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usz.siofok.local\users$\kuti.henriett\Desktop\dec kt ülés\étkeztetés térítési díj\"/>
    </mc:Choice>
  </mc:AlternateContent>
  <bookViews>
    <workbookView xWindow="-108" yWindow="-108" windowWidth="23256" windowHeight="12576"/>
  </bookViews>
  <sheets>
    <sheet name="Régi új norma" sheetId="1" r:id="rId1"/>
    <sheet name="Szociális étkeztetés" sheetId="2" r:id="rId2"/>
    <sheet name="egyenérték 10. hó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C42" i="3"/>
  <c r="C41" i="3"/>
  <c r="C40" i="3"/>
  <c r="C39" i="3"/>
  <c r="C43" i="3" s="1"/>
  <c r="C38" i="3"/>
  <c r="K32" i="3"/>
  <c r="O30" i="3"/>
  <c r="M30" i="3"/>
  <c r="L30" i="3"/>
  <c r="O29" i="3"/>
  <c r="M29" i="3"/>
  <c r="L29" i="3"/>
  <c r="O28" i="3"/>
  <c r="M28" i="3"/>
  <c r="L28" i="3"/>
  <c r="O27" i="3"/>
  <c r="M27" i="3"/>
  <c r="L27" i="3"/>
  <c r="C27" i="3"/>
  <c r="B27" i="3"/>
  <c r="D27" i="3" s="1"/>
  <c r="O26" i="3"/>
  <c r="M26" i="3"/>
  <c r="L26" i="3"/>
  <c r="D26" i="3"/>
  <c r="O25" i="3"/>
  <c r="M25" i="3"/>
  <c r="L25" i="3"/>
  <c r="D25" i="3"/>
  <c r="O24" i="3"/>
  <c r="M24" i="3"/>
  <c r="L24" i="3"/>
  <c r="D24" i="3"/>
  <c r="O23" i="3"/>
  <c r="M23" i="3"/>
  <c r="L23" i="3"/>
  <c r="D23" i="3"/>
  <c r="L22" i="3"/>
  <c r="L32" i="3" s="1"/>
  <c r="D22" i="3"/>
  <c r="M16" i="3"/>
  <c r="L16" i="3"/>
  <c r="K16" i="3"/>
  <c r="J16" i="3"/>
  <c r="I16" i="3"/>
  <c r="H16" i="3"/>
  <c r="G16" i="3"/>
  <c r="F16" i="3"/>
  <c r="E16" i="3"/>
  <c r="D16" i="3"/>
  <c r="C16" i="3"/>
  <c r="B16" i="3"/>
  <c r="N16" i="3" s="1"/>
  <c r="Q15" i="3"/>
  <c r="N15" i="3"/>
  <c r="N14" i="3"/>
  <c r="Q14" i="3" s="1"/>
  <c r="Q13" i="3"/>
  <c r="N13" i="3"/>
  <c r="N12" i="3"/>
  <c r="Q12" i="3" s="1"/>
  <c r="Q11" i="3"/>
  <c r="N11" i="3"/>
  <c r="N10" i="3"/>
  <c r="Q10" i="3" s="1"/>
  <c r="Q9" i="3"/>
  <c r="N9" i="3"/>
  <c r="N8" i="3"/>
  <c r="Q8" i="3" s="1"/>
  <c r="Q7" i="3"/>
  <c r="N7" i="3"/>
  <c r="N6" i="3"/>
  <c r="Q6" i="3" s="1"/>
  <c r="Q16" i="3" s="1"/>
  <c r="B29" i="2"/>
  <c r="B16" i="2"/>
  <c r="C15" i="2"/>
  <c r="C14" i="2"/>
  <c r="C13" i="2"/>
  <c r="C12" i="2"/>
  <c r="C11" i="2"/>
  <c r="C10" i="2"/>
  <c r="C9" i="2"/>
  <c r="C8" i="2"/>
  <c r="C7" i="2"/>
  <c r="C6" i="2"/>
  <c r="C4" i="2"/>
  <c r="C3" i="2"/>
  <c r="C16" i="2" s="1"/>
  <c r="C19" i="2" s="1"/>
  <c r="C33" i="3" l="1"/>
  <c r="E23" i="1"/>
  <c r="G23" i="1"/>
  <c r="F21" i="1"/>
  <c r="F23" i="1" s="1"/>
  <c r="F22" i="1"/>
  <c r="F20" i="1"/>
  <c r="G17" i="1"/>
  <c r="F15" i="1"/>
  <c r="F16" i="1"/>
  <c r="F17" i="1"/>
  <c r="F14" i="1"/>
  <c r="G11" i="1"/>
  <c r="F9" i="1"/>
  <c r="F10" i="1"/>
  <c r="F11" i="1"/>
  <c r="F8" i="1"/>
  <c r="D17" i="1"/>
  <c r="C17" i="1"/>
  <c r="D11" i="1"/>
  <c r="C11" i="1"/>
  <c r="G5" i="1"/>
  <c r="F3" i="1"/>
  <c r="F4" i="1"/>
  <c r="F2" i="1"/>
  <c r="F5" i="1"/>
</calcChain>
</file>

<file path=xl/sharedStrings.xml><?xml version="1.0" encoding="utf-8"?>
<sst xmlns="http://schemas.openxmlformats.org/spreadsheetml/2006/main" count="140" uniqueCount="109">
  <si>
    <t>Óvodai normál étkezés</t>
  </si>
  <si>
    <t>Tízórai</t>
  </si>
  <si>
    <t xml:space="preserve">Ebéd </t>
  </si>
  <si>
    <t>Uzsonna</t>
  </si>
  <si>
    <t>Összesen:</t>
  </si>
  <si>
    <t>rendelet szerinti nettó norma</t>
  </si>
  <si>
    <t>Térítési díj (ÁFÁ-val növelt)</t>
  </si>
  <si>
    <t>módosított nettó norma</t>
  </si>
  <si>
    <t>módosított térítési díj (ÁFÁ-val növelt</t>
  </si>
  <si>
    <t>Kerekített térítési díj</t>
  </si>
  <si>
    <t>Általános iskolai étkeztetés 7-14 éves korig</t>
  </si>
  <si>
    <t>Általános iskolai étkeztetés 7-10 éves korig</t>
  </si>
  <si>
    <t>Általános iskolai étkeztetés 11-14 éves korig</t>
  </si>
  <si>
    <t xml:space="preserve">Felesleges a korosztályt ketté bontani, </t>
  </si>
  <si>
    <t>Szociális étkezést igénybe vevők</t>
  </si>
  <si>
    <t>Ebéd</t>
  </si>
  <si>
    <t>Munkahelyi  vendéglátás</t>
  </si>
  <si>
    <t>Megszünt</t>
  </si>
  <si>
    <t>Munkahelyi étkeztetés köznevelési intézményben</t>
  </si>
  <si>
    <t xml:space="preserve">60 év feletti </t>
  </si>
  <si>
    <t>NINCS</t>
  </si>
  <si>
    <t xml:space="preserve">Külső vendég </t>
  </si>
  <si>
    <t>Nyári szabad kapacitás</t>
  </si>
  <si>
    <t xml:space="preserve">Diétás </t>
  </si>
  <si>
    <t>NINCS és nem lehet</t>
  </si>
  <si>
    <t>Kedvezmény</t>
  </si>
  <si>
    <t>925.-</t>
  </si>
  <si>
    <t>Új/önköltségen</t>
  </si>
  <si>
    <t>795.-</t>
  </si>
  <si>
    <t xml:space="preserve">önköltségen </t>
  </si>
  <si>
    <t>Szociális étkeztetés 2022. tervadatok alapján</t>
  </si>
  <si>
    <t>2. melléklet</t>
  </si>
  <si>
    <t>Közétkeztetés összes bérköltség előirányzata</t>
  </si>
  <si>
    <t>bér járuléka</t>
  </si>
  <si>
    <t xml:space="preserve">Folyóirat </t>
  </si>
  <si>
    <t>Egyéb szakmai anyag</t>
  </si>
  <si>
    <t>Irodaszer</t>
  </si>
  <si>
    <t>munka és védőruha</t>
  </si>
  <si>
    <t>egyéb üzemeltetési anyag</t>
  </si>
  <si>
    <t>kommunikációs szolgálatatás</t>
  </si>
  <si>
    <t>szolgáltatási kiadások</t>
  </si>
  <si>
    <t xml:space="preserve">kiküldetés </t>
  </si>
  <si>
    <t>Áfa (6106000*27%)</t>
  </si>
  <si>
    <t>Tárgyi eszköz beszerzése</t>
  </si>
  <si>
    <t>Iskolai étkeztetés cofogból</t>
  </si>
  <si>
    <t>Élelem szoc. Étkezetetés cofogról</t>
  </si>
  <si>
    <t>Szociális étkezők tervezett létszáma 2022-ben</t>
  </si>
  <si>
    <t>23 fő</t>
  </si>
  <si>
    <t>Állami támogatás</t>
  </si>
  <si>
    <t xml:space="preserve">Szolgáltatási önköltség </t>
  </si>
  <si>
    <t>8837600/23fő/249 nap= 1543 Ft/ fő/nap</t>
  </si>
  <si>
    <t>2022. tervezett önköltség</t>
  </si>
  <si>
    <t>Térítési díj</t>
  </si>
  <si>
    <r>
      <t xml:space="preserve">7277970/23/249= </t>
    </r>
    <r>
      <rPr>
        <b/>
        <sz val="11"/>
        <color theme="1"/>
        <rFont val="Calibri"/>
        <family val="2"/>
        <charset val="238"/>
        <scheme val="minor"/>
      </rPr>
      <t>1270.- Ft /fő/ nap</t>
    </r>
  </si>
  <si>
    <t>Étkezők nyilvántartása 2022</t>
  </si>
  <si>
    <t>ebéd egyenértékek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</si>
  <si>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</si>
  <si>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</si>
  <si>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</si>
  <si>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</si>
  <si>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</si>
  <si>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</si>
  <si>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</si>
  <si>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</si>
  <si>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</si>
  <si>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</si>
  <si>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</si>
  <si>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Egyenérték</t>
  </si>
  <si>
    <t>összesen:</t>
  </si>
  <si>
    <t>óvoda</t>
  </si>
  <si>
    <t>óvoda *1</t>
  </si>
  <si>
    <t>alsó ebéd</t>
  </si>
  <si>
    <t>alsó ebéd*0,82</t>
  </si>
  <si>
    <t>alsó 3x. étk</t>
  </si>
  <si>
    <t>alsó 3x *1,2</t>
  </si>
  <si>
    <t>felső ebéd</t>
  </si>
  <si>
    <t>felső ebéd*1,02</t>
  </si>
  <si>
    <t>felső 3x étk.</t>
  </si>
  <si>
    <t>felső 3x *1,48</t>
  </si>
  <si>
    <t>tízórai</t>
  </si>
  <si>
    <t>tízórai *0,25</t>
  </si>
  <si>
    <t>saját intézményi dolgozó</t>
  </si>
  <si>
    <t>saj.int.d*1,14</t>
  </si>
  <si>
    <t>dolgozó</t>
  </si>
  <si>
    <t>dolgozó*1,14</t>
  </si>
  <si>
    <t>szociális</t>
  </si>
  <si>
    <t>szocos*1,14</t>
  </si>
  <si>
    <t>nyugdíjas</t>
  </si>
  <si>
    <t>nyugdíjas*1,14</t>
  </si>
  <si>
    <t xml:space="preserve">össz ebéd egyenérték </t>
  </si>
  <si>
    <t>10. havi nyersanyagköltség:</t>
  </si>
  <si>
    <t xml:space="preserve">Nettó </t>
  </si>
  <si>
    <t>ebből: nyersanyag ktg</t>
  </si>
  <si>
    <t>okt. egyenért.</t>
  </si>
  <si>
    <t>október adag</t>
  </si>
  <si>
    <t>egyenérték</t>
  </si>
  <si>
    <t>iskola</t>
  </si>
  <si>
    <t>saját dolgozói</t>
  </si>
  <si>
    <t>alsó 3x</t>
  </si>
  <si>
    <t>int. Dolgozói</t>
  </si>
  <si>
    <t>felső 3x</t>
  </si>
  <si>
    <t>dolgozói</t>
  </si>
  <si>
    <t>1 ebédegyenérték:</t>
  </si>
  <si>
    <t>szocos</t>
  </si>
  <si>
    <t>10. havi nyersanyag ktg.</t>
  </si>
  <si>
    <t>Nettó</t>
  </si>
  <si>
    <t>2582422/5573,85=463,3</t>
  </si>
  <si>
    <t>saját dolgozó</t>
  </si>
  <si>
    <t>intézményi dolgozó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</si>
</sst>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9" fontId="0" fillId="0" borderId="0" xfId="0" applyNumberFormat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1" fillId="0" borderId="0" xfId="0" applyFont="1"/>
    <xf numFmtId="0" fontId="3" fillId="0" borderId="0" xfId="0" applyFont="1"/>
    <xf numFmtId="9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3" fontId="0" fillId="0" borderId="0" xfId="0" applyNumberFormat="1"/>
    <xf numFmtId="0" fontId="0" fillId="0" borderId="1" xfId="0" applyBorder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2" borderId="1" xfId="0" applyFont="1" applyFill="1" applyBorder="1"/>
    <xf numFmtId="1" fontId="4" fillId="0" borderId="1" xfId="0" applyNumberFormat="1" applyFont="1" applyBorder="1"/>
    <xf numFmtId="1" fontId="0" fillId="0" borderId="0" xfId="0" applyNumberFormat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7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/>
    <xf numFmtId="0" fontId="4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7" fillId="3" borderId="1" xfId="0" applyFont="1" applyFill="1" applyBorder="1"/>
    <xf numFmtId="0" fontId="7" fillId="3" borderId="2" xfId="0" applyFont="1" applyFill="1" applyBorder="1"/>
    <xf numFmtId="0" fontId="0" fillId="0" borderId="5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1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Border="1"/>
    <xf numFmtId="0" fontId="8" fillId="0" borderId="0" xfId="0" applyFont="1" applyBorder="1"/>
    <xf numFmtId="6" fontId="0" fillId="0" borderId="0" xfId="0" applyNumberFormat="1" applyFont="1" applyBorder="1"/>
    <xf numFmtId="0" fontId="0" fillId="0" borderId="0" xfId="0" applyFont="1" applyFill="1" applyBorder="1"/>
    <xf numFmtId="0" fontId="1" fillId="0" borderId="1" xfId="0" applyFont="1" applyFill="1" applyBorder="1"/>
    <xf numFmtId="0" fontId="0" fillId="0" borderId="0" xfId="0" applyFill="1"/>
    <xf numFmtId="0" fontId="4" fillId="0" borderId="0" xfId="0" applyFont="1" applyFill="1" applyBorder="1"/>
    <xf numFmtId="1" fontId="4" fillId="0" borderId="0" xfId="0" applyNumberFormat="1" applyFont="1"/>
    <xf numFmtId="0" fontId="4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G20" sqref="G20"/>
    </sheetView>
  </sheetViews>
  <sheetFormatPr defaultRowHeight="14.4" x14ac:dyDescent="0.3"/>
  <cols>
    <col min="1" max="1" width="19.44140625" customWidth="1"/>
    <col min="3" max="3" width="17.6640625" customWidth="1"/>
    <col min="4" max="4" width="14.21875" customWidth="1"/>
    <col min="5" max="5" width="15.5546875" customWidth="1"/>
    <col min="6" max="6" width="17.88671875" customWidth="1"/>
    <col min="7" max="7" width="10.88671875" customWidth="1"/>
    <col min="8" max="8" width="5.33203125" customWidth="1"/>
  </cols>
  <sheetData>
    <row r="1" spans="1:8" ht="28.8" x14ac:dyDescent="0.3">
      <c r="A1" s="4" t="s">
        <v>0</v>
      </c>
      <c r="B1" s="1"/>
      <c r="C1" s="11" t="s">
        <v>5</v>
      </c>
      <c r="D1" s="7" t="s">
        <v>6</v>
      </c>
      <c r="E1" s="11" t="s">
        <v>7</v>
      </c>
      <c r="F1" s="2" t="s">
        <v>8</v>
      </c>
      <c r="G1" s="7" t="s">
        <v>9</v>
      </c>
    </row>
    <row r="2" spans="1:8" x14ac:dyDescent="0.3">
      <c r="B2" s="1" t="s">
        <v>1</v>
      </c>
      <c r="C2" s="12"/>
      <c r="D2" s="8"/>
      <c r="E2" s="12">
        <v>80</v>
      </c>
      <c r="F2" s="1">
        <f>E2*1.27</f>
        <v>101.6</v>
      </c>
      <c r="G2" s="8">
        <v>100</v>
      </c>
    </row>
    <row r="3" spans="1:8" x14ac:dyDescent="0.3">
      <c r="B3" s="1" t="s">
        <v>2</v>
      </c>
      <c r="C3" s="12"/>
      <c r="D3" s="8"/>
      <c r="E3" s="12">
        <v>305</v>
      </c>
      <c r="F3" s="1">
        <f t="shared" ref="F3:F5" si="0">E3*1.27</f>
        <v>387.35</v>
      </c>
      <c r="G3" s="8">
        <v>390</v>
      </c>
    </row>
    <row r="4" spans="1:8" x14ac:dyDescent="0.3">
      <c r="B4" s="1" t="s">
        <v>3</v>
      </c>
      <c r="C4" s="12"/>
      <c r="D4" s="8"/>
      <c r="E4" s="12">
        <v>80</v>
      </c>
      <c r="F4" s="1">
        <f t="shared" si="0"/>
        <v>101.6</v>
      </c>
      <c r="G4" s="8">
        <v>100</v>
      </c>
    </row>
    <row r="5" spans="1:8" x14ac:dyDescent="0.3">
      <c r="B5" s="3" t="s">
        <v>4</v>
      </c>
      <c r="C5" s="13">
        <v>325</v>
      </c>
      <c r="D5" s="9">
        <v>415</v>
      </c>
      <c r="E5" s="13">
        <v>465</v>
      </c>
      <c r="F5" s="3">
        <f t="shared" si="0"/>
        <v>590.54999999999995</v>
      </c>
      <c r="G5" s="9">
        <f>SUM(G2:G4)</f>
        <v>590</v>
      </c>
      <c r="H5" s="10">
        <v>0.42</v>
      </c>
    </row>
    <row r="7" spans="1:8" ht="43.2" x14ac:dyDescent="0.3">
      <c r="A7" s="5" t="s">
        <v>11</v>
      </c>
    </row>
    <row r="8" spans="1:8" x14ac:dyDescent="0.3">
      <c r="B8" s="1" t="s">
        <v>1</v>
      </c>
      <c r="C8" s="12">
        <v>65</v>
      </c>
      <c r="D8" s="8">
        <v>85</v>
      </c>
      <c r="E8" s="12">
        <v>90</v>
      </c>
      <c r="F8" s="1">
        <f>E8*1.27</f>
        <v>114.3</v>
      </c>
      <c r="G8" s="8">
        <v>115</v>
      </c>
    </row>
    <row r="9" spans="1:8" x14ac:dyDescent="0.3">
      <c r="B9" s="1" t="s">
        <v>2</v>
      </c>
      <c r="C9" s="12">
        <v>265</v>
      </c>
      <c r="D9" s="8">
        <v>335</v>
      </c>
      <c r="E9" s="12">
        <v>375</v>
      </c>
      <c r="F9" s="1">
        <f t="shared" ref="F9:F11" si="1">E9*1.27</f>
        <v>476.25</v>
      </c>
      <c r="G9" s="8">
        <v>475</v>
      </c>
    </row>
    <row r="10" spans="1:8" x14ac:dyDescent="0.3">
      <c r="B10" s="1" t="s">
        <v>3</v>
      </c>
      <c r="C10" s="12">
        <v>60</v>
      </c>
      <c r="D10" s="8">
        <v>75</v>
      </c>
      <c r="E10" s="12">
        <v>90</v>
      </c>
      <c r="F10" s="1">
        <f t="shared" si="1"/>
        <v>114.3</v>
      </c>
      <c r="G10" s="8">
        <v>115</v>
      </c>
    </row>
    <row r="11" spans="1:8" x14ac:dyDescent="0.3">
      <c r="B11" s="3" t="s">
        <v>4</v>
      </c>
      <c r="C11" s="13">
        <f>SUM(C8:C10)</f>
        <v>390</v>
      </c>
      <c r="D11" s="9">
        <f>SUM(D8:D10)</f>
        <v>495</v>
      </c>
      <c r="E11" s="13">
        <v>555</v>
      </c>
      <c r="F11" s="3">
        <f t="shared" si="1"/>
        <v>704.85</v>
      </c>
      <c r="G11" s="9">
        <f>SUM(G8:G10)</f>
        <v>705</v>
      </c>
      <c r="H11" s="10">
        <v>0.42</v>
      </c>
    </row>
    <row r="13" spans="1:8" ht="43.2" x14ac:dyDescent="0.3">
      <c r="A13" s="5" t="s">
        <v>12</v>
      </c>
    </row>
    <row r="14" spans="1:8" x14ac:dyDescent="0.3">
      <c r="B14" s="1" t="s">
        <v>1</v>
      </c>
      <c r="C14" s="12">
        <v>80</v>
      </c>
      <c r="D14" s="8">
        <v>100</v>
      </c>
      <c r="E14" s="12">
        <v>100</v>
      </c>
      <c r="F14" s="1">
        <f>E14*1.27</f>
        <v>127</v>
      </c>
      <c r="G14" s="8">
        <v>125</v>
      </c>
    </row>
    <row r="15" spans="1:8" x14ac:dyDescent="0.3">
      <c r="B15" s="1" t="s">
        <v>2</v>
      </c>
      <c r="C15" s="12">
        <v>330</v>
      </c>
      <c r="D15" s="8">
        <v>420</v>
      </c>
      <c r="E15" s="12">
        <v>485</v>
      </c>
      <c r="F15" s="1">
        <f t="shared" ref="F15:F17" si="2">E15*1.27</f>
        <v>615.95000000000005</v>
      </c>
      <c r="G15" s="8">
        <v>620</v>
      </c>
    </row>
    <row r="16" spans="1:8" x14ac:dyDescent="0.3">
      <c r="B16" s="1" t="s">
        <v>3</v>
      </c>
      <c r="C16" s="12">
        <v>70</v>
      </c>
      <c r="D16" s="8">
        <v>90</v>
      </c>
      <c r="E16" s="12">
        <v>100</v>
      </c>
      <c r="F16" s="1">
        <f t="shared" si="2"/>
        <v>127</v>
      </c>
      <c r="G16" s="8">
        <v>125</v>
      </c>
    </row>
    <row r="17" spans="1:8" x14ac:dyDescent="0.3">
      <c r="B17" s="3" t="s">
        <v>4</v>
      </c>
      <c r="C17" s="13">
        <f>SUM(C14:C16)</f>
        <v>480</v>
      </c>
      <c r="D17" s="9">
        <f>SUM(D14:D16)</f>
        <v>610</v>
      </c>
      <c r="E17" s="13">
        <v>685</v>
      </c>
      <c r="F17" s="3">
        <f t="shared" si="2"/>
        <v>869.95</v>
      </c>
      <c r="G17" s="9">
        <f>SUM(G14:G16)</f>
        <v>870</v>
      </c>
      <c r="H17" s="10">
        <v>0.42</v>
      </c>
    </row>
    <row r="19" spans="1:8" ht="43.2" x14ac:dyDescent="0.3">
      <c r="A19" s="5" t="s">
        <v>10</v>
      </c>
    </row>
    <row r="20" spans="1:8" x14ac:dyDescent="0.3">
      <c r="B20" s="1" t="s">
        <v>1</v>
      </c>
      <c r="C20" s="1"/>
      <c r="D20" s="8"/>
      <c r="E20" s="12">
        <v>90</v>
      </c>
      <c r="F20" s="1">
        <f>E20*1.27</f>
        <v>114.3</v>
      </c>
      <c r="G20" s="8">
        <v>115</v>
      </c>
      <c r="H20" t="s">
        <v>13</v>
      </c>
    </row>
    <row r="21" spans="1:8" x14ac:dyDescent="0.3">
      <c r="B21" s="1" t="s">
        <v>2</v>
      </c>
      <c r="C21" s="1"/>
      <c r="D21" s="8"/>
      <c r="E21" s="12">
        <v>375</v>
      </c>
      <c r="F21" s="1">
        <f t="shared" ref="F21:F22" si="3">E21*1.27</f>
        <v>476.25</v>
      </c>
      <c r="G21" s="8">
        <v>475</v>
      </c>
    </row>
    <row r="22" spans="1:8" x14ac:dyDescent="0.3">
      <c r="B22" s="1" t="s">
        <v>3</v>
      </c>
      <c r="C22" s="1"/>
      <c r="D22" s="8"/>
      <c r="E22" s="12">
        <v>90</v>
      </c>
      <c r="F22" s="1">
        <f t="shared" si="3"/>
        <v>114.3</v>
      </c>
      <c r="G22" s="8">
        <v>115</v>
      </c>
    </row>
    <row r="23" spans="1:8" x14ac:dyDescent="0.3">
      <c r="B23" s="3" t="s">
        <v>4</v>
      </c>
      <c r="C23" s="1"/>
      <c r="D23" s="8"/>
      <c r="E23" s="13">
        <f>SUM(E20:E22)</f>
        <v>555</v>
      </c>
      <c r="F23" s="3">
        <f>SUM(F20:F22)</f>
        <v>704.84999999999991</v>
      </c>
      <c r="G23" s="9">
        <f>SUM(G20:G22)</f>
        <v>705</v>
      </c>
      <c r="H23" s="10"/>
    </row>
    <row r="25" spans="1:8" ht="28.8" x14ac:dyDescent="0.3">
      <c r="A25" s="5" t="s">
        <v>14</v>
      </c>
    </row>
    <row r="26" spans="1:8" x14ac:dyDescent="0.3">
      <c r="B26" s="1" t="s">
        <v>15</v>
      </c>
      <c r="C26" s="1"/>
      <c r="D26" s="8">
        <v>530</v>
      </c>
      <c r="E26" s="1"/>
      <c r="F26" s="1"/>
      <c r="G26" s="14" t="s">
        <v>28</v>
      </c>
      <c r="H26" t="s">
        <v>29</v>
      </c>
    </row>
    <row r="28" spans="1:8" ht="28.8" x14ac:dyDescent="0.3">
      <c r="A28" s="5" t="s">
        <v>16</v>
      </c>
      <c r="B28" s="1" t="s">
        <v>15</v>
      </c>
      <c r="C28" s="1"/>
      <c r="D28" s="8">
        <v>750</v>
      </c>
      <c r="E28" s="1"/>
      <c r="F28" s="1" t="s">
        <v>17</v>
      </c>
      <c r="G28" s="8">
        <v>0</v>
      </c>
    </row>
    <row r="30" spans="1:8" ht="43.2" x14ac:dyDescent="0.3">
      <c r="A30" s="6" t="s">
        <v>18</v>
      </c>
      <c r="B30" s="1" t="s">
        <v>15</v>
      </c>
      <c r="C30" s="1"/>
      <c r="D30" s="8">
        <v>750</v>
      </c>
      <c r="E30" s="1"/>
      <c r="F30" s="1"/>
      <c r="G30" s="14" t="s">
        <v>26</v>
      </c>
      <c r="H30" t="s">
        <v>27</v>
      </c>
    </row>
    <row r="32" spans="1:8" x14ac:dyDescent="0.3">
      <c r="A32" t="s">
        <v>19</v>
      </c>
      <c r="B32" t="s">
        <v>20</v>
      </c>
    </row>
    <row r="34" spans="1:2" x14ac:dyDescent="0.3">
      <c r="A34" t="s">
        <v>21</v>
      </c>
      <c r="B34" t="s">
        <v>20</v>
      </c>
    </row>
    <row r="36" spans="1:2" x14ac:dyDescent="0.3">
      <c r="A36" t="s">
        <v>22</v>
      </c>
      <c r="B36" t="s">
        <v>24</v>
      </c>
    </row>
    <row r="38" spans="1:2" x14ac:dyDescent="0.3">
      <c r="A38" t="s">
        <v>23</v>
      </c>
      <c r="B38" t="s">
        <v>20</v>
      </c>
    </row>
    <row r="40" spans="1:2" x14ac:dyDescent="0.3">
      <c r="A40" t="s">
        <v>25</v>
      </c>
      <c r="B40" t="s">
        <v>17</v>
      </c>
    </row>
  </sheetData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&amp;R1.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4.4" x14ac:dyDescent="0.3"/>
  <cols>
    <col min="1" max="1" width="39.33203125" customWidth="1"/>
    <col min="2" max="2" width="13.44140625" customWidth="1"/>
    <col min="3" max="3" width="10.88671875" customWidth="1"/>
  </cols>
  <sheetData>
    <row r="1" spans="1:5" x14ac:dyDescent="0.3">
      <c r="A1" s="15" t="s">
        <v>30</v>
      </c>
      <c r="E1" s="16" t="s">
        <v>31</v>
      </c>
    </row>
    <row r="2" spans="1:5" x14ac:dyDescent="0.3">
      <c r="C2" s="17">
        <v>0.18</v>
      </c>
    </row>
    <row r="3" spans="1:5" x14ac:dyDescent="0.3">
      <c r="A3" s="1" t="s">
        <v>32</v>
      </c>
      <c r="B3" s="18">
        <v>21277000</v>
      </c>
      <c r="C3" s="18">
        <f>B3*C2</f>
        <v>3829860</v>
      </c>
    </row>
    <row r="4" spans="1:5" x14ac:dyDescent="0.3">
      <c r="A4" s="1" t="s">
        <v>33</v>
      </c>
      <c r="B4" s="18">
        <v>3093000</v>
      </c>
      <c r="C4" s="18">
        <f>B4*C2</f>
        <v>556740</v>
      </c>
    </row>
    <row r="5" spans="1:5" x14ac:dyDescent="0.3">
      <c r="A5" s="1"/>
      <c r="B5" s="18"/>
      <c r="C5" s="18"/>
    </row>
    <row r="6" spans="1:5" x14ac:dyDescent="0.3">
      <c r="A6" s="1" t="s">
        <v>34</v>
      </c>
      <c r="B6" s="18">
        <v>10000</v>
      </c>
      <c r="C6" s="18">
        <f>B6*C2</f>
        <v>1800</v>
      </c>
    </row>
    <row r="7" spans="1:5" x14ac:dyDescent="0.3">
      <c r="A7" s="1" t="s">
        <v>35</v>
      </c>
      <c r="B7" s="18">
        <v>100000</v>
      </c>
      <c r="C7" s="18">
        <f>B7*C2</f>
        <v>18000</v>
      </c>
    </row>
    <row r="8" spans="1:5" x14ac:dyDescent="0.3">
      <c r="A8" s="1" t="s">
        <v>36</v>
      </c>
      <c r="B8" s="18">
        <v>110000</v>
      </c>
      <c r="C8" s="18">
        <f>B8*0.18</f>
        <v>19800</v>
      </c>
    </row>
    <row r="9" spans="1:5" x14ac:dyDescent="0.3">
      <c r="A9" s="1" t="s">
        <v>37</v>
      </c>
      <c r="B9" s="18">
        <v>86000</v>
      </c>
      <c r="C9" s="18">
        <f t="shared" ref="C9:C15" si="0">B9*0.18</f>
        <v>15480</v>
      </c>
    </row>
    <row r="10" spans="1:5" x14ac:dyDescent="0.3">
      <c r="A10" s="1" t="s">
        <v>38</v>
      </c>
      <c r="B10" s="18">
        <v>1540000</v>
      </c>
      <c r="C10" s="18">
        <f t="shared" si="0"/>
        <v>277200</v>
      </c>
    </row>
    <row r="11" spans="1:5" x14ac:dyDescent="0.3">
      <c r="A11" s="1" t="s">
        <v>39</v>
      </c>
      <c r="B11" s="18">
        <v>360000</v>
      </c>
      <c r="C11" s="18">
        <f t="shared" si="0"/>
        <v>64800</v>
      </c>
    </row>
    <row r="12" spans="1:5" x14ac:dyDescent="0.3">
      <c r="A12" s="1" t="s">
        <v>40</v>
      </c>
      <c r="B12" s="18">
        <v>3900000</v>
      </c>
      <c r="C12" s="18">
        <f t="shared" si="0"/>
        <v>702000</v>
      </c>
    </row>
    <row r="13" spans="1:5" x14ac:dyDescent="0.3">
      <c r="A13" s="1" t="s">
        <v>41</v>
      </c>
      <c r="B13" s="18">
        <v>10000</v>
      </c>
      <c r="C13" s="18">
        <f t="shared" si="0"/>
        <v>1800</v>
      </c>
    </row>
    <row r="14" spans="1:5" x14ac:dyDescent="0.3">
      <c r="A14" s="1" t="s">
        <v>42</v>
      </c>
      <c r="B14" s="18">
        <v>1649000</v>
      </c>
      <c r="C14" s="18">
        <f t="shared" si="0"/>
        <v>296820</v>
      </c>
    </row>
    <row r="15" spans="1:5" x14ac:dyDescent="0.3">
      <c r="A15" s="1" t="s">
        <v>43</v>
      </c>
      <c r="B15" s="18">
        <v>635000</v>
      </c>
      <c r="C15" s="18">
        <f t="shared" si="0"/>
        <v>114300</v>
      </c>
    </row>
    <row r="16" spans="1:5" x14ac:dyDescent="0.3">
      <c r="A16" s="3" t="s">
        <v>44</v>
      </c>
      <c r="B16" s="19">
        <f>SUM(B3:B15)</f>
        <v>32770000</v>
      </c>
      <c r="C16" s="19">
        <f>SUM(C3:C15)</f>
        <v>5898600</v>
      </c>
    </row>
    <row r="17" spans="1:3" x14ac:dyDescent="0.3">
      <c r="A17" s="1"/>
      <c r="B17" s="1"/>
      <c r="C17" s="18"/>
    </row>
    <row r="18" spans="1:3" x14ac:dyDescent="0.3">
      <c r="A18" s="1" t="s">
        <v>45</v>
      </c>
      <c r="B18" s="18">
        <v>2939000</v>
      </c>
      <c r="C18" s="19">
        <v>2939000</v>
      </c>
    </row>
    <row r="19" spans="1:3" x14ac:dyDescent="0.3">
      <c r="A19" s="1"/>
      <c r="B19" s="1"/>
      <c r="C19" s="20">
        <f>SUM(C16:C18)</f>
        <v>8837600</v>
      </c>
    </row>
    <row r="20" spans="1:3" x14ac:dyDescent="0.3">
      <c r="C20" s="21"/>
    </row>
    <row r="21" spans="1:3" x14ac:dyDescent="0.3">
      <c r="A21" s="1" t="s">
        <v>46</v>
      </c>
      <c r="B21" s="22" t="s">
        <v>47</v>
      </c>
      <c r="C21" s="21"/>
    </row>
    <row r="22" spans="1:3" x14ac:dyDescent="0.3">
      <c r="A22" s="1" t="s">
        <v>48</v>
      </c>
      <c r="B22" s="18">
        <v>1559630</v>
      </c>
      <c r="C22" s="21"/>
    </row>
    <row r="23" spans="1:3" x14ac:dyDescent="0.3">
      <c r="B23" s="21"/>
      <c r="C23" s="21"/>
    </row>
    <row r="24" spans="1:3" x14ac:dyDescent="0.3">
      <c r="A24" s="1" t="s">
        <v>49</v>
      </c>
      <c r="B24" s="21"/>
      <c r="C24" s="21"/>
    </row>
    <row r="25" spans="1:3" x14ac:dyDescent="0.3">
      <c r="A25" s="1" t="s">
        <v>50</v>
      </c>
      <c r="B25" s="21"/>
      <c r="C25" s="21"/>
    </row>
    <row r="26" spans="1:3" x14ac:dyDescent="0.3">
      <c r="B26" s="21"/>
      <c r="C26" s="21"/>
    </row>
    <row r="27" spans="1:3" x14ac:dyDescent="0.3">
      <c r="A27" s="1" t="s">
        <v>51</v>
      </c>
      <c r="B27" s="18">
        <v>8837600</v>
      </c>
      <c r="C27" s="21"/>
    </row>
    <row r="28" spans="1:3" x14ac:dyDescent="0.3">
      <c r="A28" s="1" t="s">
        <v>48</v>
      </c>
      <c r="B28" s="18">
        <v>-1559630</v>
      </c>
    </row>
    <row r="29" spans="1:3" x14ac:dyDescent="0.3">
      <c r="A29" s="1"/>
      <c r="B29" s="19">
        <f>SUM(B27:B28)</f>
        <v>7277970</v>
      </c>
    </row>
    <row r="30" spans="1:3" x14ac:dyDescent="0.3">
      <c r="A30" s="3" t="s">
        <v>52</v>
      </c>
      <c r="B30" s="21"/>
    </row>
    <row r="31" spans="1:3" x14ac:dyDescent="0.3">
      <c r="A31" s="8" t="s">
        <v>53</v>
      </c>
      <c r="B31" s="21"/>
    </row>
    <row r="32" spans="1:3" x14ac:dyDescent="0.3">
      <c r="B32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11.6640625" customWidth="1"/>
    <col min="3" max="3" width="13.33203125" customWidth="1"/>
    <col min="6" max="6" width="11.5546875" customWidth="1"/>
    <col min="7" max="7" width="18.44140625" customWidth="1"/>
    <col min="11" max="11" width="14.6640625" customWidth="1"/>
    <col min="12" max="12" width="13" customWidth="1"/>
    <col min="13" max="13" width="13.88671875" customWidth="1"/>
    <col min="14" max="14" width="10.5546875" customWidth="1"/>
    <col min="16" max="16" width="18.77734375" customWidth="1"/>
    <col min="17" max="17" width="13.109375" customWidth="1"/>
    <col min="20" max="20" width="12.109375" customWidth="1"/>
    <col min="257" max="257" width="25.6640625" bestFit="1" customWidth="1"/>
    <col min="258" max="258" width="11.6640625" customWidth="1"/>
    <col min="259" max="259" width="13.33203125" customWidth="1"/>
    <col min="262" max="262" width="11.5546875" customWidth="1"/>
    <col min="263" max="263" width="18.44140625" customWidth="1"/>
    <col min="267" max="267" width="14.6640625" customWidth="1"/>
    <col min="268" max="268" width="13" customWidth="1"/>
    <col min="269" max="269" width="13.88671875" customWidth="1"/>
    <col min="270" max="270" width="10.5546875" customWidth="1"/>
    <col min="272" max="272" width="18.77734375" customWidth="1"/>
    <col min="273" max="273" width="13.109375" customWidth="1"/>
    <col min="276" max="276" width="12.109375" customWidth="1"/>
    <col min="513" max="513" width="25.6640625" bestFit="1" customWidth="1"/>
    <col min="514" max="514" width="11.6640625" customWidth="1"/>
    <col min="515" max="515" width="13.33203125" customWidth="1"/>
    <col min="518" max="518" width="11.5546875" customWidth="1"/>
    <col min="519" max="519" width="18.44140625" customWidth="1"/>
    <col min="523" max="523" width="14.6640625" customWidth="1"/>
    <col min="524" max="524" width="13" customWidth="1"/>
    <col min="525" max="525" width="13.88671875" customWidth="1"/>
    <col min="526" max="526" width="10.5546875" customWidth="1"/>
    <col min="528" max="528" width="18.77734375" customWidth="1"/>
    <col min="529" max="529" width="13.109375" customWidth="1"/>
    <col min="532" max="532" width="12.109375" customWidth="1"/>
    <col min="769" max="769" width="25.6640625" bestFit="1" customWidth="1"/>
    <col min="770" max="770" width="11.6640625" customWidth="1"/>
    <col min="771" max="771" width="13.33203125" customWidth="1"/>
    <col min="774" max="774" width="11.5546875" customWidth="1"/>
    <col min="775" max="775" width="18.44140625" customWidth="1"/>
    <col min="779" max="779" width="14.6640625" customWidth="1"/>
    <col min="780" max="780" width="13" customWidth="1"/>
    <col min="781" max="781" width="13.88671875" customWidth="1"/>
    <col min="782" max="782" width="10.5546875" customWidth="1"/>
    <col min="784" max="784" width="18.77734375" customWidth="1"/>
    <col min="785" max="785" width="13.109375" customWidth="1"/>
    <col min="788" max="788" width="12.109375" customWidth="1"/>
    <col min="1025" max="1025" width="25.6640625" bestFit="1" customWidth="1"/>
    <col min="1026" max="1026" width="11.6640625" customWidth="1"/>
    <col min="1027" max="1027" width="13.33203125" customWidth="1"/>
    <col min="1030" max="1030" width="11.5546875" customWidth="1"/>
    <col min="1031" max="1031" width="18.44140625" customWidth="1"/>
    <col min="1035" max="1035" width="14.6640625" customWidth="1"/>
    <col min="1036" max="1036" width="13" customWidth="1"/>
    <col min="1037" max="1037" width="13.88671875" customWidth="1"/>
    <col min="1038" max="1038" width="10.5546875" customWidth="1"/>
    <col min="1040" max="1040" width="18.77734375" customWidth="1"/>
    <col min="1041" max="1041" width="13.109375" customWidth="1"/>
    <col min="1044" max="1044" width="12.109375" customWidth="1"/>
    <col min="1281" max="1281" width="25.6640625" bestFit="1" customWidth="1"/>
    <col min="1282" max="1282" width="11.6640625" customWidth="1"/>
    <col min="1283" max="1283" width="13.33203125" customWidth="1"/>
    <col min="1286" max="1286" width="11.5546875" customWidth="1"/>
    <col min="1287" max="1287" width="18.44140625" customWidth="1"/>
    <col min="1291" max="1291" width="14.6640625" customWidth="1"/>
    <col min="1292" max="1292" width="13" customWidth="1"/>
    <col min="1293" max="1293" width="13.88671875" customWidth="1"/>
    <col min="1294" max="1294" width="10.5546875" customWidth="1"/>
    <col min="1296" max="1296" width="18.77734375" customWidth="1"/>
    <col min="1297" max="1297" width="13.109375" customWidth="1"/>
    <col min="1300" max="1300" width="12.109375" customWidth="1"/>
    <col min="1537" max="1537" width="25.6640625" bestFit="1" customWidth="1"/>
    <col min="1538" max="1538" width="11.6640625" customWidth="1"/>
    <col min="1539" max="1539" width="13.33203125" customWidth="1"/>
    <col min="1542" max="1542" width="11.5546875" customWidth="1"/>
    <col min="1543" max="1543" width="18.44140625" customWidth="1"/>
    <col min="1547" max="1547" width="14.6640625" customWidth="1"/>
    <col min="1548" max="1548" width="13" customWidth="1"/>
    <col min="1549" max="1549" width="13.88671875" customWidth="1"/>
    <col min="1550" max="1550" width="10.5546875" customWidth="1"/>
    <col min="1552" max="1552" width="18.77734375" customWidth="1"/>
    <col min="1553" max="1553" width="13.109375" customWidth="1"/>
    <col min="1556" max="1556" width="12.109375" customWidth="1"/>
    <col min="1793" max="1793" width="25.6640625" bestFit="1" customWidth="1"/>
    <col min="1794" max="1794" width="11.6640625" customWidth="1"/>
    <col min="1795" max="1795" width="13.33203125" customWidth="1"/>
    <col min="1798" max="1798" width="11.5546875" customWidth="1"/>
    <col min="1799" max="1799" width="18.44140625" customWidth="1"/>
    <col min="1803" max="1803" width="14.6640625" customWidth="1"/>
    <col min="1804" max="1804" width="13" customWidth="1"/>
    <col min="1805" max="1805" width="13.88671875" customWidth="1"/>
    <col min="1806" max="1806" width="10.5546875" customWidth="1"/>
    <col min="1808" max="1808" width="18.77734375" customWidth="1"/>
    <col min="1809" max="1809" width="13.109375" customWidth="1"/>
    <col min="1812" max="1812" width="12.109375" customWidth="1"/>
    <col min="2049" max="2049" width="25.6640625" bestFit="1" customWidth="1"/>
    <col min="2050" max="2050" width="11.6640625" customWidth="1"/>
    <col min="2051" max="2051" width="13.33203125" customWidth="1"/>
    <col min="2054" max="2054" width="11.5546875" customWidth="1"/>
    <col min="2055" max="2055" width="18.44140625" customWidth="1"/>
    <col min="2059" max="2059" width="14.6640625" customWidth="1"/>
    <col min="2060" max="2060" width="13" customWidth="1"/>
    <col min="2061" max="2061" width="13.88671875" customWidth="1"/>
    <col min="2062" max="2062" width="10.5546875" customWidth="1"/>
    <col min="2064" max="2064" width="18.77734375" customWidth="1"/>
    <col min="2065" max="2065" width="13.109375" customWidth="1"/>
    <col min="2068" max="2068" width="12.109375" customWidth="1"/>
    <col min="2305" max="2305" width="25.6640625" bestFit="1" customWidth="1"/>
    <col min="2306" max="2306" width="11.6640625" customWidth="1"/>
    <col min="2307" max="2307" width="13.33203125" customWidth="1"/>
    <col min="2310" max="2310" width="11.5546875" customWidth="1"/>
    <col min="2311" max="2311" width="18.44140625" customWidth="1"/>
    <col min="2315" max="2315" width="14.6640625" customWidth="1"/>
    <col min="2316" max="2316" width="13" customWidth="1"/>
    <col min="2317" max="2317" width="13.88671875" customWidth="1"/>
    <col min="2318" max="2318" width="10.5546875" customWidth="1"/>
    <col min="2320" max="2320" width="18.77734375" customWidth="1"/>
    <col min="2321" max="2321" width="13.109375" customWidth="1"/>
    <col min="2324" max="2324" width="12.109375" customWidth="1"/>
    <col min="2561" max="2561" width="25.6640625" bestFit="1" customWidth="1"/>
    <col min="2562" max="2562" width="11.6640625" customWidth="1"/>
    <col min="2563" max="2563" width="13.33203125" customWidth="1"/>
    <col min="2566" max="2566" width="11.5546875" customWidth="1"/>
    <col min="2567" max="2567" width="18.44140625" customWidth="1"/>
    <col min="2571" max="2571" width="14.6640625" customWidth="1"/>
    <col min="2572" max="2572" width="13" customWidth="1"/>
    <col min="2573" max="2573" width="13.88671875" customWidth="1"/>
    <col min="2574" max="2574" width="10.5546875" customWidth="1"/>
    <col min="2576" max="2576" width="18.77734375" customWidth="1"/>
    <col min="2577" max="2577" width="13.109375" customWidth="1"/>
    <col min="2580" max="2580" width="12.109375" customWidth="1"/>
    <col min="2817" max="2817" width="25.6640625" bestFit="1" customWidth="1"/>
    <col min="2818" max="2818" width="11.6640625" customWidth="1"/>
    <col min="2819" max="2819" width="13.33203125" customWidth="1"/>
    <col min="2822" max="2822" width="11.5546875" customWidth="1"/>
    <col min="2823" max="2823" width="18.44140625" customWidth="1"/>
    <col min="2827" max="2827" width="14.6640625" customWidth="1"/>
    <col min="2828" max="2828" width="13" customWidth="1"/>
    <col min="2829" max="2829" width="13.88671875" customWidth="1"/>
    <col min="2830" max="2830" width="10.5546875" customWidth="1"/>
    <col min="2832" max="2832" width="18.77734375" customWidth="1"/>
    <col min="2833" max="2833" width="13.109375" customWidth="1"/>
    <col min="2836" max="2836" width="12.109375" customWidth="1"/>
    <col min="3073" max="3073" width="25.6640625" bestFit="1" customWidth="1"/>
    <col min="3074" max="3074" width="11.6640625" customWidth="1"/>
    <col min="3075" max="3075" width="13.33203125" customWidth="1"/>
    <col min="3078" max="3078" width="11.5546875" customWidth="1"/>
    <col min="3079" max="3079" width="18.44140625" customWidth="1"/>
    <col min="3083" max="3083" width="14.6640625" customWidth="1"/>
    <col min="3084" max="3084" width="13" customWidth="1"/>
    <col min="3085" max="3085" width="13.88671875" customWidth="1"/>
    <col min="3086" max="3086" width="10.5546875" customWidth="1"/>
    <col min="3088" max="3088" width="18.77734375" customWidth="1"/>
    <col min="3089" max="3089" width="13.109375" customWidth="1"/>
    <col min="3092" max="3092" width="12.109375" customWidth="1"/>
    <col min="3329" max="3329" width="25.6640625" bestFit="1" customWidth="1"/>
    <col min="3330" max="3330" width="11.6640625" customWidth="1"/>
    <col min="3331" max="3331" width="13.33203125" customWidth="1"/>
    <col min="3334" max="3334" width="11.5546875" customWidth="1"/>
    <col min="3335" max="3335" width="18.44140625" customWidth="1"/>
    <col min="3339" max="3339" width="14.6640625" customWidth="1"/>
    <col min="3340" max="3340" width="13" customWidth="1"/>
    <col min="3341" max="3341" width="13.88671875" customWidth="1"/>
    <col min="3342" max="3342" width="10.5546875" customWidth="1"/>
    <col min="3344" max="3344" width="18.77734375" customWidth="1"/>
    <col min="3345" max="3345" width="13.109375" customWidth="1"/>
    <col min="3348" max="3348" width="12.109375" customWidth="1"/>
    <col min="3585" max="3585" width="25.6640625" bestFit="1" customWidth="1"/>
    <col min="3586" max="3586" width="11.6640625" customWidth="1"/>
    <col min="3587" max="3587" width="13.33203125" customWidth="1"/>
    <col min="3590" max="3590" width="11.5546875" customWidth="1"/>
    <col min="3591" max="3591" width="18.44140625" customWidth="1"/>
    <col min="3595" max="3595" width="14.6640625" customWidth="1"/>
    <col min="3596" max="3596" width="13" customWidth="1"/>
    <col min="3597" max="3597" width="13.88671875" customWidth="1"/>
    <col min="3598" max="3598" width="10.5546875" customWidth="1"/>
    <col min="3600" max="3600" width="18.77734375" customWidth="1"/>
    <col min="3601" max="3601" width="13.109375" customWidth="1"/>
    <col min="3604" max="3604" width="12.109375" customWidth="1"/>
    <col min="3841" max="3841" width="25.6640625" bestFit="1" customWidth="1"/>
    <col min="3842" max="3842" width="11.6640625" customWidth="1"/>
    <col min="3843" max="3843" width="13.33203125" customWidth="1"/>
    <col min="3846" max="3846" width="11.5546875" customWidth="1"/>
    <col min="3847" max="3847" width="18.44140625" customWidth="1"/>
    <col min="3851" max="3851" width="14.6640625" customWidth="1"/>
    <col min="3852" max="3852" width="13" customWidth="1"/>
    <col min="3853" max="3853" width="13.88671875" customWidth="1"/>
    <col min="3854" max="3854" width="10.5546875" customWidth="1"/>
    <col min="3856" max="3856" width="18.77734375" customWidth="1"/>
    <col min="3857" max="3857" width="13.109375" customWidth="1"/>
    <col min="3860" max="3860" width="12.109375" customWidth="1"/>
    <col min="4097" max="4097" width="25.6640625" bestFit="1" customWidth="1"/>
    <col min="4098" max="4098" width="11.6640625" customWidth="1"/>
    <col min="4099" max="4099" width="13.33203125" customWidth="1"/>
    <col min="4102" max="4102" width="11.5546875" customWidth="1"/>
    <col min="4103" max="4103" width="18.44140625" customWidth="1"/>
    <col min="4107" max="4107" width="14.6640625" customWidth="1"/>
    <col min="4108" max="4108" width="13" customWidth="1"/>
    <col min="4109" max="4109" width="13.88671875" customWidth="1"/>
    <col min="4110" max="4110" width="10.5546875" customWidth="1"/>
    <col min="4112" max="4112" width="18.77734375" customWidth="1"/>
    <col min="4113" max="4113" width="13.109375" customWidth="1"/>
    <col min="4116" max="4116" width="12.109375" customWidth="1"/>
    <col min="4353" max="4353" width="25.6640625" bestFit="1" customWidth="1"/>
    <col min="4354" max="4354" width="11.6640625" customWidth="1"/>
    <col min="4355" max="4355" width="13.33203125" customWidth="1"/>
    <col min="4358" max="4358" width="11.5546875" customWidth="1"/>
    <col min="4359" max="4359" width="18.44140625" customWidth="1"/>
    <col min="4363" max="4363" width="14.6640625" customWidth="1"/>
    <col min="4364" max="4364" width="13" customWidth="1"/>
    <col min="4365" max="4365" width="13.88671875" customWidth="1"/>
    <col min="4366" max="4366" width="10.5546875" customWidth="1"/>
    <col min="4368" max="4368" width="18.77734375" customWidth="1"/>
    <col min="4369" max="4369" width="13.109375" customWidth="1"/>
    <col min="4372" max="4372" width="12.109375" customWidth="1"/>
    <col min="4609" max="4609" width="25.6640625" bestFit="1" customWidth="1"/>
    <col min="4610" max="4610" width="11.6640625" customWidth="1"/>
    <col min="4611" max="4611" width="13.33203125" customWidth="1"/>
    <col min="4614" max="4614" width="11.5546875" customWidth="1"/>
    <col min="4615" max="4615" width="18.44140625" customWidth="1"/>
    <col min="4619" max="4619" width="14.6640625" customWidth="1"/>
    <col min="4620" max="4620" width="13" customWidth="1"/>
    <col min="4621" max="4621" width="13.88671875" customWidth="1"/>
    <col min="4622" max="4622" width="10.5546875" customWidth="1"/>
    <col min="4624" max="4624" width="18.77734375" customWidth="1"/>
    <col min="4625" max="4625" width="13.109375" customWidth="1"/>
    <col min="4628" max="4628" width="12.109375" customWidth="1"/>
    <col min="4865" max="4865" width="25.6640625" bestFit="1" customWidth="1"/>
    <col min="4866" max="4866" width="11.6640625" customWidth="1"/>
    <col min="4867" max="4867" width="13.33203125" customWidth="1"/>
    <col min="4870" max="4870" width="11.5546875" customWidth="1"/>
    <col min="4871" max="4871" width="18.44140625" customWidth="1"/>
    <col min="4875" max="4875" width="14.6640625" customWidth="1"/>
    <col min="4876" max="4876" width="13" customWidth="1"/>
    <col min="4877" max="4877" width="13.88671875" customWidth="1"/>
    <col min="4878" max="4878" width="10.5546875" customWidth="1"/>
    <col min="4880" max="4880" width="18.77734375" customWidth="1"/>
    <col min="4881" max="4881" width="13.109375" customWidth="1"/>
    <col min="4884" max="4884" width="12.109375" customWidth="1"/>
    <col min="5121" max="5121" width="25.6640625" bestFit="1" customWidth="1"/>
    <col min="5122" max="5122" width="11.6640625" customWidth="1"/>
    <col min="5123" max="5123" width="13.33203125" customWidth="1"/>
    <col min="5126" max="5126" width="11.5546875" customWidth="1"/>
    <col min="5127" max="5127" width="18.44140625" customWidth="1"/>
    <col min="5131" max="5131" width="14.6640625" customWidth="1"/>
    <col min="5132" max="5132" width="13" customWidth="1"/>
    <col min="5133" max="5133" width="13.88671875" customWidth="1"/>
    <col min="5134" max="5134" width="10.5546875" customWidth="1"/>
    <col min="5136" max="5136" width="18.77734375" customWidth="1"/>
    <col min="5137" max="5137" width="13.109375" customWidth="1"/>
    <col min="5140" max="5140" width="12.109375" customWidth="1"/>
    <col min="5377" max="5377" width="25.6640625" bestFit="1" customWidth="1"/>
    <col min="5378" max="5378" width="11.6640625" customWidth="1"/>
    <col min="5379" max="5379" width="13.33203125" customWidth="1"/>
    <col min="5382" max="5382" width="11.5546875" customWidth="1"/>
    <col min="5383" max="5383" width="18.44140625" customWidth="1"/>
    <col min="5387" max="5387" width="14.6640625" customWidth="1"/>
    <col min="5388" max="5388" width="13" customWidth="1"/>
    <col min="5389" max="5389" width="13.88671875" customWidth="1"/>
    <col min="5390" max="5390" width="10.5546875" customWidth="1"/>
    <col min="5392" max="5392" width="18.77734375" customWidth="1"/>
    <col min="5393" max="5393" width="13.109375" customWidth="1"/>
    <col min="5396" max="5396" width="12.109375" customWidth="1"/>
    <col min="5633" max="5633" width="25.6640625" bestFit="1" customWidth="1"/>
    <col min="5634" max="5634" width="11.6640625" customWidth="1"/>
    <col min="5635" max="5635" width="13.33203125" customWidth="1"/>
    <col min="5638" max="5638" width="11.5546875" customWidth="1"/>
    <col min="5639" max="5639" width="18.44140625" customWidth="1"/>
    <col min="5643" max="5643" width="14.6640625" customWidth="1"/>
    <col min="5644" max="5644" width="13" customWidth="1"/>
    <col min="5645" max="5645" width="13.88671875" customWidth="1"/>
    <col min="5646" max="5646" width="10.5546875" customWidth="1"/>
    <col min="5648" max="5648" width="18.77734375" customWidth="1"/>
    <col min="5649" max="5649" width="13.109375" customWidth="1"/>
    <col min="5652" max="5652" width="12.109375" customWidth="1"/>
    <col min="5889" max="5889" width="25.6640625" bestFit="1" customWidth="1"/>
    <col min="5890" max="5890" width="11.6640625" customWidth="1"/>
    <col min="5891" max="5891" width="13.33203125" customWidth="1"/>
    <col min="5894" max="5894" width="11.5546875" customWidth="1"/>
    <col min="5895" max="5895" width="18.44140625" customWidth="1"/>
    <col min="5899" max="5899" width="14.6640625" customWidth="1"/>
    <col min="5900" max="5900" width="13" customWidth="1"/>
    <col min="5901" max="5901" width="13.88671875" customWidth="1"/>
    <col min="5902" max="5902" width="10.5546875" customWidth="1"/>
    <col min="5904" max="5904" width="18.77734375" customWidth="1"/>
    <col min="5905" max="5905" width="13.109375" customWidth="1"/>
    <col min="5908" max="5908" width="12.109375" customWidth="1"/>
    <col min="6145" max="6145" width="25.6640625" bestFit="1" customWidth="1"/>
    <col min="6146" max="6146" width="11.6640625" customWidth="1"/>
    <col min="6147" max="6147" width="13.33203125" customWidth="1"/>
    <col min="6150" max="6150" width="11.5546875" customWidth="1"/>
    <col min="6151" max="6151" width="18.44140625" customWidth="1"/>
    <col min="6155" max="6155" width="14.6640625" customWidth="1"/>
    <col min="6156" max="6156" width="13" customWidth="1"/>
    <col min="6157" max="6157" width="13.88671875" customWidth="1"/>
    <col min="6158" max="6158" width="10.5546875" customWidth="1"/>
    <col min="6160" max="6160" width="18.77734375" customWidth="1"/>
    <col min="6161" max="6161" width="13.109375" customWidth="1"/>
    <col min="6164" max="6164" width="12.109375" customWidth="1"/>
    <col min="6401" max="6401" width="25.6640625" bestFit="1" customWidth="1"/>
    <col min="6402" max="6402" width="11.6640625" customWidth="1"/>
    <col min="6403" max="6403" width="13.33203125" customWidth="1"/>
    <col min="6406" max="6406" width="11.5546875" customWidth="1"/>
    <col min="6407" max="6407" width="18.44140625" customWidth="1"/>
    <col min="6411" max="6411" width="14.6640625" customWidth="1"/>
    <col min="6412" max="6412" width="13" customWidth="1"/>
    <col min="6413" max="6413" width="13.88671875" customWidth="1"/>
    <col min="6414" max="6414" width="10.5546875" customWidth="1"/>
    <col min="6416" max="6416" width="18.77734375" customWidth="1"/>
    <col min="6417" max="6417" width="13.109375" customWidth="1"/>
    <col min="6420" max="6420" width="12.109375" customWidth="1"/>
    <col min="6657" max="6657" width="25.6640625" bestFit="1" customWidth="1"/>
    <col min="6658" max="6658" width="11.6640625" customWidth="1"/>
    <col min="6659" max="6659" width="13.33203125" customWidth="1"/>
    <col min="6662" max="6662" width="11.5546875" customWidth="1"/>
    <col min="6663" max="6663" width="18.44140625" customWidth="1"/>
    <col min="6667" max="6667" width="14.6640625" customWidth="1"/>
    <col min="6668" max="6668" width="13" customWidth="1"/>
    <col min="6669" max="6669" width="13.88671875" customWidth="1"/>
    <col min="6670" max="6670" width="10.5546875" customWidth="1"/>
    <col min="6672" max="6672" width="18.77734375" customWidth="1"/>
    <col min="6673" max="6673" width="13.109375" customWidth="1"/>
    <col min="6676" max="6676" width="12.109375" customWidth="1"/>
    <col min="6913" max="6913" width="25.6640625" bestFit="1" customWidth="1"/>
    <col min="6914" max="6914" width="11.6640625" customWidth="1"/>
    <col min="6915" max="6915" width="13.33203125" customWidth="1"/>
    <col min="6918" max="6918" width="11.5546875" customWidth="1"/>
    <col min="6919" max="6919" width="18.44140625" customWidth="1"/>
    <col min="6923" max="6923" width="14.6640625" customWidth="1"/>
    <col min="6924" max="6924" width="13" customWidth="1"/>
    <col min="6925" max="6925" width="13.88671875" customWidth="1"/>
    <col min="6926" max="6926" width="10.5546875" customWidth="1"/>
    <col min="6928" max="6928" width="18.77734375" customWidth="1"/>
    <col min="6929" max="6929" width="13.109375" customWidth="1"/>
    <col min="6932" max="6932" width="12.109375" customWidth="1"/>
    <col min="7169" max="7169" width="25.6640625" bestFit="1" customWidth="1"/>
    <col min="7170" max="7170" width="11.6640625" customWidth="1"/>
    <col min="7171" max="7171" width="13.33203125" customWidth="1"/>
    <col min="7174" max="7174" width="11.5546875" customWidth="1"/>
    <col min="7175" max="7175" width="18.44140625" customWidth="1"/>
    <col min="7179" max="7179" width="14.6640625" customWidth="1"/>
    <col min="7180" max="7180" width="13" customWidth="1"/>
    <col min="7181" max="7181" width="13.88671875" customWidth="1"/>
    <col min="7182" max="7182" width="10.5546875" customWidth="1"/>
    <col min="7184" max="7184" width="18.77734375" customWidth="1"/>
    <col min="7185" max="7185" width="13.109375" customWidth="1"/>
    <col min="7188" max="7188" width="12.109375" customWidth="1"/>
    <col min="7425" max="7425" width="25.6640625" bestFit="1" customWidth="1"/>
    <col min="7426" max="7426" width="11.6640625" customWidth="1"/>
    <col min="7427" max="7427" width="13.33203125" customWidth="1"/>
    <col min="7430" max="7430" width="11.5546875" customWidth="1"/>
    <col min="7431" max="7431" width="18.44140625" customWidth="1"/>
    <col min="7435" max="7435" width="14.6640625" customWidth="1"/>
    <col min="7436" max="7436" width="13" customWidth="1"/>
    <col min="7437" max="7437" width="13.88671875" customWidth="1"/>
    <col min="7438" max="7438" width="10.5546875" customWidth="1"/>
    <col min="7440" max="7440" width="18.77734375" customWidth="1"/>
    <col min="7441" max="7441" width="13.109375" customWidth="1"/>
    <col min="7444" max="7444" width="12.109375" customWidth="1"/>
    <col min="7681" max="7681" width="25.6640625" bestFit="1" customWidth="1"/>
    <col min="7682" max="7682" width="11.6640625" customWidth="1"/>
    <col min="7683" max="7683" width="13.33203125" customWidth="1"/>
    <col min="7686" max="7686" width="11.5546875" customWidth="1"/>
    <col min="7687" max="7687" width="18.44140625" customWidth="1"/>
    <col min="7691" max="7691" width="14.6640625" customWidth="1"/>
    <col min="7692" max="7692" width="13" customWidth="1"/>
    <col min="7693" max="7693" width="13.88671875" customWidth="1"/>
    <col min="7694" max="7694" width="10.5546875" customWidth="1"/>
    <col min="7696" max="7696" width="18.77734375" customWidth="1"/>
    <col min="7697" max="7697" width="13.109375" customWidth="1"/>
    <col min="7700" max="7700" width="12.109375" customWidth="1"/>
    <col min="7937" max="7937" width="25.6640625" bestFit="1" customWidth="1"/>
    <col min="7938" max="7938" width="11.6640625" customWidth="1"/>
    <col min="7939" max="7939" width="13.33203125" customWidth="1"/>
    <col min="7942" max="7942" width="11.5546875" customWidth="1"/>
    <col min="7943" max="7943" width="18.44140625" customWidth="1"/>
    <col min="7947" max="7947" width="14.6640625" customWidth="1"/>
    <col min="7948" max="7948" width="13" customWidth="1"/>
    <col min="7949" max="7949" width="13.88671875" customWidth="1"/>
    <col min="7950" max="7950" width="10.5546875" customWidth="1"/>
    <col min="7952" max="7952" width="18.77734375" customWidth="1"/>
    <col min="7953" max="7953" width="13.109375" customWidth="1"/>
    <col min="7956" max="7956" width="12.109375" customWidth="1"/>
    <col min="8193" max="8193" width="25.6640625" bestFit="1" customWidth="1"/>
    <col min="8194" max="8194" width="11.6640625" customWidth="1"/>
    <col min="8195" max="8195" width="13.33203125" customWidth="1"/>
    <col min="8198" max="8198" width="11.5546875" customWidth="1"/>
    <col min="8199" max="8199" width="18.44140625" customWidth="1"/>
    <col min="8203" max="8203" width="14.6640625" customWidth="1"/>
    <col min="8204" max="8204" width="13" customWidth="1"/>
    <col min="8205" max="8205" width="13.88671875" customWidth="1"/>
    <col min="8206" max="8206" width="10.5546875" customWidth="1"/>
    <col min="8208" max="8208" width="18.77734375" customWidth="1"/>
    <col min="8209" max="8209" width="13.109375" customWidth="1"/>
    <col min="8212" max="8212" width="12.109375" customWidth="1"/>
    <col min="8449" max="8449" width="25.6640625" bestFit="1" customWidth="1"/>
    <col min="8450" max="8450" width="11.6640625" customWidth="1"/>
    <col min="8451" max="8451" width="13.33203125" customWidth="1"/>
    <col min="8454" max="8454" width="11.5546875" customWidth="1"/>
    <col min="8455" max="8455" width="18.44140625" customWidth="1"/>
    <col min="8459" max="8459" width="14.6640625" customWidth="1"/>
    <col min="8460" max="8460" width="13" customWidth="1"/>
    <col min="8461" max="8461" width="13.88671875" customWidth="1"/>
    <col min="8462" max="8462" width="10.5546875" customWidth="1"/>
    <col min="8464" max="8464" width="18.77734375" customWidth="1"/>
    <col min="8465" max="8465" width="13.109375" customWidth="1"/>
    <col min="8468" max="8468" width="12.109375" customWidth="1"/>
    <col min="8705" max="8705" width="25.6640625" bestFit="1" customWidth="1"/>
    <col min="8706" max="8706" width="11.6640625" customWidth="1"/>
    <col min="8707" max="8707" width="13.33203125" customWidth="1"/>
    <col min="8710" max="8710" width="11.5546875" customWidth="1"/>
    <col min="8711" max="8711" width="18.44140625" customWidth="1"/>
    <col min="8715" max="8715" width="14.6640625" customWidth="1"/>
    <col min="8716" max="8716" width="13" customWidth="1"/>
    <col min="8717" max="8717" width="13.88671875" customWidth="1"/>
    <col min="8718" max="8718" width="10.5546875" customWidth="1"/>
    <col min="8720" max="8720" width="18.77734375" customWidth="1"/>
    <col min="8721" max="8721" width="13.109375" customWidth="1"/>
    <col min="8724" max="8724" width="12.109375" customWidth="1"/>
    <col min="8961" max="8961" width="25.6640625" bestFit="1" customWidth="1"/>
    <col min="8962" max="8962" width="11.6640625" customWidth="1"/>
    <col min="8963" max="8963" width="13.33203125" customWidth="1"/>
    <col min="8966" max="8966" width="11.5546875" customWidth="1"/>
    <col min="8967" max="8967" width="18.44140625" customWidth="1"/>
    <col min="8971" max="8971" width="14.6640625" customWidth="1"/>
    <col min="8972" max="8972" width="13" customWidth="1"/>
    <col min="8973" max="8973" width="13.88671875" customWidth="1"/>
    <col min="8974" max="8974" width="10.5546875" customWidth="1"/>
    <col min="8976" max="8976" width="18.77734375" customWidth="1"/>
    <col min="8977" max="8977" width="13.109375" customWidth="1"/>
    <col min="8980" max="8980" width="12.109375" customWidth="1"/>
    <col min="9217" max="9217" width="25.6640625" bestFit="1" customWidth="1"/>
    <col min="9218" max="9218" width="11.6640625" customWidth="1"/>
    <col min="9219" max="9219" width="13.33203125" customWidth="1"/>
    <col min="9222" max="9222" width="11.5546875" customWidth="1"/>
    <col min="9223" max="9223" width="18.44140625" customWidth="1"/>
    <col min="9227" max="9227" width="14.6640625" customWidth="1"/>
    <col min="9228" max="9228" width="13" customWidth="1"/>
    <col min="9229" max="9229" width="13.88671875" customWidth="1"/>
    <col min="9230" max="9230" width="10.5546875" customWidth="1"/>
    <col min="9232" max="9232" width="18.77734375" customWidth="1"/>
    <col min="9233" max="9233" width="13.109375" customWidth="1"/>
    <col min="9236" max="9236" width="12.109375" customWidth="1"/>
    <col min="9473" max="9473" width="25.6640625" bestFit="1" customWidth="1"/>
    <col min="9474" max="9474" width="11.6640625" customWidth="1"/>
    <col min="9475" max="9475" width="13.33203125" customWidth="1"/>
    <col min="9478" max="9478" width="11.5546875" customWidth="1"/>
    <col min="9479" max="9479" width="18.44140625" customWidth="1"/>
    <col min="9483" max="9483" width="14.6640625" customWidth="1"/>
    <col min="9484" max="9484" width="13" customWidth="1"/>
    <col min="9485" max="9485" width="13.88671875" customWidth="1"/>
    <col min="9486" max="9486" width="10.5546875" customWidth="1"/>
    <col min="9488" max="9488" width="18.77734375" customWidth="1"/>
    <col min="9489" max="9489" width="13.109375" customWidth="1"/>
    <col min="9492" max="9492" width="12.109375" customWidth="1"/>
    <col min="9729" max="9729" width="25.6640625" bestFit="1" customWidth="1"/>
    <col min="9730" max="9730" width="11.6640625" customWidth="1"/>
    <col min="9731" max="9731" width="13.33203125" customWidth="1"/>
    <col min="9734" max="9734" width="11.5546875" customWidth="1"/>
    <col min="9735" max="9735" width="18.44140625" customWidth="1"/>
    <col min="9739" max="9739" width="14.6640625" customWidth="1"/>
    <col min="9740" max="9740" width="13" customWidth="1"/>
    <col min="9741" max="9741" width="13.88671875" customWidth="1"/>
    <col min="9742" max="9742" width="10.5546875" customWidth="1"/>
    <col min="9744" max="9744" width="18.77734375" customWidth="1"/>
    <col min="9745" max="9745" width="13.109375" customWidth="1"/>
    <col min="9748" max="9748" width="12.109375" customWidth="1"/>
    <col min="9985" max="9985" width="25.6640625" bestFit="1" customWidth="1"/>
    <col min="9986" max="9986" width="11.6640625" customWidth="1"/>
    <col min="9987" max="9987" width="13.33203125" customWidth="1"/>
    <col min="9990" max="9990" width="11.5546875" customWidth="1"/>
    <col min="9991" max="9991" width="18.44140625" customWidth="1"/>
    <col min="9995" max="9995" width="14.6640625" customWidth="1"/>
    <col min="9996" max="9996" width="13" customWidth="1"/>
    <col min="9997" max="9997" width="13.88671875" customWidth="1"/>
    <col min="9998" max="9998" width="10.5546875" customWidth="1"/>
    <col min="10000" max="10000" width="18.77734375" customWidth="1"/>
    <col min="10001" max="10001" width="13.109375" customWidth="1"/>
    <col min="10004" max="10004" width="12.109375" customWidth="1"/>
    <col min="10241" max="10241" width="25.6640625" bestFit="1" customWidth="1"/>
    <col min="10242" max="10242" width="11.6640625" customWidth="1"/>
    <col min="10243" max="10243" width="13.33203125" customWidth="1"/>
    <col min="10246" max="10246" width="11.5546875" customWidth="1"/>
    <col min="10247" max="10247" width="18.44140625" customWidth="1"/>
    <col min="10251" max="10251" width="14.6640625" customWidth="1"/>
    <col min="10252" max="10252" width="13" customWidth="1"/>
    <col min="10253" max="10253" width="13.88671875" customWidth="1"/>
    <col min="10254" max="10254" width="10.5546875" customWidth="1"/>
    <col min="10256" max="10256" width="18.77734375" customWidth="1"/>
    <col min="10257" max="10257" width="13.109375" customWidth="1"/>
    <col min="10260" max="10260" width="12.109375" customWidth="1"/>
    <col min="10497" max="10497" width="25.6640625" bestFit="1" customWidth="1"/>
    <col min="10498" max="10498" width="11.6640625" customWidth="1"/>
    <col min="10499" max="10499" width="13.33203125" customWidth="1"/>
    <col min="10502" max="10502" width="11.5546875" customWidth="1"/>
    <col min="10503" max="10503" width="18.44140625" customWidth="1"/>
    <col min="10507" max="10507" width="14.6640625" customWidth="1"/>
    <col min="10508" max="10508" width="13" customWidth="1"/>
    <col min="10509" max="10509" width="13.88671875" customWidth="1"/>
    <col min="10510" max="10510" width="10.5546875" customWidth="1"/>
    <col min="10512" max="10512" width="18.77734375" customWidth="1"/>
    <col min="10513" max="10513" width="13.109375" customWidth="1"/>
    <col min="10516" max="10516" width="12.109375" customWidth="1"/>
    <col min="10753" max="10753" width="25.6640625" bestFit="1" customWidth="1"/>
    <col min="10754" max="10754" width="11.6640625" customWidth="1"/>
    <col min="10755" max="10755" width="13.33203125" customWidth="1"/>
    <col min="10758" max="10758" width="11.5546875" customWidth="1"/>
    <col min="10759" max="10759" width="18.44140625" customWidth="1"/>
    <col min="10763" max="10763" width="14.6640625" customWidth="1"/>
    <col min="10764" max="10764" width="13" customWidth="1"/>
    <col min="10765" max="10765" width="13.88671875" customWidth="1"/>
    <col min="10766" max="10766" width="10.5546875" customWidth="1"/>
    <col min="10768" max="10768" width="18.77734375" customWidth="1"/>
    <col min="10769" max="10769" width="13.109375" customWidth="1"/>
    <col min="10772" max="10772" width="12.109375" customWidth="1"/>
    <col min="11009" max="11009" width="25.6640625" bestFit="1" customWidth="1"/>
    <col min="11010" max="11010" width="11.6640625" customWidth="1"/>
    <col min="11011" max="11011" width="13.33203125" customWidth="1"/>
    <col min="11014" max="11014" width="11.5546875" customWidth="1"/>
    <col min="11015" max="11015" width="18.44140625" customWidth="1"/>
    <col min="11019" max="11019" width="14.6640625" customWidth="1"/>
    <col min="11020" max="11020" width="13" customWidth="1"/>
    <col min="11021" max="11021" width="13.88671875" customWidth="1"/>
    <col min="11022" max="11022" width="10.5546875" customWidth="1"/>
    <col min="11024" max="11024" width="18.77734375" customWidth="1"/>
    <col min="11025" max="11025" width="13.109375" customWidth="1"/>
    <col min="11028" max="11028" width="12.109375" customWidth="1"/>
    <col min="11265" max="11265" width="25.6640625" bestFit="1" customWidth="1"/>
    <col min="11266" max="11266" width="11.6640625" customWidth="1"/>
    <col min="11267" max="11267" width="13.33203125" customWidth="1"/>
    <col min="11270" max="11270" width="11.5546875" customWidth="1"/>
    <col min="11271" max="11271" width="18.44140625" customWidth="1"/>
    <col min="11275" max="11275" width="14.6640625" customWidth="1"/>
    <col min="11276" max="11276" width="13" customWidth="1"/>
    <col min="11277" max="11277" width="13.88671875" customWidth="1"/>
    <col min="11278" max="11278" width="10.5546875" customWidth="1"/>
    <col min="11280" max="11280" width="18.77734375" customWidth="1"/>
    <col min="11281" max="11281" width="13.109375" customWidth="1"/>
    <col min="11284" max="11284" width="12.109375" customWidth="1"/>
    <col min="11521" max="11521" width="25.6640625" bestFit="1" customWidth="1"/>
    <col min="11522" max="11522" width="11.6640625" customWidth="1"/>
    <col min="11523" max="11523" width="13.33203125" customWidth="1"/>
    <col min="11526" max="11526" width="11.5546875" customWidth="1"/>
    <col min="11527" max="11527" width="18.44140625" customWidth="1"/>
    <col min="11531" max="11531" width="14.6640625" customWidth="1"/>
    <col min="11532" max="11532" width="13" customWidth="1"/>
    <col min="11533" max="11533" width="13.88671875" customWidth="1"/>
    <col min="11534" max="11534" width="10.5546875" customWidth="1"/>
    <col min="11536" max="11536" width="18.77734375" customWidth="1"/>
    <col min="11537" max="11537" width="13.109375" customWidth="1"/>
    <col min="11540" max="11540" width="12.109375" customWidth="1"/>
    <col min="11777" max="11777" width="25.6640625" bestFit="1" customWidth="1"/>
    <col min="11778" max="11778" width="11.6640625" customWidth="1"/>
    <col min="11779" max="11779" width="13.33203125" customWidth="1"/>
    <col min="11782" max="11782" width="11.5546875" customWidth="1"/>
    <col min="11783" max="11783" width="18.44140625" customWidth="1"/>
    <col min="11787" max="11787" width="14.6640625" customWidth="1"/>
    <col min="11788" max="11788" width="13" customWidth="1"/>
    <col min="11789" max="11789" width="13.88671875" customWidth="1"/>
    <col min="11790" max="11790" width="10.5546875" customWidth="1"/>
    <col min="11792" max="11792" width="18.77734375" customWidth="1"/>
    <col min="11793" max="11793" width="13.109375" customWidth="1"/>
    <col min="11796" max="11796" width="12.109375" customWidth="1"/>
    <col min="12033" max="12033" width="25.6640625" bestFit="1" customWidth="1"/>
    <col min="12034" max="12034" width="11.6640625" customWidth="1"/>
    <col min="12035" max="12035" width="13.33203125" customWidth="1"/>
    <col min="12038" max="12038" width="11.5546875" customWidth="1"/>
    <col min="12039" max="12039" width="18.44140625" customWidth="1"/>
    <col min="12043" max="12043" width="14.6640625" customWidth="1"/>
    <col min="12044" max="12044" width="13" customWidth="1"/>
    <col min="12045" max="12045" width="13.88671875" customWidth="1"/>
    <col min="12046" max="12046" width="10.5546875" customWidth="1"/>
    <col min="12048" max="12048" width="18.77734375" customWidth="1"/>
    <col min="12049" max="12049" width="13.109375" customWidth="1"/>
    <col min="12052" max="12052" width="12.109375" customWidth="1"/>
    <col min="12289" max="12289" width="25.6640625" bestFit="1" customWidth="1"/>
    <col min="12290" max="12290" width="11.6640625" customWidth="1"/>
    <col min="12291" max="12291" width="13.33203125" customWidth="1"/>
    <col min="12294" max="12294" width="11.5546875" customWidth="1"/>
    <col min="12295" max="12295" width="18.44140625" customWidth="1"/>
    <col min="12299" max="12299" width="14.6640625" customWidth="1"/>
    <col min="12300" max="12300" width="13" customWidth="1"/>
    <col min="12301" max="12301" width="13.88671875" customWidth="1"/>
    <col min="12302" max="12302" width="10.5546875" customWidth="1"/>
    <col min="12304" max="12304" width="18.77734375" customWidth="1"/>
    <col min="12305" max="12305" width="13.109375" customWidth="1"/>
    <col min="12308" max="12308" width="12.109375" customWidth="1"/>
    <col min="12545" max="12545" width="25.6640625" bestFit="1" customWidth="1"/>
    <col min="12546" max="12546" width="11.6640625" customWidth="1"/>
    <col min="12547" max="12547" width="13.33203125" customWidth="1"/>
    <col min="12550" max="12550" width="11.5546875" customWidth="1"/>
    <col min="12551" max="12551" width="18.44140625" customWidth="1"/>
    <col min="12555" max="12555" width="14.6640625" customWidth="1"/>
    <col min="12556" max="12556" width="13" customWidth="1"/>
    <col min="12557" max="12557" width="13.88671875" customWidth="1"/>
    <col min="12558" max="12558" width="10.5546875" customWidth="1"/>
    <col min="12560" max="12560" width="18.77734375" customWidth="1"/>
    <col min="12561" max="12561" width="13.109375" customWidth="1"/>
    <col min="12564" max="12564" width="12.109375" customWidth="1"/>
    <col min="12801" max="12801" width="25.6640625" bestFit="1" customWidth="1"/>
    <col min="12802" max="12802" width="11.6640625" customWidth="1"/>
    <col min="12803" max="12803" width="13.33203125" customWidth="1"/>
    <col min="12806" max="12806" width="11.5546875" customWidth="1"/>
    <col min="12807" max="12807" width="18.44140625" customWidth="1"/>
    <col min="12811" max="12811" width="14.6640625" customWidth="1"/>
    <col min="12812" max="12812" width="13" customWidth="1"/>
    <col min="12813" max="12813" width="13.88671875" customWidth="1"/>
    <col min="12814" max="12814" width="10.5546875" customWidth="1"/>
    <col min="12816" max="12816" width="18.77734375" customWidth="1"/>
    <col min="12817" max="12817" width="13.109375" customWidth="1"/>
    <col min="12820" max="12820" width="12.109375" customWidth="1"/>
    <col min="13057" max="13057" width="25.6640625" bestFit="1" customWidth="1"/>
    <col min="13058" max="13058" width="11.6640625" customWidth="1"/>
    <col min="13059" max="13059" width="13.33203125" customWidth="1"/>
    <col min="13062" max="13062" width="11.5546875" customWidth="1"/>
    <col min="13063" max="13063" width="18.44140625" customWidth="1"/>
    <col min="13067" max="13067" width="14.6640625" customWidth="1"/>
    <col min="13068" max="13068" width="13" customWidth="1"/>
    <col min="13069" max="13069" width="13.88671875" customWidth="1"/>
    <col min="13070" max="13070" width="10.5546875" customWidth="1"/>
    <col min="13072" max="13072" width="18.77734375" customWidth="1"/>
    <col min="13073" max="13073" width="13.109375" customWidth="1"/>
    <col min="13076" max="13076" width="12.109375" customWidth="1"/>
    <col min="13313" max="13313" width="25.6640625" bestFit="1" customWidth="1"/>
    <col min="13314" max="13314" width="11.6640625" customWidth="1"/>
    <col min="13315" max="13315" width="13.33203125" customWidth="1"/>
    <col min="13318" max="13318" width="11.5546875" customWidth="1"/>
    <col min="13319" max="13319" width="18.44140625" customWidth="1"/>
    <col min="13323" max="13323" width="14.6640625" customWidth="1"/>
    <col min="13324" max="13324" width="13" customWidth="1"/>
    <col min="13325" max="13325" width="13.88671875" customWidth="1"/>
    <col min="13326" max="13326" width="10.5546875" customWidth="1"/>
    <col min="13328" max="13328" width="18.77734375" customWidth="1"/>
    <col min="13329" max="13329" width="13.109375" customWidth="1"/>
    <col min="13332" max="13332" width="12.109375" customWidth="1"/>
    <col min="13569" max="13569" width="25.6640625" bestFit="1" customWidth="1"/>
    <col min="13570" max="13570" width="11.6640625" customWidth="1"/>
    <col min="13571" max="13571" width="13.33203125" customWidth="1"/>
    <col min="13574" max="13574" width="11.5546875" customWidth="1"/>
    <col min="13575" max="13575" width="18.44140625" customWidth="1"/>
    <col min="13579" max="13579" width="14.6640625" customWidth="1"/>
    <col min="13580" max="13580" width="13" customWidth="1"/>
    <col min="13581" max="13581" width="13.88671875" customWidth="1"/>
    <col min="13582" max="13582" width="10.5546875" customWidth="1"/>
    <col min="13584" max="13584" width="18.77734375" customWidth="1"/>
    <col min="13585" max="13585" width="13.109375" customWidth="1"/>
    <col min="13588" max="13588" width="12.109375" customWidth="1"/>
    <col min="13825" max="13825" width="25.6640625" bestFit="1" customWidth="1"/>
    <col min="13826" max="13826" width="11.6640625" customWidth="1"/>
    <col min="13827" max="13827" width="13.33203125" customWidth="1"/>
    <col min="13830" max="13830" width="11.5546875" customWidth="1"/>
    <col min="13831" max="13831" width="18.44140625" customWidth="1"/>
    <col min="13835" max="13835" width="14.6640625" customWidth="1"/>
    <col min="13836" max="13836" width="13" customWidth="1"/>
    <col min="13837" max="13837" width="13.88671875" customWidth="1"/>
    <col min="13838" max="13838" width="10.5546875" customWidth="1"/>
    <col min="13840" max="13840" width="18.77734375" customWidth="1"/>
    <col min="13841" max="13841" width="13.109375" customWidth="1"/>
    <col min="13844" max="13844" width="12.109375" customWidth="1"/>
    <col min="14081" max="14081" width="25.6640625" bestFit="1" customWidth="1"/>
    <col min="14082" max="14082" width="11.6640625" customWidth="1"/>
    <col min="14083" max="14083" width="13.33203125" customWidth="1"/>
    <col min="14086" max="14086" width="11.5546875" customWidth="1"/>
    <col min="14087" max="14087" width="18.44140625" customWidth="1"/>
    <col min="14091" max="14091" width="14.6640625" customWidth="1"/>
    <col min="14092" max="14092" width="13" customWidth="1"/>
    <col min="14093" max="14093" width="13.88671875" customWidth="1"/>
    <col min="14094" max="14094" width="10.5546875" customWidth="1"/>
    <col min="14096" max="14096" width="18.77734375" customWidth="1"/>
    <col min="14097" max="14097" width="13.109375" customWidth="1"/>
    <col min="14100" max="14100" width="12.109375" customWidth="1"/>
    <col min="14337" max="14337" width="25.6640625" bestFit="1" customWidth="1"/>
    <col min="14338" max="14338" width="11.6640625" customWidth="1"/>
    <col min="14339" max="14339" width="13.33203125" customWidth="1"/>
    <col min="14342" max="14342" width="11.5546875" customWidth="1"/>
    <col min="14343" max="14343" width="18.44140625" customWidth="1"/>
    <col min="14347" max="14347" width="14.6640625" customWidth="1"/>
    <col min="14348" max="14348" width="13" customWidth="1"/>
    <col min="14349" max="14349" width="13.88671875" customWidth="1"/>
    <col min="14350" max="14350" width="10.5546875" customWidth="1"/>
    <col min="14352" max="14352" width="18.77734375" customWidth="1"/>
    <col min="14353" max="14353" width="13.109375" customWidth="1"/>
    <col min="14356" max="14356" width="12.109375" customWidth="1"/>
    <col min="14593" max="14593" width="25.6640625" bestFit="1" customWidth="1"/>
    <col min="14594" max="14594" width="11.6640625" customWidth="1"/>
    <col min="14595" max="14595" width="13.33203125" customWidth="1"/>
    <col min="14598" max="14598" width="11.5546875" customWidth="1"/>
    <col min="14599" max="14599" width="18.44140625" customWidth="1"/>
    <col min="14603" max="14603" width="14.6640625" customWidth="1"/>
    <col min="14604" max="14604" width="13" customWidth="1"/>
    <col min="14605" max="14605" width="13.88671875" customWidth="1"/>
    <col min="14606" max="14606" width="10.5546875" customWidth="1"/>
    <col min="14608" max="14608" width="18.77734375" customWidth="1"/>
    <col min="14609" max="14609" width="13.109375" customWidth="1"/>
    <col min="14612" max="14612" width="12.109375" customWidth="1"/>
    <col min="14849" max="14849" width="25.6640625" bestFit="1" customWidth="1"/>
    <col min="14850" max="14850" width="11.6640625" customWidth="1"/>
    <col min="14851" max="14851" width="13.33203125" customWidth="1"/>
    <col min="14854" max="14854" width="11.5546875" customWidth="1"/>
    <col min="14855" max="14855" width="18.44140625" customWidth="1"/>
    <col min="14859" max="14859" width="14.6640625" customWidth="1"/>
    <col min="14860" max="14860" width="13" customWidth="1"/>
    <col min="14861" max="14861" width="13.88671875" customWidth="1"/>
    <col min="14862" max="14862" width="10.5546875" customWidth="1"/>
    <col min="14864" max="14864" width="18.77734375" customWidth="1"/>
    <col min="14865" max="14865" width="13.109375" customWidth="1"/>
    <col min="14868" max="14868" width="12.109375" customWidth="1"/>
    <col min="15105" max="15105" width="25.6640625" bestFit="1" customWidth="1"/>
    <col min="15106" max="15106" width="11.6640625" customWidth="1"/>
    <col min="15107" max="15107" width="13.33203125" customWidth="1"/>
    <col min="15110" max="15110" width="11.5546875" customWidth="1"/>
    <col min="15111" max="15111" width="18.44140625" customWidth="1"/>
    <col min="15115" max="15115" width="14.6640625" customWidth="1"/>
    <col min="15116" max="15116" width="13" customWidth="1"/>
    <col min="15117" max="15117" width="13.88671875" customWidth="1"/>
    <col min="15118" max="15118" width="10.5546875" customWidth="1"/>
    <col min="15120" max="15120" width="18.77734375" customWidth="1"/>
    <col min="15121" max="15121" width="13.109375" customWidth="1"/>
    <col min="15124" max="15124" width="12.109375" customWidth="1"/>
    <col min="15361" max="15361" width="25.6640625" bestFit="1" customWidth="1"/>
    <col min="15362" max="15362" width="11.6640625" customWidth="1"/>
    <col min="15363" max="15363" width="13.33203125" customWidth="1"/>
    <col min="15366" max="15366" width="11.5546875" customWidth="1"/>
    <col min="15367" max="15367" width="18.44140625" customWidth="1"/>
    <col min="15371" max="15371" width="14.6640625" customWidth="1"/>
    <col min="15372" max="15372" width="13" customWidth="1"/>
    <col min="15373" max="15373" width="13.88671875" customWidth="1"/>
    <col min="15374" max="15374" width="10.5546875" customWidth="1"/>
    <col min="15376" max="15376" width="18.77734375" customWidth="1"/>
    <col min="15377" max="15377" width="13.109375" customWidth="1"/>
    <col min="15380" max="15380" width="12.109375" customWidth="1"/>
    <col min="15617" max="15617" width="25.6640625" bestFit="1" customWidth="1"/>
    <col min="15618" max="15618" width="11.6640625" customWidth="1"/>
    <col min="15619" max="15619" width="13.33203125" customWidth="1"/>
    <col min="15622" max="15622" width="11.5546875" customWidth="1"/>
    <col min="15623" max="15623" width="18.44140625" customWidth="1"/>
    <col min="15627" max="15627" width="14.6640625" customWidth="1"/>
    <col min="15628" max="15628" width="13" customWidth="1"/>
    <col min="15629" max="15629" width="13.88671875" customWidth="1"/>
    <col min="15630" max="15630" width="10.5546875" customWidth="1"/>
    <col min="15632" max="15632" width="18.77734375" customWidth="1"/>
    <col min="15633" max="15633" width="13.109375" customWidth="1"/>
    <col min="15636" max="15636" width="12.109375" customWidth="1"/>
    <col min="15873" max="15873" width="25.6640625" bestFit="1" customWidth="1"/>
    <col min="15874" max="15874" width="11.6640625" customWidth="1"/>
    <col min="15875" max="15875" width="13.33203125" customWidth="1"/>
    <col min="15878" max="15878" width="11.5546875" customWidth="1"/>
    <col min="15879" max="15879" width="18.44140625" customWidth="1"/>
    <col min="15883" max="15883" width="14.6640625" customWidth="1"/>
    <col min="15884" max="15884" width="13" customWidth="1"/>
    <col min="15885" max="15885" width="13.88671875" customWidth="1"/>
    <col min="15886" max="15886" width="10.5546875" customWidth="1"/>
    <col min="15888" max="15888" width="18.77734375" customWidth="1"/>
    <col min="15889" max="15889" width="13.109375" customWidth="1"/>
    <col min="15892" max="15892" width="12.109375" customWidth="1"/>
    <col min="16129" max="16129" width="25.6640625" bestFit="1" customWidth="1"/>
    <col min="16130" max="16130" width="11.6640625" customWidth="1"/>
    <col min="16131" max="16131" width="13.33203125" customWidth="1"/>
    <col min="16134" max="16134" width="11.5546875" customWidth="1"/>
    <col min="16135" max="16135" width="18.44140625" customWidth="1"/>
    <col min="16139" max="16139" width="14.6640625" customWidth="1"/>
    <col min="16140" max="16140" width="13" customWidth="1"/>
    <col min="16141" max="16141" width="13.88671875" customWidth="1"/>
    <col min="16142" max="16142" width="10.5546875" customWidth="1"/>
    <col min="16144" max="16144" width="18.77734375" customWidth="1"/>
    <col min="16145" max="16145" width="13.109375" customWidth="1"/>
    <col min="16148" max="16148" width="12.109375" customWidth="1"/>
  </cols>
  <sheetData>
    <row r="1" spans="1:26" ht="18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6" ht="18" x14ac:dyDescent="0.35">
      <c r="A2" s="24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6" ht="18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6" ht="18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5" t="s">
        <v>55</v>
      </c>
      <c r="Q4" s="26"/>
      <c r="R4" s="23"/>
      <c r="S4" s="23"/>
      <c r="T4" s="23"/>
    </row>
    <row r="5" spans="1:26" ht="18" x14ac:dyDescent="0.35">
      <c r="A5" s="26" t="s">
        <v>56</v>
      </c>
      <c r="B5" s="26" t="s">
        <v>57</v>
      </c>
      <c r="C5" s="26" t="s">
        <v>58</v>
      </c>
      <c r="D5" s="26" t="s">
        <v>59</v>
      </c>
      <c r="E5" s="26" t="s">
        <v>60</v>
      </c>
      <c r="F5" s="26" t="s">
        <v>61</v>
      </c>
      <c r="G5" s="26" t="s">
        <v>62</v>
      </c>
      <c r="H5" s="26" t="s">
        <v>63</v>
      </c>
      <c r="I5" s="26" t="s">
        <v>64</v>
      </c>
      <c r="J5" s="26" t="s">
        <v>65</v>
      </c>
      <c r="K5" s="27" t="s">
        <v>66</v>
      </c>
      <c r="L5" s="26" t="s">
        <v>67</v>
      </c>
      <c r="M5" s="26"/>
      <c r="N5" s="26" t="s">
        <v>68</v>
      </c>
      <c r="O5" s="23"/>
      <c r="P5" s="26"/>
      <c r="Q5" s="26"/>
      <c r="R5" s="23"/>
      <c r="S5" s="23"/>
      <c r="T5" s="23"/>
    </row>
    <row r="6" spans="1:26" ht="18" x14ac:dyDescent="0.35">
      <c r="A6" s="26" t="s">
        <v>69</v>
      </c>
      <c r="B6" s="28">
        <v>571</v>
      </c>
      <c r="C6" s="28">
        <v>690</v>
      </c>
      <c r="D6" s="28">
        <v>718</v>
      </c>
      <c r="E6" s="28">
        <v>568</v>
      </c>
      <c r="F6" s="28">
        <v>889</v>
      </c>
      <c r="G6" s="28">
        <v>750</v>
      </c>
      <c r="H6" s="28">
        <v>357</v>
      </c>
      <c r="I6" s="28">
        <v>39</v>
      </c>
      <c r="J6" s="28">
        <v>878</v>
      </c>
      <c r="K6" s="27">
        <v>711</v>
      </c>
      <c r="L6" s="26"/>
      <c r="M6" s="26"/>
      <c r="N6" s="26">
        <f t="shared" ref="N6:N15" si="0">SUM(B6:M6)</f>
        <v>6171</v>
      </c>
      <c r="O6" s="23"/>
      <c r="P6" s="26" t="s">
        <v>70</v>
      </c>
      <c r="Q6" s="29">
        <f>N6*1</f>
        <v>6171</v>
      </c>
      <c r="R6" s="23"/>
      <c r="S6" s="23"/>
      <c r="T6" s="23"/>
      <c r="U6" s="30"/>
      <c r="V6" s="30"/>
      <c r="W6" s="30"/>
      <c r="X6" s="30"/>
      <c r="Y6" s="30"/>
      <c r="Z6" s="30"/>
    </row>
    <row r="7" spans="1:26" ht="18" x14ac:dyDescent="0.35">
      <c r="A7" s="26" t="s">
        <v>71</v>
      </c>
      <c r="B7" s="28">
        <v>84</v>
      </c>
      <c r="C7" s="28">
        <v>85</v>
      </c>
      <c r="D7" s="28">
        <v>82</v>
      </c>
      <c r="E7" s="28">
        <v>80</v>
      </c>
      <c r="F7" s="28">
        <v>146</v>
      </c>
      <c r="G7" s="28">
        <v>135</v>
      </c>
      <c r="H7" s="28">
        <v>0</v>
      </c>
      <c r="I7" s="28">
        <v>0</v>
      </c>
      <c r="J7" s="28">
        <v>146</v>
      </c>
      <c r="K7" s="27">
        <v>137</v>
      </c>
      <c r="L7" s="26"/>
      <c r="M7" s="26"/>
      <c r="N7" s="26">
        <f t="shared" si="0"/>
        <v>895</v>
      </c>
      <c r="O7" s="23"/>
      <c r="P7" s="26" t="s">
        <v>72</v>
      </c>
      <c r="Q7" s="29">
        <f>N7*0.82</f>
        <v>733.9</v>
      </c>
      <c r="R7" s="23"/>
      <c r="S7" s="23"/>
      <c r="T7" s="23"/>
      <c r="U7" s="30"/>
      <c r="V7" s="30"/>
      <c r="W7" s="30"/>
      <c r="X7" s="30"/>
      <c r="Y7" s="30"/>
      <c r="Z7" s="30"/>
    </row>
    <row r="8" spans="1:26" ht="18" x14ac:dyDescent="0.35">
      <c r="A8" s="26" t="s">
        <v>73</v>
      </c>
      <c r="B8" s="28">
        <v>1312</v>
      </c>
      <c r="C8" s="28">
        <v>1226</v>
      </c>
      <c r="D8" s="28">
        <v>1267</v>
      </c>
      <c r="E8" s="28">
        <v>1013</v>
      </c>
      <c r="F8" s="28">
        <v>1326</v>
      </c>
      <c r="G8" s="28">
        <v>625</v>
      </c>
      <c r="H8" s="28">
        <v>0</v>
      </c>
      <c r="I8" s="28">
        <v>0</v>
      </c>
      <c r="J8" s="28">
        <v>1269</v>
      </c>
      <c r="K8" s="27">
        <v>1239</v>
      </c>
      <c r="L8" s="26"/>
      <c r="M8" s="26"/>
      <c r="N8" s="26">
        <f t="shared" si="0"/>
        <v>9277</v>
      </c>
      <c r="O8" s="23"/>
      <c r="P8" s="26" t="s">
        <v>74</v>
      </c>
      <c r="Q8" s="29">
        <f>N8*1.2</f>
        <v>11132.4</v>
      </c>
      <c r="R8" s="23"/>
      <c r="S8" s="23"/>
      <c r="T8" s="23"/>
      <c r="U8" s="30"/>
      <c r="V8" s="30"/>
      <c r="W8" s="30"/>
      <c r="X8" s="30"/>
      <c r="Y8" s="30"/>
      <c r="Z8" s="30"/>
    </row>
    <row r="9" spans="1:26" ht="18" x14ac:dyDescent="0.35">
      <c r="A9" s="26" t="s">
        <v>75</v>
      </c>
      <c r="B9" s="28">
        <v>485</v>
      </c>
      <c r="C9" s="28">
        <v>403</v>
      </c>
      <c r="D9" s="28">
        <v>399</v>
      </c>
      <c r="E9" s="28">
        <v>372</v>
      </c>
      <c r="F9" s="28">
        <v>493</v>
      </c>
      <c r="G9" s="28">
        <v>217</v>
      </c>
      <c r="H9" s="28">
        <v>0</v>
      </c>
      <c r="I9" s="28">
        <v>0</v>
      </c>
      <c r="J9" s="28">
        <v>448</v>
      </c>
      <c r="K9" s="27">
        <v>415</v>
      </c>
      <c r="L9" s="26"/>
      <c r="M9" s="26"/>
      <c r="N9" s="26">
        <f t="shared" si="0"/>
        <v>3232</v>
      </c>
      <c r="O9" s="23"/>
      <c r="P9" s="26" t="s">
        <v>76</v>
      </c>
      <c r="Q9" s="29">
        <f>N9*1.02</f>
        <v>3296.64</v>
      </c>
      <c r="R9" s="23"/>
      <c r="S9" s="23"/>
      <c r="T9" s="23"/>
      <c r="U9" s="30"/>
      <c r="V9" s="30"/>
      <c r="W9" s="30"/>
      <c r="X9" s="30"/>
      <c r="Y9" s="30"/>
      <c r="Z9" s="30"/>
    </row>
    <row r="10" spans="1:26" ht="18" x14ac:dyDescent="0.35">
      <c r="A10" s="26" t="s">
        <v>77</v>
      </c>
      <c r="B10" s="28">
        <v>1112</v>
      </c>
      <c r="C10" s="28">
        <v>1036</v>
      </c>
      <c r="D10" s="28">
        <v>1062</v>
      </c>
      <c r="E10" s="28">
        <v>803</v>
      </c>
      <c r="F10" s="28">
        <v>1049</v>
      </c>
      <c r="G10" s="28">
        <v>497</v>
      </c>
      <c r="H10" s="28">
        <v>0</v>
      </c>
      <c r="I10" s="28">
        <v>0</v>
      </c>
      <c r="J10" s="28">
        <v>996</v>
      </c>
      <c r="K10" s="27">
        <v>954</v>
      </c>
      <c r="L10" s="26"/>
      <c r="M10" s="26"/>
      <c r="N10" s="26">
        <f t="shared" si="0"/>
        <v>7509</v>
      </c>
      <c r="O10" s="23"/>
      <c r="P10" s="26" t="s">
        <v>78</v>
      </c>
      <c r="Q10" s="29">
        <f>N10*1.48</f>
        <v>11113.32</v>
      </c>
      <c r="R10" s="23"/>
      <c r="S10" s="23"/>
      <c r="T10" s="23"/>
      <c r="U10" s="30"/>
      <c r="V10" s="30"/>
      <c r="W10" s="30"/>
      <c r="X10" s="30"/>
      <c r="Y10" s="30"/>
      <c r="Z10" s="30"/>
    </row>
    <row r="11" spans="1:26" ht="18" x14ac:dyDescent="0.35">
      <c r="A11" s="26" t="s">
        <v>79</v>
      </c>
      <c r="B11" s="28">
        <v>59</v>
      </c>
      <c r="C11" s="28">
        <v>59</v>
      </c>
      <c r="D11" s="28">
        <v>49</v>
      </c>
      <c r="E11" s="28">
        <v>47</v>
      </c>
      <c r="F11" s="28">
        <v>47</v>
      </c>
      <c r="G11" s="28">
        <v>39</v>
      </c>
      <c r="H11" s="28">
        <v>0</v>
      </c>
      <c r="I11" s="28">
        <v>0</v>
      </c>
      <c r="J11" s="28">
        <v>147</v>
      </c>
      <c r="K11" s="27">
        <v>169</v>
      </c>
      <c r="L11" s="26"/>
      <c r="M11" s="26"/>
      <c r="N11" s="26">
        <f t="shared" si="0"/>
        <v>616</v>
      </c>
      <c r="O11" s="23"/>
      <c r="P11" s="26" t="s">
        <v>80</v>
      </c>
      <c r="Q11" s="29">
        <f>N11*0.25</f>
        <v>154</v>
      </c>
      <c r="R11" s="23"/>
      <c r="S11" s="23"/>
      <c r="T11" s="23"/>
      <c r="U11" s="30"/>
      <c r="V11" s="30"/>
      <c r="W11" s="30"/>
      <c r="X11" s="30"/>
      <c r="Y11" s="30"/>
      <c r="Z11" s="30"/>
    </row>
    <row r="12" spans="1:26" ht="18" x14ac:dyDescent="0.35">
      <c r="A12" s="26" t="s">
        <v>81</v>
      </c>
      <c r="B12" s="28"/>
      <c r="C12" s="28"/>
      <c r="D12" s="28"/>
      <c r="E12" s="28"/>
      <c r="F12" s="28"/>
      <c r="G12" s="28">
        <v>188</v>
      </c>
      <c r="H12" s="28">
        <v>40</v>
      </c>
      <c r="I12" s="28">
        <v>35</v>
      </c>
      <c r="J12" s="28">
        <v>166</v>
      </c>
      <c r="K12" s="27">
        <v>186</v>
      </c>
      <c r="L12" s="26"/>
      <c r="M12" s="26"/>
      <c r="N12" s="26">
        <f>SUM(B12:M12)</f>
        <v>615</v>
      </c>
      <c r="O12" s="23"/>
      <c r="P12" s="26" t="s">
        <v>82</v>
      </c>
      <c r="Q12" s="29">
        <f>N12*1.14</f>
        <v>701.09999999999991</v>
      </c>
      <c r="R12" s="23"/>
      <c r="S12" s="23"/>
      <c r="T12" s="23"/>
      <c r="U12" s="30"/>
      <c r="V12" s="30"/>
      <c r="W12" s="30"/>
      <c r="X12" s="30"/>
      <c r="Y12" s="30"/>
      <c r="Z12" s="30"/>
    </row>
    <row r="13" spans="1:26" ht="18" x14ac:dyDescent="0.35">
      <c r="A13" s="26" t="s">
        <v>83</v>
      </c>
      <c r="B13" s="28">
        <v>314</v>
      </c>
      <c r="C13" s="28">
        <v>337</v>
      </c>
      <c r="D13" s="28">
        <v>532</v>
      </c>
      <c r="E13" s="28">
        <v>355</v>
      </c>
      <c r="F13" s="28">
        <v>441</v>
      </c>
      <c r="G13" s="28">
        <v>119</v>
      </c>
      <c r="H13" s="28">
        <v>180</v>
      </c>
      <c r="I13" s="28">
        <v>21</v>
      </c>
      <c r="J13" s="28">
        <v>192</v>
      </c>
      <c r="K13" s="27">
        <v>180</v>
      </c>
      <c r="L13" s="26"/>
      <c r="M13" s="26"/>
      <c r="N13" s="26">
        <f t="shared" si="0"/>
        <v>2671</v>
      </c>
      <c r="O13" s="23"/>
      <c r="P13" s="26" t="s">
        <v>84</v>
      </c>
      <c r="Q13" s="29">
        <f>N13*1.14</f>
        <v>3044.9399999999996</v>
      </c>
      <c r="R13" s="23"/>
      <c r="S13" s="23"/>
      <c r="T13" s="23"/>
      <c r="U13" s="30"/>
      <c r="V13" s="30"/>
      <c r="W13" s="30"/>
      <c r="X13" s="30"/>
      <c r="Y13" s="30"/>
      <c r="Z13" s="30"/>
    </row>
    <row r="14" spans="1:26" ht="18" x14ac:dyDescent="0.35">
      <c r="A14" s="26" t="s">
        <v>85</v>
      </c>
      <c r="B14" s="28">
        <v>470</v>
      </c>
      <c r="C14" s="28">
        <v>454</v>
      </c>
      <c r="D14" s="28">
        <v>663</v>
      </c>
      <c r="E14" s="28">
        <v>614</v>
      </c>
      <c r="F14" s="28">
        <v>726</v>
      </c>
      <c r="G14" s="28">
        <v>767</v>
      </c>
      <c r="H14" s="28">
        <v>829</v>
      </c>
      <c r="I14" s="28">
        <v>206</v>
      </c>
      <c r="J14" s="28">
        <v>864</v>
      </c>
      <c r="K14" s="27">
        <v>850</v>
      </c>
      <c r="L14" s="26"/>
      <c r="M14" s="26"/>
      <c r="N14" s="26">
        <f t="shared" si="0"/>
        <v>6443</v>
      </c>
      <c r="O14" s="23"/>
      <c r="P14" s="26" t="s">
        <v>86</v>
      </c>
      <c r="Q14" s="29">
        <f>N14*1.14</f>
        <v>7345.0199999999995</v>
      </c>
      <c r="R14" s="23"/>
      <c r="S14" s="23"/>
      <c r="T14" s="23"/>
      <c r="U14" s="30"/>
      <c r="V14" s="30"/>
      <c r="W14" s="30"/>
      <c r="X14" s="30"/>
      <c r="Y14" s="30"/>
      <c r="Z14" s="30"/>
    </row>
    <row r="15" spans="1:26" ht="18" x14ac:dyDescent="0.35">
      <c r="A15" s="26" t="s">
        <v>87</v>
      </c>
      <c r="B15" s="28">
        <v>310</v>
      </c>
      <c r="C15" s="28">
        <v>335</v>
      </c>
      <c r="D15" s="28">
        <v>145</v>
      </c>
      <c r="E15" s="28">
        <v>75</v>
      </c>
      <c r="F15" s="28">
        <v>129</v>
      </c>
      <c r="G15" s="28">
        <v>0</v>
      </c>
      <c r="H15" s="28">
        <v>0</v>
      </c>
      <c r="I15" s="28">
        <v>0</v>
      </c>
      <c r="J15" s="28">
        <v>0</v>
      </c>
      <c r="K15" s="27">
        <v>0</v>
      </c>
      <c r="L15" s="26"/>
      <c r="M15" s="26"/>
      <c r="N15" s="26">
        <f t="shared" si="0"/>
        <v>994</v>
      </c>
      <c r="O15" s="23"/>
      <c r="P15" s="26" t="s">
        <v>88</v>
      </c>
      <c r="Q15" s="29">
        <f>N15*1.14</f>
        <v>1133.1599999999999</v>
      </c>
      <c r="R15" s="23"/>
      <c r="S15" s="23"/>
      <c r="T15" s="23"/>
      <c r="U15" s="30"/>
      <c r="V15" s="30"/>
      <c r="W15" s="30"/>
      <c r="X15" s="30"/>
      <c r="Y15" s="30"/>
      <c r="Z15" s="30"/>
    </row>
    <row r="16" spans="1:26" ht="36" x14ac:dyDescent="0.35">
      <c r="A16" s="26" t="s">
        <v>68</v>
      </c>
      <c r="B16" s="28">
        <f t="shared" ref="B16:M16" si="1">SUM(B6:B15)</f>
        <v>4717</v>
      </c>
      <c r="C16" s="28">
        <f t="shared" si="1"/>
        <v>4625</v>
      </c>
      <c r="D16" s="28">
        <f t="shared" si="1"/>
        <v>4917</v>
      </c>
      <c r="E16" s="28">
        <f t="shared" si="1"/>
        <v>3927</v>
      </c>
      <c r="F16" s="28">
        <f>SUM(F6:F15)</f>
        <v>5246</v>
      </c>
      <c r="G16" s="28">
        <f>SUM(G6:G15)</f>
        <v>3337</v>
      </c>
      <c r="H16" s="28">
        <f t="shared" si="1"/>
        <v>1406</v>
      </c>
      <c r="I16" s="28">
        <f t="shared" si="1"/>
        <v>301</v>
      </c>
      <c r="J16" s="28">
        <f t="shared" si="1"/>
        <v>5106</v>
      </c>
      <c r="K16" s="27">
        <f t="shared" si="1"/>
        <v>4841</v>
      </c>
      <c r="L16" s="26">
        <f t="shared" si="1"/>
        <v>0</v>
      </c>
      <c r="M16" s="26">
        <f t="shared" si="1"/>
        <v>0</v>
      </c>
      <c r="N16" s="26">
        <f>SUM(B16:M16)</f>
        <v>38423</v>
      </c>
      <c r="O16" s="23"/>
      <c r="P16" s="31" t="s">
        <v>89</v>
      </c>
      <c r="Q16" s="32">
        <f>SUM(Q6:Q15)</f>
        <v>44825.479999999996</v>
      </c>
      <c r="R16" s="23"/>
      <c r="S16" s="23"/>
      <c r="T16" s="33"/>
    </row>
    <row r="17" spans="1:20" ht="18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8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3"/>
      <c r="Q18" s="23"/>
      <c r="R18" s="23"/>
      <c r="S18" s="23"/>
      <c r="T18" s="23"/>
    </row>
    <row r="19" spans="1:20" ht="15.6" x14ac:dyDescent="0.3">
      <c r="A19" s="35" t="s">
        <v>90</v>
      </c>
      <c r="B19" s="36">
        <v>2582422</v>
      </c>
      <c r="C19" s="37" t="s">
        <v>91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20" x14ac:dyDescent="0.3">
      <c r="A20" s="39"/>
      <c r="B20" s="38"/>
      <c r="C20" s="38"/>
      <c r="D20" s="38"/>
      <c r="E20" s="38"/>
      <c r="F20" s="38"/>
      <c r="H20" s="38"/>
      <c r="I20" s="38"/>
      <c r="J20" s="38"/>
      <c r="K20" s="40"/>
      <c r="L20" s="41"/>
      <c r="M20" s="41"/>
      <c r="N20" s="41"/>
      <c r="O20" s="42"/>
      <c r="P20" s="42"/>
      <c r="Q20" s="40"/>
      <c r="R20" s="38"/>
    </row>
    <row r="21" spans="1:20" ht="18" x14ac:dyDescent="0.35">
      <c r="A21" s="43" t="s">
        <v>92</v>
      </c>
      <c r="B21" s="43"/>
      <c r="C21" s="43" t="s">
        <v>93</v>
      </c>
      <c r="D21" s="43"/>
      <c r="E21" s="43"/>
      <c r="F21" s="38"/>
      <c r="H21" s="38"/>
      <c r="I21" s="38"/>
      <c r="J21" s="38"/>
      <c r="K21" s="44" t="s">
        <v>94</v>
      </c>
      <c r="L21" s="44" t="s">
        <v>95</v>
      </c>
      <c r="M21" s="45"/>
      <c r="N21" s="45"/>
      <c r="O21" s="42"/>
      <c r="P21" s="42"/>
      <c r="Q21" s="46"/>
      <c r="R21" s="38"/>
    </row>
    <row r="22" spans="1:20" ht="18" x14ac:dyDescent="0.35">
      <c r="A22" s="43" t="s">
        <v>69</v>
      </c>
      <c r="B22" s="47">
        <v>329406</v>
      </c>
      <c r="C22" s="47">
        <v>711</v>
      </c>
      <c r="D22" s="47">
        <f t="shared" ref="D22:D27" si="2">B22/C22</f>
        <v>463.29957805907173</v>
      </c>
      <c r="E22" s="48"/>
      <c r="F22" s="49"/>
      <c r="H22" s="30"/>
      <c r="K22" s="26">
        <v>711</v>
      </c>
      <c r="L22" s="26">
        <f>711*1</f>
        <v>711</v>
      </c>
      <c r="M22" s="1">
        <v>463.3</v>
      </c>
      <c r="N22" s="50"/>
      <c r="O22" s="1">
        <v>463.3</v>
      </c>
      <c r="P22" s="40" t="s">
        <v>69</v>
      </c>
      <c r="Q22" s="40"/>
      <c r="R22" s="38"/>
    </row>
    <row r="23" spans="1:20" ht="18" x14ac:dyDescent="0.35">
      <c r="A23" s="43" t="s">
        <v>96</v>
      </c>
      <c r="B23" s="47">
        <v>1610894</v>
      </c>
      <c r="C23" s="47">
        <v>3477</v>
      </c>
      <c r="D23" s="47">
        <f t="shared" si="2"/>
        <v>463.29997123957435</v>
      </c>
      <c r="E23" s="48"/>
      <c r="F23" s="49"/>
      <c r="H23" s="30"/>
      <c r="K23" s="26">
        <v>137</v>
      </c>
      <c r="L23" s="26">
        <f>K23*0.82</f>
        <v>112.33999999999999</v>
      </c>
      <c r="M23" s="51">
        <f>M22*0.82</f>
        <v>379.90600000000001</v>
      </c>
      <c r="N23" s="50"/>
      <c r="O23" s="50">
        <f>463.3*0.82</f>
        <v>379.90600000000001</v>
      </c>
      <c r="P23" s="40" t="s">
        <v>71</v>
      </c>
      <c r="Q23" s="40"/>
      <c r="R23" s="38"/>
    </row>
    <row r="24" spans="1:20" ht="18" x14ac:dyDescent="0.35">
      <c r="A24" s="43" t="s">
        <v>97</v>
      </c>
      <c r="B24" s="47">
        <v>98220</v>
      </c>
      <c r="C24" s="47">
        <v>212</v>
      </c>
      <c r="D24" s="47">
        <f t="shared" si="2"/>
        <v>463.30188679245282</v>
      </c>
      <c r="E24" s="48"/>
      <c r="F24" s="49"/>
      <c r="H24" s="30"/>
      <c r="K24" s="26">
        <v>1239</v>
      </c>
      <c r="L24" s="26">
        <f>K24*1.2</f>
        <v>1486.8</v>
      </c>
      <c r="M24" s="51">
        <f>M22*1.2</f>
        <v>555.96</v>
      </c>
      <c r="N24" s="50"/>
      <c r="O24" s="50">
        <f>463.3*1.2</f>
        <v>555.96</v>
      </c>
      <c r="P24" s="40" t="s">
        <v>98</v>
      </c>
      <c r="Q24" s="40"/>
      <c r="R24" s="38"/>
    </row>
    <row r="25" spans="1:20" ht="18" x14ac:dyDescent="0.35">
      <c r="A25" s="43" t="s">
        <v>99</v>
      </c>
      <c r="B25" s="47">
        <v>94976</v>
      </c>
      <c r="C25" s="47">
        <v>205</v>
      </c>
      <c r="D25" s="47">
        <f t="shared" si="2"/>
        <v>463.29756097560977</v>
      </c>
      <c r="E25" s="48"/>
      <c r="F25" s="49"/>
      <c r="H25" s="30"/>
      <c r="K25" s="26">
        <v>415</v>
      </c>
      <c r="L25" s="26">
        <f>K25*1.02</f>
        <v>423.3</v>
      </c>
      <c r="M25" s="51">
        <f>M22*1.02</f>
        <v>472.56600000000003</v>
      </c>
      <c r="N25" s="50"/>
      <c r="O25" s="50">
        <f>463.3*1.02</f>
        <v>472.56600000000003</v>
      </c>
      <c r="P25" s="40" t="s">
        <v>75</v>
      </c>
      <c r="Q25" s="40"/>
      <c r="R25" s="38"/>
    </row>
    <row r="26" spans="1:20" ht="18" x14ac:dyDescent="0.35">
      <c r="A26" s="43" t="s">
        <v>85</v>
      </c>
      <c r="B26" s="47">
        <v>448938</v>
      </c>
      <c r="C26" s="47">
        <v>969</v>
      </c>
      <c r="D26" s="47">
        <f t="shared" si="2"/>
        <v>463.30030959752321</v>
      </c>
      <c r="E26" s="48"/>
      <c r="F26" s="49"/>
      <c r="H26" s="30"/>
      <c r="K26" s="26">
        <v>954</v>
      </c>
      <c r="L26" s="26">
        <f>K26*1.48</f>
        <v>1411.92</v>
      </c>
      <c r="M26" s="51">
        <f>M22*1.48</f>
        <v>685.68399999999997</v>
      </c>
      <c r="N26" s="50"/>
      <c r="O26" s="50">
        <f>463.3*1.48</f>
        <v>685.68399999999997</v>
      </c>
      <c r="P26" s="40" t="s">
        <v>100</v>
      </c>
      <c r="Q26" s="40"/>
      <c r="R26" s="38"/>
    </row>
    <row r="27" spans="1:20" ht="18" x14ac:dyDescent="0.35">
      <c r="A27" s="52" t="s">
        <v>68</v>
      </c>
      <c r="B27" s="53">
        <f>SUM(B22:B26)</f>
        <v>2582434</v>
      </c>
      <c r="C27" s="53">
        <f>SUM(C22:C26)</f>
        <v>5574</v>
      </c>
      <c r="D27" s="53">
        <f t="shared" si="2"/>
        <v>463.29996411912452</v>
      </c>
      <c r="E27" s="48"/>
      <c r="F27" s="49"/>
      <c r="H27" s="30"/>
      <c r="K27" s="26">
        <v>169</v>
      </c>
      <c r="L27" s="26">
        <f>K27*0.25</f>
        <v>42.25</v>
      </c>
      <c r="M27" s="50">
        <f>M22*0.25</f>
        <v>115.825</v>
      </c>
      <c r="N27" s="51"/>
      <c r="O27" s="50">
        <f>463.3*0.25</f>
        <v>115.825</v>
      </c>
      <c r="P27" s="40" t="s">
        <v>79</v>
      </c>
      <c r="Q27" s="54"/>
      <c r="R27" s="38"/>
    </row>
    <row r="28" spans="1:20" ht="18" x14ac:dyDescent="0.35">
      <c r="A28" s="43"/>
      <c r="B28" s="47"/>
      <c r="C28" s="47"/>
      <c r="D28" s="47"/>
      <c r="E28" s="48"/>
      <c r="F28" s="49"/>
      <c r="H28" s="30"/>
      <c r="K28" s="26">
        <v>186</v>
      </c>
      <c r="L28" s="26">
        <f>K28*1.14</f>
        <v>212.04</v>
      </c>
      <c r="M28" s="50">
        <f>M22*1.14</f>
        <v>528.16199999999992</v>
      </c>
      <c r="N28" s="51"/>
      <c r="O28" s="50">
        <f>463.3*1.14</f>
        <v>528.16199999999992</v>
      </c>
      <c r="P28" s="40" t="s">
        <v>101</v>
      </c>
      <c r="Q28" s="54"/>
      <c r="R28" s="38"/>
    </row>
    <row r="29" spans="1:20" ht="18" x14ac:dyDescent="0.35">
      <c r="A29" s="43" t="s">
        <v>102</v>
      </c>
      <c r="B29" s="47">
        <v>463.3</v>
      </c>
      <c r="C29" s="47"/>
      <c r="D29" s="47"/>
      <c r="E29" s="47"/>
      <c r="F29" s="49"/>
      <c r="H29" s="30"/>
      <c r="K29" s="26">
        <v>180</v>
      </c>
      <c r="L29" s="26">
        <f>K29*1.14</f>
        <v>205.2</v>
      </c>
      <c r="M29" s="50">
        <f>M22*1.14</f>
        <v>528.16199999999992</v>
      </c>
      <c r="N29" s="51"/>
      <c r="O29" s="50">
        <f>463.3*1.14</f>
        <v>528.16199999999992</v>
      </c>
      <c r="P29" s="40" t="s">
        <v>103</v>
      </c>
      <c r="Q29" s="54"/>
      <c r="R29" s="38"/>
    </row>
    <row r="30" spans="1:20" ht="18" x14ac:dyDescent="0.35">
      <c r="A30" s="55"/>
      <c r="B30" s="55"/>
      <c r="C30" s="55"/>
      <c r="D30" s="55"/>
      <c r="E30" s="55"/>
      <c r="F30" s="39"/>
      <c r="H30" s="30"/>
      <c r="K30" s="26">
        <v>850</v>
      </c>
      <c r="L30" s="26">
        <f>K30*1.14</f>
        <v>968.99999999999989</v>
      </c>
      <c r="M30" s="50">
        <f>M22*1.14</f>
        <v>528.16199999999992</v>
      </c>
      <c r="N30" s="51"/>
      <c r="O30" s="50">
        <f>463.3*1.14</f>
        <v>528.16199999999992</v>
      </c>
      <c r="P30" s="40" t="s">
        <v>87</v>
      </c>
      <c r="Q30" s="54"/>
      <c r="R30" s="38"/>
    </row>
    <row r="31" spans="1:20" ht="18" x14ac:dyDescent="0.35">
      <c r="A31" s="55"/>
      <c r="B31" s="55"/>
      <c r="C31" s="55"/>
      <c r="D31" s="55"/>
      <c r="E31" s="55"/>
      <c r="F31" s="39"/>
      <c r="H31" s="30"/>
      <c r="K31" s="26">
        <v>0</v>
      </c>
      <c r="L31" s="26"/>
      <c r="M31" s="50"/>
      <c r="N31" s="51"/>
      <c r="O31" s="50"/>
      <c r="P31" s="40"/>
      <c r="Q31" s="54"/>
      <c r="R31" s="38"/>
    </row>
    <row r="32" spans="1:20" ht="18" x14ac:dyDescent="0.35">
      <c r="A32" s="55"/>
      <c r="B32" s="55"/>
      <c r="C32" s="55"/>
      <c r="D32" s="55"/>
      <c r="E32" s="55"/>
      <c r="F32" s="39"/>
      <c r="G32" s="56"/>
      <c r="H32" s="30"/>
      <c r="I32" s="39"/>
      <c r="J32" s="39"/>
      <c r="K32" s="26">
        <f>SUM(K22:K31)</f>
        <v>4841</v>
      </c>
      <c r="L32" s="26">
        <f>SUM(L22:L31)</f>
        <v>5573.85</v>
      </c>
      <c r="M32" s="50"/>
      <c r="N32" s="50"/>
      <c r="O32" s="50"/>
      <c r="P32" s="57"/>
      <c r="Q32" s="54"/>
      <c r="R32" s="38"/>
    </row>
    <row r="33" spans="1:18" x14ac:dyDescent="0.3">
      <c r="A33" s="38"/>
      <c r="B33" s="39"/>
      <c r="C33" s="39">
        <f>B27/C27</f>
        <v>463.29996411912452</v>
      </c>
      <c r="D33" s="39"/>
      <c r="E33" s="38"/>
      <c r="F33" s="39"/>
      <c r="G33" s="39"/>
      <c r="H33" s="58"/>
      <c r="I33" s="39"/>
      <c r="J33" s="39"/>
      <c r="K33" s="39"/>
      <c r="L33" s="38"/>
      <c r="M33" s="38"/>
      <c r="N33" s="38"/>
      <c r="O33" s="38"/>
      <c r="P33" s="38"/>
      <c r="Q33" s="38"/>
      <c r="R33" s="38"/>
    </row>
    <row r="34" spans="1:18" x14ac:dyDescent="0.3">
      <c r="A34" s="39"/>
      <c r="B34" s="39"/>
      <c r="C34" s="39"/>
      <c r="D34" s="39"/>
      <c r="E34" s="59"/>
      <c r="F34" s="38"/>
      <c r="G34" s="39"/>
      <c r="H34" s="39"/>
      <c r="I34" s="39"/>
      <c r="J34" s="39"/>
      <c r="K34" s="39"/>
      <c r="L34" s="38"/>
      <c r="M34" s="38"/>
      <c r="N34" s="38"/>
      <c r="O34" s="38"/>
      <c r="P34" s="38"/>
      <c r="Q34" s="38"/>
      <c r="R34" s="38"/>
    </row>
    <row r="35" spans="1:18" x14ac:dyDescent="0.3">
      <c r="A35" s="39"/>
      <c r="B35" s="60"/>
      <c r="C35" s="39"/>
      <c r="D35" s="39"/>
      <c r="E35" s="5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x14ac:dyDescent="0.3">
      <c r="A36" s="38" t="s">
        <v>104</v>
      </c>
      <c r="B36" s="38">
        <v>2582422</v>
      </c>
      <c r="C36" s="38" t="s">
        <v>105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x14ac:dyDescent="0.3">
      <c r="A37" s="39"/>
      <c r="B37" s="38" t="s">
        <v>106</v>
      </c>
      <c r="C37" s="38"/>
      <c r="D37" s="38"/>
      <c r="E37" s="38"/>
      <c r="F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ht="15.6" x14ac:dyDescent="0.3">
      <c r="A38" s="43" t="s">
        <v>69</v>
      </c>
      <c r="B38" s="51">
        <v>711</v>
      </c>
      <c r="C38" s="51">
        <f>B38*463.3</f>
        <v>329406.3</v>
      </c>
      <c r="D38" s="61"/>
      <c r="E38" s="61"/>
      <c r="F38" s="40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ht="15.6" x14ac:dyDescent="0.3">
      <c r="A39" s="43" t="s">
        <v>96</v>
      </c>
      <c r="B39" s="51">
        <v>3477</v>
      </c>
      <c r="C39" s="51">
        <f>B39*463.3</f>
        <v>1610894.1</v>
      </c>
      <c r="D39" s="61"/>
      <c r="E39" s="40"/>
      <c r="F39" s="61"/>
      <c r="H39" s="30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5.6" x14ac:dyDescent="0.3">
      <c r="A40" s="43" t="s">
        <v>107</v>
      </c>
      <c r="B40" s="51">
        <v>212</v>
      </c>
      <c r="C40" s="51">
        <f>B40*463.3</f>
        <v>98219.6</v>
      </c>
      <c r="D40" s="61"/>
      <c r="E40" s="40"/>
      <c r="F40" s="61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ht="15.6" x14ac:dyDescent="0.3">
      <c r="A41" s="43" t="s">
        <v>108</v>
      </c>
      <c r="B41" s="51">
        <v>205</v>
      </c>
      <c r="C41" s="51">
        <f>B41*463.3</f>
        <v>94976.5</v>
      </c>
      <c r="D41" s="61"/>
      <c r="E41" s="40"/>
      <c r="F41" s="61"/>
      <c r="H41" s="30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ht="15.6" x14ac:dyDescent="0.3">
      <c r="A42" s="43" t="s">
        <v>85</v>
      </c>
      <c r="B42" s="51">
        <v>969</v>
      </c>
      <c r="C42" s="51">
        <f>B42*463.3</f>
        <v>448937.7</v>
      </c>
      <c r="D42" s="61"/>
      <c r="E42" s="40"/>
      <c r="F42" s="61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 ht="15.6" x14ac:dyDescent="0.3">
      <c r="A43" s="52" t="s">
        <v>68</v>
      </c>
      <c r="B43" s="62">
        <f>SUM(B38:B42)</f>
        <v>5574</v>
      </c>
      <c r="C43" s="62">
        <f>SUM(C38:C42)</f>
        <v>2582434.2000000002</v>
      </c>
      <c r="D43" s="61"/>
      <c r="E43" s="40"/>
      <c r="F43" s="61"/>
      <c r="H43" s="30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x14ac:dyDescent="0.3">
      <c r="A44" s="61"/>
      <c r="B44" s="61"/>
      <c r="C44" s="61"/>
      <c r="D44" s="61"/>
      <c r="E44" s="40"/>
      <c r="F44" s="61"/>
      <c r="H44" s="30"/>
      <c r="I44" s="38"/>
      <c r="J44" s="38"/>
      <c r="K44" s="38"/>
      <c r="L44" s="38"/>
      <c r="M44" s="38"/>
      <c r="N44" s="38"/>
      <c r="O44" s="38"/>
    </row>
    <row r="45" spans="1:18" x14ac:dyDescent="0.3">
      <c r="A45" s="61"/>
      <c r="B45" s="61"/>
      <c r="C45" s="61"/>
      <c r="D45" s="61"/>
      <c r="E45" s="40"/>
      <c r="F45" s="61"/>
      <c r="H45" s="30"/>
      <c r="I45" s="38"/>
      <c r="J45" s="38"/>
      <c r="K45" s="38"/>
      <c r="L45" s="38"/>
      <c r="M45" s="38"/>
      <c r="N45" s="38"/>
      <c r="O45" s="38"/>
    </row>
    <row r="46" spans="1:18" x14ac:dyDescent="0.3">
      <c r="A46" s="61"/>
      <c r="B46" s="61"/>
      <c r="C46" s="61"/>
      <c r="D46" s="61"/>
      <c r="E46" s="40"/>
      <c r="F46" s="61"/>
      <c r="I46" s="38"/>
      <c r="J46" s="38"/>
      <c r="K46" s="38"/>
      <c r="L46" s="38"/>
      <c r="M46" s="38"/>
      <c r="N46" s="38"/>
      <c r="O46" s="38"/>
    </row>
    <row r="47" spans="1:18" x14ac:dyDescent="0.3">
      <c r="A47" s="61"/>
      <c r="B47" s="61"/>
      <c r="C47" s="61"/>
      <c r="D47" s="61"/>
      <c r="E47" s="40"/>
      <c r="F47" s="61"/>
    </row>
    <row r="48" spans="1:18" x14ac:dyDescent="0.3">
      <c r="A48" s="61"/>
      <c r="B48" s="61"/>
      <c r="C48" s="61"/>
      <c r="D48" s="61"/>
      <c r="E48" s="40"/>
      <c r="F48" s="61"/>
    </row>
    <row r="49" spans="1:11" x14ac:dyDescent="0.3">
      <c r="A49" s="61"/>
      <c r="B49" s="61"/>
      <c r="C49" s="61"/>
      <c r="D49" s="61"/>
      <c r="E49" s="40"/>
      <c r="F49" s="61"/>
      <c r="G49" s="56"/>
      <c r="H49" s="30"/>
    </row>
    <row r="50" spans="1:11" x14ac:dyDescent="0.3">
      <c r="A50" s="63"/>
      <c r="B50" s="63"/>
      <c r="C50" s="63"/>
      <c r="D50" s="63"/>
      <c r="E50" s="63"/>
      <c r="F50" s="63"/>
    </row>
    <row r="52" spans="1:11" ht="18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8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8" x14ac:dyDescent="0.35">
      <c r="A54" s="34"/>
      <c r="B54" s="34"/>
      <c r="C54" s="34"/>
      <c r="D54" s="34"/>
      <c r="E54" s="34"/>
      <c r="F54" s="34"/>
      <c r="G54" s="34"/>
      <c r="H54" s="34"/>
      <c r="I54" s="23"/>
      <c r="J54" s="23"/>
      <c r="K54" s="23"/>
    </row>
    <row r="55" spans="1:11" ht="18" x14ac:dyDescent="0.35">
      <c r="A55" s="34"/>
      <c r="B55" s="34"/>
      <c r="C55" s="34"/>
      <c r="D55" s="34"/>
      <c r="E55" s="34"/>
      <c r="F55" s="34"/>
      <c r="G55" s="23"/>
      <c r="H55" s="34"/>
      <c r="I55" s="23"/>
      <c r="J55" s="23"/>
      <c r="K55" s="23"/>
    </row>
    <row r="56" spans="1:11" ht="18" x14ac:dyDescent="0.35">
      <c r="A56" s="34"/>
      <c r="B56" s="64"/>
      <c r="C56" s="64"/>
      <c r="D56" s="64"/>
      <c r="E56" s="64"/>
      <c r="F56" s="34"/>
      <c r="G56" s="23"/>
      <c r="H56" s="34"/>
      <c r="I56" s="23"/>
      <c r="J56" s="23"/>
      <c r="K56" s="23"/>
    </row>
    <row r="57" spans="1:11" ht="18" x14ac:dyDescent="0.35">
      <c r="A57" s="34"/>
      <c r="B57" s="64"/>
      <c r="C57" s="64"/>
      <c r="D57" s="64"/>
      <c r="E57" s="64"/>
      <c r="F57" s="34"/>
      <c r="G57" s="23"/>
      <c r="H57" s="65"/>
      <c r="I57" s="23"/>
      <c r="J57" s="23"/>
      <c r="K57" s="23"/>
    </row>
    <row r="58" spans="1:11" ht="18" x14ac:dyDescent="0.35">
      <c r="A58" s="34"/>
      <c r="B58" s="64"/>
      <c r="C58" s="64"/>
      <c r="D58" s="64"/>
      <c r="E58" s="64"/>
      <c r="F58" s="34"/>
      <c r="G58" s="23"/>
      <c r="H58" s="23"/>
      <c r="I58" s="23"/>
      <c r="J58" s="23"/>
      <c r="K58" s="23"/>
    </row>
    <row r="59" spans="1:11" ht="18" x14ac:dyDescent="0.35">
      <c r="A59" s="34"/>
      <c r="B59" s="64"/>
      <c r="C59" s="64"/>
      <c r="D59" s="64"/>
      <c r="E59" s="64"/>
      <c r="F59" s="34"/>
      <c r="G59" s="23"/>
      <c r="H59" s="65"/>
      <c r="I59" s="23"/>
      <c r="J59" s="23"/>
      <c r="K59" s="23"/>
    </row>
    <row r="60" spans="1:11" ht="18" x14ac:dyDescent="0.35">
      <c r="A60" s="34"/>
      <c r="B60" s="64"/>
      <c r="C60" s="64"/>
      <c r="D60" s="64"/>
      <c r="E60" s="64"/>
      <c r="F60" s="34"/>
      <c r="G60" s="23"/>
      <c r="H60" s="23"/>
      <c r="I60" s="23"/>
      <c r="J60" s="23"/>
      <c r="K60" s="23"/>
    </row>
    <row r="61" spans="1:11" ht="18" x14ac:dyDescent="0.35">
      <c r="A61" s="34"/>
      <c r="B61" s="64"/>
      <c r="C61" s="64"/>
      <c r="D61" s="64"/>
      <c r="E61" s="64"/>
      <c r="F61" s="34"/>
      <c r="G61" s="23"/>
      <c r="H61" s="65"/>
      <c r="I61" s="23"/>
      <c r="J61" s="23"/>
      <c r="K61" s="23"/>
    </row>
    <row r="62" spans="1:11" ht="18" x14ac:dyDescent="0.35">
      <c r="A62" s="34"/>
      <c r="B62" s="64"/>
      <c r="C62" s="64"/>
      <c r="D62" s="64"/>
      <c r="E62" s="64"/>
      <c r="F62" s="34"/>
      <c r="G62" s="23"/>
      <c r="H62" s="65"/>
      <c r="I62" s="23"/>
      <c r="J62" s="23"/>
      <c r="K62" s="23"/>
    </row>
    <row r="63" spans="1:11" ht="18" x14ac:dyDescent="0.35">
      <c r="A63" s="34"/>
      <c r="B63" s="64"/>
      <c r="C63" s="64"/>
      <c r="D63" s="64"/>
      <c r="E63" s="64"/>
      <c r="F63" s="34"/>
      <c r="G63" s="23"/>
      <c r="H63" s="65"/>
      <c r="I63" s="23"/>
      <c r="J63" s="23"/>
      <c r="K63" s="23"/>
    </row>
    <row r="64" spans="1:11" ht="18" x14ac:dyDescent="0.35">
      <c r="A64" s="34"/>
      <c r="B64" s="64"/>
      <c r="C64" s="64"/>
      <c r="D64" s="64"/>
      <c r="E64" s="64"/>
      <c r="F64" s="34"/>
      <c r="G64" s="23"/>
      <c r="H64" s="23"/>
      <c r="I64" s="23"/>
      <c r="J64" s="23"/>
      <c r="K64" s="23"/>
    </row>
    <row r="65" spans="1:11" ht="18" x14ac:dyDescent="0.35">
      <c r="A65" s="34"/>
      <c r="B65" s="64"/>
      <c r="C65" s="64"/>
      <c r="D65" s="64"/>
      <c r="E65" s="64"/>
      <c r="F65" s="34"/>
      <c r="G65" s="23"/>
      <c r="H65" s="23"/>
      <c r="I65" s="23"/>
      <c r="J65" s="23"/>
      <c r="K65" s="23"/>
    </row>
    <row r="66" spans="1:11" ht="18" x14ac:dyDescent="0.35">
      <c r="A66" s="34"/>
      <c r="B66" s="64"/>
      <c r="C66" s="64"/>
      <c r="D66" s="64"/>
      <c r="E66" s="64"/>
      <c r="F66" s="34"/>
      <c r="G66" s="66"/>
      <c r="H66" s="65"/>
      <c r="I66" s="23"/>
      <c r="J66" s="23"/>
      <c r="K66" s="23"/>
    </row>
    <row r="67" spans="1:11" ht="18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18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8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8" x14ac:dyDescent="0.35">
      <c r="A70" s="34"/>
      <c r="B70" s="34"/>
      <c r="C70" s="34"/>
      <c r="D70" s="34"/>
      <c r="E70" s="34"/>
      <c r="F70" s="34"/>
      <c r="G70" s="34"/>
      <c r="H70" s="34"/>
      <c r="I70" s="23"/>
      <c r="J70" s="23"/>
      <c r="K70" s="23"/>
    </row>
    <row r="71" spans="1:11" x14ac:dyDescent="0.3">
      <c r="A71" s="39"/>
      <c r="B71" s="38"/>
      <c r="C71" s="38"/>
      <c r="D71" s="38"/>
      <c r="E71" s="38"/>
      <c r="F71" s="38"/>
      <c r="H71" s="38"/>
    </row>
    <row r="72" spans="1:11" x14ac:dyDescent="0.3">
      <c r="A72" s="39"/>
      <c r="B72" s="39"/>
      <c r="C72" s="39"/>
      <c r="D72" s="39"/>
      <c r="E72" s="39"/>
      <c r="F72" s="38"/>
      <c r="H72" s="38"/>
    </row>
    <row r="73" spans="1:11" x14ac:dyDescent="0.3">
      <c r="A73" s="39"/>
      <c r="B73" s="39"/>
      <c r="C73" s="39"/>
      <c r="D73" s="39"/>
      <c r="E73" s="38"/>
      <c r="F73" s="39"/>
      <c r="H73" s="30"/>
    </row>
    <row r="74" spans="1:11" x14ac:dyDescent="0.3">
      <c r="A74" s="39"/>
      <c r="B74" s="39"/>
      <c r="C74" s="39"/>
      <c r="D74" s="39"/>
      <c r="E74" s="38"/>
      <c r="F74" s="39"/>
    </row>
    <row r="75" spans="1:11" x14ac:dyDescent="0.3">
      <c r="A75" s="39"/>
      <c r="B75" s="39"/>
      <c r="C75" s="39"/>
      <c r="D75" s="39"/>
      <c r="E75" s="38"/>
      <c r="F75" s="39"/>
      <c r="H75" s="30"/>
    </row>
    <row r="76" spans="1:11" x14ac:dyDescent="0.3">
      <c r="A76" s="39"/>
      <c r="B76" s="39"/>
      <c r="C76" s="39"/>
      <c r="D76" s="39"/>
      <c r="E76" s="38"/>
      <c r="F76" s="39"/>
    </row>
    <row r="77" spans="1:11" x14ac:dyDescent="0.3">
      <c r="A77" s="39"/>
      <c r="B77" s="39"/>
      <c r="C77" s="39"/>
      <c r="D77" s="39"/>
      <c r="E77" s="38"/>
      <c r="F77" s="39"/>
      <c r="H77" s="30"/>
    </row>
    <row r="78" spans="1:11" x14ac:dyDescent="0.3">
      <c r="A78" s="39"/>
      <c r="B78" s="39"/>
      <c r="C78" s="39"/>
      <c r="D78" s="39"/>
      <c r="E78" s="38"/>
      <c r="F78" s="39"/>
      <c r="H78" s="30"/>
    </row>
    <row r="79" spans="1:11" x14ac:dyDescent="0.3">
      <c r="A79" s="39"/>
      <c r="B79" s="39"/>
      <c r="C79" s="39"/>
      <c r="D79" s="39"/>
      <c r="E79" s="38"/>
      <c r="F79" s="39"/>
      <c r="H79" s="30"/>
    </row>
    <row r="80" spans="1:11" x14ac:dyDescent="0.3">
      <c r="A80" s="39"/>
      <c r="B80" s="39"/>
      <c r="C80" s="39"/>
      <c r="D80" s="39"/>
      <c r="E80" s="38"/>
      <c r="F80" s="39"/>
      <c r="H80" s="30"/>
    </row>
    <row r="81" spans="1:8" x14ac:dyDescent="0.3">
      <c r="A81" s="39"/>
      <c r="B81" s="39"/>
      <c r="C81" s="39"/>
      <c r="D81" s="39"/>
      <c r="E81" s="38"/>
      <c r="F81" s="39"/>
      <c r="H81" s="30"/>
    </row>
    <row r="82" spans="1:8" x14ac:dyDescent="0.3">
      <c r="A82" s="39"/>
      <c r="B82" s="39"/>
      <c r="C82" s="39"/>
      <c r="D82" s="39"/>
      <c r="E82" s="38"/>
      <c r="F82" s="39"/>
      <c r="G82" s="56"/>
      <c r="H82" s="30"/>
    </row>
  </sheetData>
  <mergeCells count="3">
    <mergeCell ref="O20:P20"/>
    <mergeCell ref="M21:N21"/>
    <mergeCell ref="O21:P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Régi új norma</vt:lpstr>
      <vt:lpstr>Szociális étkeztetés</vt:lpstr>
      <vt:lpstr>egyenérték 10. hó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Kuti Henriett Margit</cp:lastModifiedBy>
  <cp:lastPrinted>2022-12-01T12:58:23Z</cp:lastPrinted>
  <dcterms:created xsi:type="dcterms:W3CDTF">2022-11-29T09:55:37Z</dcterms:created>
  <dcterms:modified xsi:type="dcterms:W3CDTF">2022-12-05T09:41:20Z</dcterms:modified>
</cp:coreProperties>
</file>