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475" tabRatio="712" activeTab="8"/>
  </bookViews>
  <sheets>
    <sheet name="Összesített bevétel" sheetId="1" r:id="rId1"/>
    <sheet name="841112" sheetId="2" r:id="rId2"/>
    <sheet name="Áll.tám." sheetId="3" r:id="rId3"/>
    <sheet name="869041" sheetId="4" r:id="rId4"/>
    <sheet name="841133" sheetId="5" r:id="rId5"/>
    <sheet name="841901" sheetId="6" r:id="rId6"/>
    <sheet name="889942" sheetId="7" r:id="rId7"/>
    <sheet name="841403" sheetId="8" r:id="rId8"/>
    <sheet name="841358" sheetId="9" r:id="rId9"/>
  </sheets>
  <externalReferences>
    <externalReference r:id="rId12"/>
  </externalReferences>
  <definedNames>
    <definedName name="_xlnm.Print_Area" localSheetId="1">'841112'!$A$1:$F$33</definedName>
    <definedName name="_xlnm.Print_Area" localSheetId="4">'841133'!$A$1:$G$22</definedName>
    <definedName name="_xlnm.Print_Area" localSheetId="8">'841358'!$A$1:$H$7</definedName>
    <definedName name="_xlnm.Print_Area" localSheetId="7">'841403'!$A$1:$H$17</definedName>
    <definedName name="_xlnm.Print_Area" localSheetId="5">'841901'!$A$1:$H$27</definedName>
    <definedName name="_xlnm.Print_Area" localSheetId="3">'869041'!$A$1:$G$10</definedName>
    <definedName name="_xlnm.Print_Area" localSheetId="6">'889942'!$A$1:$H$13</definedName>
    <definedName name="_xlnm.Print_Area" localSheetId="2">'Áll.tám.'!$A$1:$H$68</definedName>
    <definedName name="_xlnm.Print_Area" localSheetId="0">'Összesített bevétel'!$A$1:$G$52</definedName>
  </definedNames>
  <calcPr fullCalcOnLoad="1"/>
</workbook>
</file>

<file path=xl/sharedStrings.xml><?xml version="1.0" encoding="utf-8"?>
<sst xmlns="http://schemas.openxmlformats.org/spreadsheetml/2006/main" count="224" uniqueCount="173">
  <si>
    <t>Előző évi visszatérítés</t>
  </si>
  <si>
    <t>Költségvetési bevételek összesen:</t>
  </si>
  <si>
    <t>Kamatbevétel</t>
  </si>
  <si>
    <t>előző évi pénzm.működési</t>
  </si>
  <si>
    <t>Működési bevételek</t>
  </si>
  <si>
    <t>Fejlesztési bevételek</t>
  </si>
  <si>
    <t>Összesen:</t>
  </si>
  <si>
    <t>Fejlesztési pénzmaradvány</t>
  </si>
  <si>
    <t>Össesen:</t>
  </si>
  <si>
    <t>Költségvetési bevétel összesen:</t>
  </si>
  <si>
    <t>Fejlesztési bevétel összesen:</t>
  </si>
  <si>
    <t>Működési bevételek összesen:</t>
  </si>
  <si>
    <t>Építményadó</t>
  </si>
  <si>
    <t>Telekadó</t>
  </si>
  <si>
    <t>Magánszemélyek kommunális adója</t>
  </si>
  <si>
    <t>Idegenforgalmi adó tart.idő után</t>
  </si>
  <si>
    <t>Idegenforgalmi adó épület után</t>
  </si>
  <si>
    <t>Iparűzési adó</t>
  </si>
  <si>
    <t>Gépjárműadó</t>
  </si>
  <si>
    <t>Pótlék, bírság</t>
  </si>
  <si>
    <t>Önkormányzati telkek értékesítése</t>
  </si>
  <si>
    <t>Működési célú pénzeszköz átvétel TB.alapoktól</t>
  </si>
  <si>
    <t>Forgatható értékpapír bevonás</t>
  </si>
  <si>
    <t>termőföld szja</t>
  </si>
  <si>
    <t>5.sz. mell.</t>
  </si>
  <si>
    <t>Megnevezés</t>
  </si>
  <si>
    <t xml:space="preserve">normatíva egysége  </t>
  </si>
  <si>
    <t>Normatíva összege</t>
  </si>
  <si>
    <t>1.</t>
  </si>
  <si>
    <t>Bevétel</t>
  </si>
  <si>
    <t>Bevételek összesen</t>
  </si>
  <si>
    <t>összes helyiadó</t>
  </si>
  <si>
    <t>Átengedett összesen</t>
  </si>
  <si>
    <t>telek áfa</t>
  </si>
  <si>
    <t>Lakásfenntartási támogatás normatív 90 %</t>
  </si>
  <si>
    <t>Rendszeres szociális segély 90%</t>
  </si>
  <si>
    <t>KIADÁS</t>
  </si>
  <si>
    <t>Pro-mot továbbsz.ÁRT</t>
  </si>
  <si>
    <t>Áfa</t>
  </si>
  <si>
    <t>Önkorm. és többc.kist.társ. Igazgatási tevékenysége</t>
  </si>
  <si>
    <t>Család és nővédelmi egészségügyi gondozás</t>
  </si>
  <si>
    <t>889942 1</t>
  </si>
  <si>
    <t>841403 1</t>
  </si>
  <si>
    <t>841133 1</t>
  </si>
  <si>
    <t>841901 1</t>
  </si>
  <si>
    <t>Adó, illetékek kiszabása, beszedése</t>
  </si>
  <si>
    <t>Önk. által nyújtott lakástámogatás</t>
  </si>
  <si>
    <t xml:space="preserve"> Város és kg. Mns.szolgált.</t>
  </si>
  <si>
    <t>Pro-mot támogatás  Főépítész</t>
  </si>
  <si>
    <t xml:space="preserve"> Önkormányzatok elszámolásai</t>
  </si>
  <si>
    <t>Foglalkoztatást helyettesítő támogatás  80%</t>
  </si>
  <si>
    <t>10 fő</t>
  </si>
  <si>
    <t>4 fő</t>
  </si>
  <si>
    <t>30 fő</t>
  </si>
  <si>
    <t>Turizmusfejlesztési támogatások és tevékenységek</t>
  </si>
  <si>
    <t xml:space="preserve"> IFA vissza nem térítendő tám.</t>
  </si>
  <si>
    <t>Összesen</t>
  </si>
  <si>
    <t>Telekértékesítés</t>
  </si>
  <si>
    <t>Felhalm. Kölcsön törl.</t>
  </si>
  <si>
    <t>Lakásvásárlás törl. (Gagarin)</t>
  </si>
  <si>
    <t xml:space="preserve"> Lakásalap</t>
  </si>
  <si>
    <t>Müködési bevételek:</t>
  </si>
  <si>
    <t>Egyes jöv.pótló tám.</t>
  </si>
  <si>
    <t>Elözö évi áll. Tám visszaig.</t>
  </si>
  <si>
    <t>Msz. komm. Adója</t>
  </si>
  <si>
    <t xml:space="preserve">Idegenforg adó tartózk. után  </t>
  </si>
  <si>
    <t xml:space="preserve">Idegenforg adó épület után  </t>
  </si>
  <si>
    <t>Iparüzési adó</t>
  </si>
  <si>
    <t>Gépjármüadó</t>
  </si>
  <si>
    <t>Müködési pénzmaradvány</t>
  </si>
  <si>
    <t>Szociális étkeztetés</t>
  </si>
  <si>
    <t>Bevétel összesen:</t>
  </si>
  <si>
    <t>2013.</t>
  </si>
  <si>
    <t>2013.I.</t>
  </si>
  <si>
    <t>2012.terv</t>
  </si>
  <si>
    <t>2012.tev</t>
  </si>
  <si>
    <t>Osztalék</t>
  </si>
  <si>
    <t>2012.   terv</t>
  </si>
  <si>
    <t>Föld értékesítés</t>
  </si>
  <si>
    <t>2012. terv</t>
  </si>
  <si>
    <t>2.sz.mell.</t>
  </si>
  <si>
    <t>I.</t>
  </si>
  <si>
    <t xml:space="preserve">Zöldterület gondozás </t>
  </si>
  <si>
    <t xml:space="preserve">Köztemetői feladatok </t>
  </si>
  <si>
    <t xml:space="preserve">Közutak fenntartása </t>
  </si>
  <si>
    <t>c.</t>
  </si>
  <si>
    <t>II.</t>
  </si>
  <si>
    <t>Települési önkorm. egyes köznevelési fel.tám.</t>
  </si>
  <si>
    <t>2.</t>
  </si>
  <si>
    <t>3.</t>
  </si>
  <si>
    <t>Köznevelési feladatok összesen:</t>
  </si>
  <si>
    <t>III.</t>
  </si>
  <si>
    <t>Tel.önk. Szociális és egyerekjóléti fel. tám.</t>
  </si>
  <si>
    <t>Egyes jövedelempótl. Tám.</t>
  </si>
  <si>
    <t>1. a.</t>
  </si>
  <si>
    <t>1.b.</t>
  </si>
  <si>
    <t>1.c.</t>
  </si>
  <si>
    <t>Hozzájárulás a pénzbeli szoc.ell.</t>
  </si>
  <si>
    <t>Egyes szoc.alapellátások tám.</t>
  </si>
  <si>
    <t>e.</t>
  </si>
  <si>
    <t>Tanyagondnki szolgáltatás</t>
  </si>
  <si>
    <t>Önkormányzati kötelező feladatok</t>
  </si>
  <si>
    <t>Közoktatási intézmények</t>
  </si>
  <si>
    <t>Szociális jellegű támogatások</t>
  </si>
  <si>
    <t>Könyvtári támogatás</t>
  </si>
  <si>
    <t>ÁT feladatfinanszírozás</t>
  </si>
  <si>
    <t>Egyes jöv.pótló tám</t>
  </si>
  <si>
    <t>TB támogatás (Védőnői sz.)</t>
  </si>
  <si>
    <t>Üdülőhelyi feladatok</t>
  </si>
  <si>
    <t>Arborétum hozzájárulás</t>
  </si>
  <si>
    <t>Talajterhelési díj</t>
  </si>
  <si>
    <t xml:space="preserve">Közvilágítás </t>
  </si>
  <si>
    <t>Egyéb önkormánzati feladatok</t>
  </si>
  <si>
    <t>Óvoda bértámogatés 8/12</t>
  </si>
  <si>
    <t>Óvoda bértámogatés 4/12</t>
  </si>
  <si>
    <t>Helyi önkorm.műk. támogatása</t>
  </si>
  <si>
    <t>Óvoda működési tám 8/12</t>
  </si>
  <si>
    <t>Óvoda működési tám 4/12</t>
  </si>
  <si>
    <t>1.ba</t>
  </si>
  <si>
    <t>1.bb.</t>
  </si>
  <si>
    <t>1.bc.</t>
  </si>
  <si>
    <t>1.bd.</t>
  </si>
  <si>
    <t>beszámítással csökkentett támogatás összesen:</t>
  </si>
  <si>
    <t>m</t>
  </si>
  <si>
    <t>Kistelepülések szoc.felad.tám.</t>
  </si>
  <si>
    <t>Szoc. és gyerekjóléti szolg. összesen:</t>
  </si>
  <si>
    <t>Gyermekétkeztetés támogatása</t>
  </si>
  <si>
    <t>5.</t>
  </si>
  <si>
    <t>dolgozók bértámogatása</t>
  </si>
  <si>
    <t>Államkincstár által közöl támogatás össz.</t>
  </si>
  <si>
    <t>Gyermekétkeztetés</t>
  </si>
  <si>
    <t>FP Tur.egy. Kölcsön visszatér.</t>
  </si>
  <si>
    <t>Lakott külterületi feladatok</t>
  </si>
  <si>
    <t>Állami támogatás összesen:</t>
  </si>
  <si>
    <t>Lakott külterületi fel.</t>
  </si>
  <si>
    <t>Önkormányzati lakások értékesítése törlesztés(Gagarin lakások)</t>
  </si>
  <si>
    <t>Lakásvás. tám. felújításra nyújtott kölcsön visszatérítés</t>
  </si>
  <si>
    <t>FP Támogatás visszafizetése</t>
  </si>
  <si>
    <t>Túrizmus fejlesztési támogatás</t>
  </si>
  <si>
    <t>gyermekétkeztetés támogatás össz.</t>
  </si>
  <si>
    <t>Önkormányzati bevételek 2015</t>
  </si>
  <si>
    <t>2015. terv</t>
  </si>
  <si>
    <t>Állami támogatás megoszlása 2015. évben</t>
  </si>
  <si>
    <t>2015.terv</t>
  </si>
  <si>
    <t>Földterület értékesítés</t>
  </si>
  <si>
    <t>Arborétum beruh.átvett pe.</t>
  </si>
  <si>
    <t>gépjármű értékesítés</t>
  </si>
  <si>
    <t>Csatorna hiteltörl.átvett pe.</t>
  </si>
  <si>
    <t>Felhalm. Kamat térítés</t>
  </si>
  <si>
    <t>BAHART osztalék</t>
  </si>
  <si>
    <t>Termőföld szja</t>
  </si>
  <si>
    <t>Egyéb saját bevétel</t>
  </si>
  <si>
    <t>Vis Maior</t>
  </si>
  <si>
    <t>Talajterhelés</t>
  </si>
  <si>
    <t>Kelet-Balatoni Kist.elszámolása</t>
  </si>
  <si>
    <t>231900*12</t>
  </si>
  <si>
    <t>beszámítás</t>
  </si>
  <si>
    <t>Egyéb önkormányzati fel. beszámítás után</t>
  </si>
  <si>
    <t>I.1.c)</t>
  </si>
  <si>
    <t>I.1/d)</t>
  </si>
  <si>
    <t>Lakott külterületi fel. beszámítás után</t>
  </si>
  <si>
    <t>I.1/e</t>
  </si>
  <si>
    <t>Üdülőhelyi feladatok beszámítás után</t>
  </si>
  <si>
    <t>gyermekétkeztetés üzemeltetés tám.</t>
  </si>
  <si>
    <t>Várható telj.</t>
  </si>
  <si>
    <t>2014.</t>
  </si>
  <si>
    <t>várh.</t>
  </si>
  <si>
    <t>2015.</t>
  </si>
  <si>
    <t>Lakásalap</t>
  </si>
  <si>
    <t>Környezetvédelmi Alap</t>
  </si>
  <si>
    <t>1 db előleg 2500 + 1 telek végleges 1800</t>
  </si>
  <si>
    <t>Önkormányzati bevtelek összesen:</t>
  </si>
  <si>
    <t>Pro-Mot átadott pe.(Főépítész)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</si>
</sst>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#,##0.0"/>
    <numFmt numFmtId="174" formatCode="#,##0.000"/>
  </numFmts>
  <fonts count="59">
    <font>
      <sz val="14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4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0"/>
      <color indexed="10"/>
      <name val="Times New Roman CE"/>
      <family val="1"/>
    </font>
    <font>
      <b/>
      <u val="single"/>
      <sz val="14"/>
      <color indexed="10"/>
      <name val="Times New Roman CE"/>
      <family val="0"/>
    </font>
    <font>
      <sz val="14"/>
      <color indexed="17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4"/>
      <color rgb="FFFF0000"/>
      <name val="Times New Roman CE"/>
      <family val="0"/>
    </font>
    <font>
      <b/>
      <sz val="12"/>
      <color rgb="FFFF0000"/>
      <name val="Times New Roman CE"/>
      <family val="0"/>
    </font>
    <font>
      <sz val="10"/>
      <color rgb="FFFF0000"/>
      <name val="Times New Roman CE"/>
      <family val="1"/>
    </font>
    <font>
      <b/>
      <u val="single"/>
      <sz val="14"/>
      <color rgb="FFFF0000"/>
      <name val="Times New Roman CE"/>
      <family val="0"/>
    </font>
    <font>
      <sz val="14"/>
      <color rgb="FF00B05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3" fontId="53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4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57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9" fillId="0" borderId="12" xfId="54" applyNumberFormat="1" applyFont="1" applyFill="1" applyBorder="1">
      <alignment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3" fontId="10" fillId="0" borderId="12" xfId="54" applyNumberFormat="1" applyFont="1" applyFill="1" applyBorder="1" applyAlignment="1">
      <alignment horizontal="right"/>
      <protection/>
    </xf>
    <xf numFmtId="3" fontId="10" fillId="0" borderId="12" xfId="54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3" fontId="9" fillId="0" borderId="12" xfId="54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73" fontId="9" fillId="0" borderId="12" xfId="54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/>
    </xf>
    <xf numFmtId="4" fontId="9" fillId="0" borderId="12" xfId="54" applyNumberFormat="1" applyFont="1" applyFill="1" applyBorder="1">
      <alignment/>
      <protection/>
    </xf>
    <xf numFmtId="3" fontId="9" fillId="0" borderId="12" xfId="54" applyNumberFormat="1" applyFont="1" applyFill="1" applyBorder="1" applyAlignment="1">
      <alignment/>
      <protection/>
    </xf>
    <xf numFmtId="3" fontId="10" fillId="0" borderId="12" xfId="54" applyNumberFormat="1" applyFont="1" applyFill="1" applyBorder="1" applyAlignment="1">
      <alignment wrapText="1"/>
      <protection/>
    </xf>
    <xf numFmtId="3" fontId="2" fillId="0" borderId="12" xfId="0" applyNumberFormat="1" applyFont="1" applyFill="1" applyBorder="1" applyAlignment="1">
      <alignment/>
    </xf>
    <xf numFmtId="3" fontId="9" fillId="0" borderId="14" xfId="54" applyNumberFormat="1" applyFont="1" applyFill="1" applyBorder="1">
      <alignment/>
      <protection/>
    </xf>
    <xf numFmtId="3" fontId="10" fillId="0" borderId="14" xfId="54" applyNumberFormat="1" applyFont="1" applyFill="1" applyBorder="1">
      <alignment/>
      <protection/>
    </xf>
    <xf numFmtId="3" fontId="10" fillId="0" borderId="0" xfId="54" applyNumberFormat="1" applyFont="1" applyFill="1" applyBorder="1">
      <alignment/>
      <protection/>
    </xf>
    <xf numFmtId="3" fontId="9" fillId="0" borderId="0" xfId="54" applyNumberFormat="1" applyFont="1" applyFill="1" applyBorder="1">
      <alignment/>
      <protection/>
    </xf>
    <xf numFmtId="14" fontId="2" fillId="0" borderId="0" xfId="0" applyNumberFormat="1" applyFont="1" applyAlignment="1">
      <alignment/>
    </xf>
    <xf numFmtId="16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wrapText="1"/>
    </xf>
    <xf numFmtId="0" fontId="58" fillId="0" borderId="0" xfId="0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4" fontId="2" fillId="0" borderId="0" xfId="0" applyNumberFormat="1" applyFont="1" applyAlignment="1">
      <alignment wrapText="1"/>
    </xf>
    <xf numFmtId="3" fontId="10" fillId="0" borderId="12" xfId="54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wrapText="1"/>
    </xf>
    <xf numFmtId="14" fontId="7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;nkorm.kiad&#225;sok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7">
        <row r="7">
          <cell r="F7">
            <v>540</v>
          </cell>
        </row>
        <row r="9">
          <cell r="F9">
            <v>1680</v>
          </cell>
        </row>
      </sheetData>
      <sheetData sheetId="8">
        <row r="7">
          <cell r="G7">
            <v>1260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view="pageBreakPreview" zoomScale="90" zoomScaleSheetLayoutView="90" zoomScalePageLayoutView="0" workbookViewId="0" topLeftCell="A31">
      <selection activeCell="F47" sqref="F47"/>
    </sheetView>
  </sheetViews>
  <sheetFormatPr defaultColWidth="8.66015625" defaultRowHeight="18"/>
  <cols>
    <col min="1" max="1" width="13" style="24" customWidth="1"/>
    <col min="2" max="2" width="23.08203125" style="24" customWidth="1"/>
    <col min="3" max="3" width="6.75" style="24" customWidth="1"/>
    <col min="4" max="4" width="6.58203125" style="24" customWidth="1"/>
    <col min="5" max="5" width="6.41015625" style="24" customWidth="1"/>
    <col min="6" max="6" width="6.25" style="24" customWidth="1"/>
    <col min="7" max="16384" width="8.91015625" style="24" customWidth="1"/>
  </cols>
  <sheetData>
    <row r="2" spans="2:4" ht="12.75">
      <c r="B2" s="25"/>
      <c r="C2" s="25"/>
      <c r="D2" s="25"/>
    </row>
    <row r="5" spans="1:4" ht="12.75">
      <c r="A5" s="87" t="s">
        <v>140</v>
      </c>
      <c r="B5" s="88"/>
      <c r="C5" s="82"/>
      <c r="D5" s="82"/>
    </row>
    <row r="7" spans="1:7" ht="12.75">
      <c r="A7" s="27" t="s">
        <v>5</v>
      </c>
      <c r="B7" s="27"/>
      <c r="C7" s="26">
        <v>2012</v>
      </c>
      <c r="D7" s="26">
        <v>2013</v>
      </c>
      <c r="E7" s="83" t="s">
        <v>165</v>
      </c>
      <c r="F7" s="24" t="s">
        <v>141</v>
      </c>
      <c r="G7" s="24" t="s">
        <v>164</v>
      </c>
    </row>
    <row r="10" spans="1:6" ht="12.75">
      <c r="A10" s="24">
        <v>841901</v>
      </c>
      <c r="B10" s="24" t="s">
        <v>57</v>
      </c>
      <c r="C10" s="24">
        <v>4455</v>
      </c>
      <c r="D10" s="24">
        <v>940</v>
      </c>
      <c r="E10" s="29">
        <v>3500</v>
      </c>
      <c r="F10" s="29">
        <f>'841901'!H9</f>
        <v>4300</v>
      </c>
    </row>
    <row r="11" spans="2:5" ht="12.75">
      <c r="B11" s="24" t="s">
        <v>144</v>
      </c>
      <c r="C11" s="24">
        <v>760</v>
      </c>
      <c r="E11" s="29"/>
    </row>
    <row r="12" spans="2:5" ht="12.75">
      <c r="B12" s="24" t="s">
        <v>145</v>
      </c>
      <c r="C12" s="24">
        <v>2000</v>
      </c>
      <c r="E12" s="29"/>
    </row>
    <row r="13" spans="1:6" ht="12.75">
      <c r="A13" s="24">
        <v>889942</v>
      </c>
      <c r="B13" s="24" t="s">
        <v>58</v>
      </c>
      <c r="C13" s="24">
        <v>842</v>
      </c>
      <c r="D13" s="24">
        <v>524</v>
      </c>
      <c r="E13" s="29">
        <v>652</v>
      </c>
      <c r="F13" s="24">
        <f>'889942'!H8</f>
        <v>467</v>
      </c>
    </row>
    <row r="14" spans="2:5" ht="12.75">
      <c r="B14" s="24" t="s">
        <v>146</v>
      </c>
      <c r="C14" s="24">
        <v>1200</v>
      </c>
      <c r="E14" s="29"/>
    </row>
    <row r="15" spans="1:6" ht="12.75">
      <c r="A15" s="24">
        <v>841901</v>
      </c>
      <c r="B15" s="24" t="s">
        <v>59</v>
      </c>
      <c r="C15" s="24">
        <v>992</v>
      </c>
      <c r="D15" s="24">
        <v>636</v>
      </c>
      <c r="E15" s="29">
        <v>545</v>
      </c>
      <c r="F15" s="29">
        <f>'841901'!H12</f>
        <v>526</v>
      </c>
    </row>
    <row r="16" spans="2:5" ht="12.75">
      <c r="B16" s="24" t="s">
        <v>147</v>
      </c>
      <c r="C16" s="24">
        <v>2828</v>
      </c>
      <c r="D16" s="24">
        <v>1701</v>
      </c>
      <c r="E16" s="29"/>
    </row>
    <row r="17" spans="2:5" ht="12.75">
      <c r="B17" s="24" t="s">
        <v>149</v>
      </c>
      <c r="C17" s="24">
        <v>315</v>
      </c>
      <c r="D17" s="24">
        <v>198</v>
      </c>
      <c r="E17" s="29"/>
    </row>
    <row r="18" spans="2:5" ht="12.75">
      <c r="B18" s="24" t="s">
        <v>152</v>
      </c>
      <c r="D18" s="24">
        <v>217</v>
      </c>
      <c r="E18" s="29"/>
    </row>
    <row r="19" spans="2:5" ht="12.75">
      <c r="B19" s="24" t="s">
        <v>148</v>
      </c>
      <c r="C19" s="24">
        <v>239</v>
      </c>
      <c r="E19" s="29"/>
    </row>
    <row r="20" spans="1:2" ht="12.75">
      <c r="A20" s="24">
        <v>841126</v>
      </c>
      <c r="B20" s="24" t="s">
        <v>7</v>
      </c>
    </row>
    <row r="21" spans="2:6" ht="12.75">
      <c r="B21" s="24" t="s">
        <v>60</v>
      </c>
      <c r="C21" s="24">
        <v>1495</v>
      </c>
      <c r="D21" s="24">
        <v>1495</v>
      </c>
      <c r="E21" s="24">
        <v>3039</v>
      </c>
      <c r="F21" s="24">
        <f>'841112'!F20</f>
        <v>3785</v>
      </c>
    </row>
    <row r="22" spans="2:6" ht="12.75">
      <c r="B22" s="24" t="s">
        <v>169</v>
      </c>
      <c r="F22" s="24">
        <f>'841112'!F21</f>
        <v>1424</v>
      </c>
    </row>
    <row r="23" spans="1:6" ht="12.75">
      <c r="A23" s="26"/>
      <c r="B23" s="26" t="s">
        <v>6</v>
      </c>
      <c r="C23" s="29">
        <f>SUM(C10:C22)</f>
        <v>15126</v>
      </c>
      <c r="D23" s="29">
        <f>SUM(D10:D22)</f>
        <v>5711</v>
      </c>
      <c r="E23" s="29">
        <f>SUM(E10:E22)</f>
        <v>7736</v>
      </c>
      <c r="F23" s="29">
        <f>SUM(F10:F22)</f>
        <v>10502</v>
      </c>
    </row>
    <row r="24" spans="1:4" ht="12.75">
      <c r="A24" s="26"/>
      <c r="B24" s="26"/>
      <c r="C24" s="26"/>
      <c r="D24" s="26"/>
    </row>
    <row r="25" spans="1:4" ht="12.75">
      <c r="A25" s="27" t="s">
        <v>61</v>
      </c>
      <c r="B25" s="27"/>
      <c r="C25" s="27"/>
      <c r="D25" s="27"/>
    </row>
    <row r="27" spans="1:6" ht="12.75">
      <c r="A27" s="24">
        <v>841901</v>
      </c>
      <c r="B27" s="24" t="s">
        <v>105</v>
      </c>
      <c r="C27" s="24">
        <v>78735</v>
      </c>
      <c r="D27" s="24">
        <f>64439+47722</f>
        <v>112161</v>
      </c>
      <c r="E27" s="29">
        <v>93124</v>
      </c>
      <c r="F27" s="24">
        <f>'Áll.tám.'!F53/1000</f>
        <v>103979.022</v>
      </c>
    </row>
    <row r="28" spans="2:6" ht="12.75">
      <c r="B28" s="24" t="s">
        <v>62</v>
      </c>
      <c r="C28" s="24">
        <f>5688+7</f>
        <v>5695</v>
      </c>
      <c r="D28" s="24">
        <v>3363</v>
      </c>
      <c r="E28" s="29">
        <v>3132</v>
      </c>
      <c r="F28" s="86">
        <f>'Áll.tám.'!F63/1000</f>
        <v>606.621</v>
      </c>
    </row>
    <row r="29" spans="1:4" ht="12.75">
      <c r="A29" s="24">
        <v>841126</v>
      </c>
      <c r="B29" s="24" t="s">
        <v>63</v>
      </c>
      <c r="C29" s="24">
        <v>1953</v>
      </c>
      <c r="D29" s="24">
        <v>5163</v>
      </c>
    </row>
    <row r="30" spans="1:6" ht="12.75">
      <c r="A30" s="24">
        <v>841133</v>
      </c>
      <c r="B30" s="24" t="s">
        <v>12</v>
      </c>
      <c r="C30" s="24">
        <v>91732</v>
      </c>
      <c r="D30" s="24">
        <v>92119</v>
      </c>
      <c r="E30" s="29">
        <v>91000</v>
      </c>
      <c r="F30" s="29">
        <f>'841133'!G6</f>
        <v>125000</v>
      </c>
    </row>
    <row r="31" spans="2:6" ht="12.75">
      <c r="B31" s="24" t="s">
        <v>13</v>
      </c>
      <c r="C31" s="24">
        <v>7262</v>
      </c>
      <c r="D31" s="24">
        <v>7662</v>
      </c>
      <c r="E31" s="29">
        <v>7400</v>
      </c>
      <c r="F31" s="29">
        <f>'841133'!G7</f>
        <v>6700</v>
      </c>
    </row>
    <row r="32" spans="2:6" ht="12.75">
      <c r="B32" s="24" t="s">
        <v>64</v>
      </c>
      <c r="C32" s="24">
        <v>167</v>
      </c>
      <c r="D32" s="24">
        <v>162</v>
      </c>
      <c r="E32" s="29">
        <v>174</v>
      </c>
      <c r="F32" s="29">
        <f>'841133'!G8</f>
        <v>180</v>
      </c>
    </row>
    <row r="33" spans="2:6" ht="12.75">
      <c r="B33" s="24" t="s">
        <v>65</v>
      </c>
      <c r="C33" s="24">
        <v>15430</v>
      </c>
      <c r="D33" s="24">
        <v>20032</v>
      </c>
      <c r="E33" s="29">
        <v>17000</v>
      </c>
      <c r="F33" s="29">
        <f>'841133'!G9</f>
        <v>18000</v>
      </c>
    </row>
    <row r="34" spans="2:6" ht="12.75">
      <c r="B34" s="24" t="s">
        <v>66</v>
      </c>
      <c r="C34" s="24">
        <v>281</v>
      </c>
      <c r="D34" s="24">
        <v>416</v>
      </c>
      <c r="E34" s="29">
        <v>0</v>
      </c>
      <c r="F34" s="29">
        <f>'841133'!G10</f>
        <v>0</v>
      </c>
    </row>
    <row r="35" spans="2:6" ht="12.75">
      <c r="B35" s="24" t="s">
        <v>67</v>
      </c>
      <c r="C35" s="24">
        <v>22011</v>
      </c>
      <c r="D35" s="24">
        <v>29346</v>
      </c>
      <c r="E35" s="29">
        <v>24000</v>
      </c>
      <c r="F35" s="29">
        <f>'841133'!G11</f>
        <v>25000</v>
      </c>
    </row>
    <row r="36" spans="2:6" ht="12.75">
      <c r="B36" s="24" t="s">
        <v>19</v>
      </c>
      <c r="C36" s="24">
        <v>1756</v>
      </c>
      <c r="D36" s="24">
        <v>1615</v>
      </c>
      <c r="E36" s="29">
        <v>1000</v>
      </c>
      <c r="F36" s="29">
        <f>'841133'!G13</f>
        <v>900</v>
      </c>
    </row>
    <row r="37" spans="2:6" ht="12.75">
      <c r="B37" s="24" t="s">
        <v>68</v>
      </c>
      <c r="C37" s="24">
        <v>10580</v>
      </c>
      <c r="D37" s="24">
        <v>4142</v>
      </c>
      <c r="E37" s="29">
        <v>4200</v>
      </c>
      <c r="F37" s="29">
        <f>'841133'!G16</f>
        <v>4200</v>
      </c>
    </row>
    <row r="38" spans="2:6" ht="12.75">
      <c r="B38" s="24" t="s">
        <v>153</v>
      </c>
      <c r="D38" s="24">
        <v>620</v>
      </c>
      <c r="E38" s="29"/>
      <c r="F38" s="29">
        <f>'841133'!G12</f>
        <v>200</v>
      </c>
    </row>
    <row r="39" spans="2:5" ht="12.75">
      <c r="B39" s="24" t="s">
        <v>150</v>
      </c>
      <c r="C39" s="24">
        <v>15</v>
      </c>
      <c r="E39" s="29"/>
    </row>
    <row r="40" spans="2:8" ht="12.75">
      <c r="B40" s="24" t="s">
        <v>151</v>
      </c>
      <c r="C40" s="24">
        <v>330</v>
      </c>
      <c r="D40" s="24">
        <f>120+68+277</f>
        <v>465</v>
      </c>
      <c r="E40" s="29"/>
      <c r="H40" s="29">
        <f>SUM(F30:F38)</f>
        <v>180180</v>
      </c>
    </row>
    <row r="41" spans="1:6" ht="12.75">
      <c r="A41" s="24">
        <v>841112</v>
      </c>
      <c r="B41" s="24" t="s">
        <v>2</v>
      </c>
      <c r="C41" s="24">
        <v>1908</v>
      </c>
      <c r="D41" s="24">
        <f>2037+3126</f>
        <v>5163</v>
      </c>
      <c r="E41" s="24">
        <v>500</v>
      </c>
      <c r="F41" s="24">
        <f>'841112'!F9</f>
        <v>675</v>
      </c>
    </row>
    <row r="42" spans="2:4" ht="12.75">
      <c r="B42" s="24" t="s">
        <v>154</v>
      </c>
      <c r="D42" s="24">
        <v>833</v>
      </c>
    </row>
    <row r="43" spans="1:6" ht="12.75">
      <c r="A43" s="24">
        <v>841358</v>
      </c>
      <c r="B43" s="24" t="s">
        <v>138</v>
      </c>
      <c r="C43" s="24">
        <v>2200</v>
      </c>
      <c r="D43" s="24">
        <v>3295</v>
      </c>
      <c r="E43" s="29">
        <v>2270</v>
      </c>
      <c r="F43" s="24">
        <v>3937</v>
      </c>
    </row>
    <row r="44" spans="1:6" ht="12.75">
      <c r="A44" s="28">
        <v>869041</v>
      </c>
      <c r="B44" s="24" t="s">
        <v>107</v>
      </c>
      <c r="C44" s="24">
        <v>2084</v>
      </c>
      <c r="D44" s="24">
        <v>2498</v>
      </c>
      <c r="E44" s="29">
        <v>2257</v>
      </c>
      <c r="F44" s="24">
        <v>2783</v>
      </c>
    </row>
    <row r="45" spans="1:6" ht="12.75">
      <c r="A45" s="24">
        <v>841112</v>
      </c>
      <c r="B45" s="24" t="s">
        <v>137</v>
      </c>
      <c r="E45" s="24">
        <v>19160</v>
      </c>
      <c r="F45" s="24">
        <f>'841112'!F8</f>
        <v>15087</v>
      </c>
    </row>
    <row r="46" spans="1:6" ht="12.75">
      <c r="A46" s="24">
        <v>841403</v>
      </c>
      <c r="B46" s="24" t="s">
        <v>172</v>
      </c>
      <c r="F46" s="24">
        <f>'841403'!G9</f>
        <v>2640</v>
      </c>
    </row>
    <row r="47" spans="1:6" ht="12.75">
      <c r="A47" s="24">
        <v>841126</v>
      </c>
      <c r="B47" s="24" t="s">
        <v>69</v>
      </c>
      <c r="C47" s="24">
        <v>33666</v>
      </c>
      <c r="D47" s="24">
        <v>19167</v>
      </c>
      <c r="E47" s="24">
        <v>56561</v>
      </c>
      <c r="F47" s="24">
        <f>'841112'!F12</f>
        <v>70339</v>
      </c>
    </row>
    <row r="48" spans="1:6" ht="12.75">
      <c r="A48" s="26"/>
      <c r="B48" s="26" t="s">
        <v>6</v>
      </c>
      <c r="C48" s="29">
        <f>SUM(C27:C47)</f>
        <v>275805</v>
      </c>
      <c r="D48" s="29">
        <f>SUM(D27:D47)</f>
        <v>308222</v>
      </c>
      <c r="E48" s="29">
        <f>SUM(E27:E47)</f>
        <v>321778</v>
      </c>
      <c r="F48" s="29">
        <f>SUM(F27:F47)</f>
        <v>380226.643</v>
      </c>
    </row>
    <row r="50" spans="1:6" ht="12.75">
      <c r="A50" s="26" t="s">
        <v>171</v>
      </c>
      <c r="B50" s="26"/>
      <c r="C50" s="29">
        <f>SUM(C48+C23)</f>
        <v>290931</v>
      </c>
      <c r="D50" s="29">
        <f>SUM(D48+D23)</f>
        <v>313933</v>
      </c>
      <c r="E50" s="29">
        <f>SUM(E48+E23)</f>
        <v>329514</v>
      </c>
      <c r="F50" s="29">
        <f>SUM(F48+F23)</f>
        <v>390728.643</v>
      </c>
    </row>
  </sheetData>
  <sheetProtection/>
  <mergeCells count="1">
    <mergeCell ref="A5:B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8"/>
  <sheetViews>
    <sheetView view="pageBreakPreview" zoomScale="60" zoomScalePageLayoutView="0" workbookViewId="0" topLeftCell="A1">
      <selection activeCell="F13" sqref="F13"/>
    </sheetView>
  </sheetViews>
  <sheetFormatPr defaultColWidth="8.66015625" defaultRowHeight="18"/>
  <cols>
    <col min="1" max="1" width="9" style="20" bestFit="1" customWidth="1"/>
    <col min="2" max="2" width="27.75" style="20" customWidth="1"/>
    <col min="3" max="3" width="10.75" style="20" customWidth="1"/>
    <col min="4" max="4" width="11.66015625" style="20" customWidth="1"/>
    <col min="5" max="8" width="8.91015625" style="20" customWidth="1"/>
    <col min="9" max="9" width="10.08203125" style="20" bestFit="1" customWidth="1"/>
    <col min="10" max="16384" width="8.91015625" style="20" customWidth="1"/>
  </cols>
  <sheetData>
    <row r="4" spans="1:3" s="30" customFormat="1" ht="18.75">
      <c r="A4" s="73">
        <v>841112</v>
      </c>
      <c r="B4" s="74" t="s">
        <v>39</v>
      </c>
      <c r="C4" s="75"/>
    </row>
    <row r="5" spans="1:6" s="30" customFormat="1" ht="18.75">
      <c r="A5" s="76"/>
      <c r="B5" s="11"/>
      <c r="C5" s="9" t="s">
        <v>75</v>
      </c>
      <c r="D5" s="23">
        <v>41695</v>
      </c>
      <c r="E5" s="15" t="s">
        <v>166</v>
      </c>
      <c r="F5" s="8" t="s">
        <v>167</v>
      </c>
    </row>
    <row r="6" spans="1:6" ht="18.75">
      <c r="A6" s="8" t="s">
        <v>4</v>
      </c>
      <c r="B6" s="8"/>
      <c r="C6" s="8"/>
      <c r="D6" s="19"/>
      <c r="E6" s="19"/>
      <c r="F6" s="19"/>
    </row>
    <row r="7" spans="1:6" ht="18.75">
      <c r="A7" s="8">
        <v>46411</v>
      </c>
      <c r="B7" s="8" t="s">
        <v>0</v>
      </c>
      <c r="C7" s="8">
        <v>1800</v>
      </c>
      <c r="D7" s="19"/>
      <c r="E7" s="19"/>
      <c r="F7" s="19"/>
    </row>
    <row r="8" spans="1:6" ht="18.75">
      <c r="A8" s="8">
        <v>9161411</v>
      </c>
      <c r="B8" s="6" t="s">
        <v>131</v>
      </c>
      <c r="C8" s="15"/>
      <c r="D8" s="8">
        <v>19160</v>
      </c>
      <c r="E8" s="19"/>
      <c r="F8" s="8">
        <v>15087</v>
      </c>
    </row>
    <row r="9" spans="1:6" ht="18.75">
      <c r="A9" s="8">
        <v>9161411</v>
      </c>
      <c r="B9" s="8" t="s">
        <v>2</v>
      </c>
      <c r="C9" s="15">
        <v>1000</v>
      </c>
      <c r="D9" s="8">
        <v>500</v>
      </c>
      <c r="E9" s="19"/>
      <c r="F9" s="8">
        <v>675</v>
      </c>
    </row>
    <row r="10" spans="1:6" ht="18.75">
      <c r="A10" s="8">
        <v>2942121</v>
      </c>
      <c r="B10" s="8" t="s">
        <v>22</v>
      </c>
      <c r="C10" s="15">
        <v>11000</v>
      </c>
      <c r="D10" s="19"/>
      <c r="E10" s="19"/>
      <c r="F10" s="19"/>
    </row>
    <row r="11" spans="1:6" ht="18.75">
      <c r="A11" s="8"/>
      <c r="B11" s="8"/>
      <c r="C11" s="15"/>
      <c r="D11" s="19"/>
      <c r="E11" s="19"/>
      <c r="F11" s="19"/>
    </row>
    <row r="12" spans="1:9" ht="18.75">
      <c r="A12" s="8">
        <v>98111</v>
      </c>
      <c r="B12" s="8" t="s">
        <v>3</v>
      </c>
      <c r="C12" s="15">
        <v>29305</v>
      </c>
      <c r="D12" s="8">
        <v>56561</v>
      </c>
      <c r="E12" s="8">
        <v>105548</v>
      </c>
      <c r="F12" s="8">
        <f>105548-5209-30000</f>
        <v>70339</v>
      </c>
      <c r="I12" s="2">
        <v>17600728</v>
      </c>
    </row>
    <row r="13" spans="1:9" ht="18.75">
      <c r="A13" s="8"/>
      <c r="B13" s="8"/>
      <c r="C13" s="15"/>
      <c r="D13" s="19"/>
      <c r="E13" s="19"/>
      <c r="F13" s="19"/>
      <c r="I13" s="20">
        <v>1033437</v>
      </c>
    </row>
    <row r="14" spans="1:6" ht="18.75">
      <c r="A14" s="8" t="s">
        <v>6</v>
      </c>
      <c r="B14" s="8"/>
      <c r="C14" s="12">
        <f>SUM(C7:C12)</f>
        <v>43105</v>
      </c>
      <c r="D14" s="12">
        <f>SUM(D7:D12)</f>
        <v>76221</v>
      </c>
      <c r="E14" s="12">
        <f>SUM(E7:E12)</f>
        <v>105548</v>
      </c>
      <c r="F14" s="12">
        <f>SUM(F7:F12)</f>
        <v>86101</v>
      </c>
    </row>
    <row r="15" spans="1:6" ht="18.75">
      <c r="A15" s="8"/>
      <c r="B15" s="8"/>
      <c r="C15" s="8"/>
      <c r="D15" s="19"/>
      <c r="E15" s="19"/>
      <c r="F15" s="19"/>
    </row>
    <row r="16" spans="1:6" ht="18.75">
      <c r="A16" s="8"/>
      <c r="B16" s="77"/>
      <c r="C16" s="8"/>
      <c r="D16" s="19"/>
      <c r="E16" s="19"/>
      <c r="F16" s="19"/>
    </row>
    <row r="17" spans="1:6" ht="18.75">
      <c r="A17" s="8" t="s">
        <v>5</v>
      </c>
      <c r="B17" s="8"/>
      <c r="C17" s="8"/>
      <c r="D17" s="19"/>
      <c r="E17" s="19"/>
      <c r="F17" s="19"/>
    </row>
    <row r="18" spans="1:6" ht="18.75">
      <c r="A18" s="8"/>
      <c r="B18" s="8" t="s">
        <v>76</v>
      </c>
      <c r="C18" s="8"/>
      <c r="D18" s="19"/>
      <c r="E18" s="19"/>
      <c r="F18" s="19"/>
    </row>
    <row r="19" spans="1:6" ht="18.75">
      <c r="A19" s="8">
        <v>98111</v>
      </c>
      <c r="B19" s="8" t="s">
        <v>7</v>
      </c>
      <c r="C19" s="15">
        <v>1495</v>
      </c>
      <c r="D19" s="8">
        <v>3039</v>
      </c>
      <c r="E19" s="19"/>
      <c r="F19" s="19"/>
    </row>
    <row r="20" spans="1:6" ht="18.75">
      <c r="A20" s="8"/>
      <c r="B20" s="6" t="s">
        <v>168</v>
      </c>
      <c r="C20" s="15"/>
      <c r="D20" s="8"/>
      <c r="E20" s="19"/>
      <c r="F20" s="8">
        <v>3785</v>
      </c>
    </row>
    <row r="21" spans="1:6" ht="18.75">
      <c r="A21" s="8"/>
      <c r="B21" s="6" t="s">
        <v>169</v>
      </c>
      <c r="C21" s="15"/>
      <c r="D21" s="8"/>
      <c r="E21" s="19"/>
      <c r="F21" s="8">
        <v>1424</v>
      </c>
    </row>
    <row r="22" spans="1:6" ht="18.75">
      <c r="A22" s="8"/>
      <c r="B22" s="8" t="s">
        <v>8</v>
      </c>
      <c r="C22" s="15">
        <f>SUM(C19)</f>
        <v>1495</v>
      </c>
      <c r="D22" s="8">
        <f>SUM(D19)</f>
        <v>3039</v>
      </c>
      <c r="E22" s="8">
        <f>SUM(E19)</f>
        <v>0</v>
      </c>
      <c r="F22" s="8">
        <f>SUM(F20:F21)</f>
        <v>5209</v>
      </c>
    </row>
    <row r="23" spans="1:6" ht="18.75">
      <c r="A23" s="8"/>
      <c r="B23" s="8"/>
      <c r="C23" s="8"/>
      <c r="D23" s="19"/>
      <c r="E23" s="19"/>
      <c r="F23" s="19"/>
    </row>
    <row r="24" spans="1:6" ht="19.5" thickBot="1">
      <c r="A24" s="89" t="s">
        <v>1</v>
      </c>
      <c r="B24" s="89"/>
      <c r="C24" s="12">
        <f>SUM(C22,C14)</f>
        <v>44600</v>
      </c>
      <c r="D24" s="12">
        <f>SUM(D22,D14)</f>
        <v>79260</v>
      </c>
      <c r="E24" s="12">
        <f>SUM(E22,E14)</f>
        <v>105548</v>
      </c>
      <c r="F24" s="12">
        <f>SUM(F22,F14)</f>
        <v>91310</v>
      </c>
    </row>
    <row r="25" ht="18" customHeight="1" thickTop="1"/>
    <row r="26" ht="18.75">
      <c r="B26" s="72"/>
    </row>
    <row r="27" ht="18.75">
      <c r="B27" s="72"/>
    </row>
    <row r="28" ht="18.75">
      <c r="B28" s="72"/>
    </row>
  </sheetData>
  <sheetProtection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PageLayoutView="0" workbookViewId="0" topLeftCell="A13">
      <selection activeCell="E53" sqref="E53"/>
    </sheetView>
  </sheetViews>
  <sheetFormatPr defaultColWidth="8.66015625" defaultRowHeight="18"/>
  <cols>
    <col min="1" max="1" width="9.58203125" style="50" customWidth="1"/>
    <col min="2" max="2" width="35.41015625" style="50" customWidth="1"/>
    <col min="3" max="3" width="11.25" style="50" bestFit="1" customWidth="1"/>
    <col min="4" max="4" width="11.33203125" style="50" customWidth="1"/>
    <col min="5" max="5" width="11.58203125" style="50" customWidth="1"/>
    <col min="6" max="6" width="12.33203125" style="50" bestFit="1" customWidth="1"/>
    <col min="7" max="7" width="11.08203125" style="50" customWidth="1"/>
    <col min="8" max="8" width="9.75" style="50" bestFit="1" customWidth="1"/>
    <col min="9" max="16384" width="8.91015625" style="50" customWidth="1"/>
  </cols>
  <sheetData>
    <row r="1" spans="1:7" ht="18.75">
      <c r="A1" s="47"/>
      <c r="B1" s="47"/>
      <c r="C1" s="47"/>
      <c r="D1" s="47"/>
      <c r="E1" s="48" t="s">
        <v>24</v>
      </c>
      <c r="F1" s="49"/>
      <c r="G1" s="49"/>
    </row>
    <row r="2" spans="1:7" ht="18.75">
      <c r="A2" s="47"/>
      <c r="B2" s="47"/>
      <c r="C2" s="47"/>
      <c r="D2" s="47"/>
      <c r="E2" s="47"/>
      <c r="F2" s="49"/>
      <c r="G2" s="49"/>
    </row>
    <row r="3" spans="1:7" ht="18.75">
      <c r="A3" s="90" t="s">
        <v>142</v>
      </c>
      <c r="B3" s="91"/>
      <c r="C3" s="91"/>
      <c r="D3" s="91"/>
      <c r="E3" s="91"/>
      <c r="F3" s="49"/>
      <c r="G3" s="49"/>
    </row>
    <row r="4" spans="1:7" ht="18.75">
      <c r="A4" s="47"/>
      <c r="B4" s="47"/>
      <c r="C4" s="47"/>
      <c r="D4" s="47"/>
      <c r="E4" s="47"/>
      <c r="F4" s="49"/>
      <c r="G4" s="49"/>
    </row>
    <row r="5" spans="1:7" ht="30">
      <c r="A5" s="51" t="s">
        <v>80</v>
      </c>
      <c r="B5" s="52" t="s">
        <v>25</v>
      </c>
      <c r="C5" s="52" t="s">
        <v>26</v>
      </c>
      <c r="D5" s="52" t="s">
        <v>27</v>
      </c>
      <c r="E5" s="52">
        <v>2014</v>
      </c>
      <c r="F5" s="52">
        <v>2015</v>
      </c>
      <c r="G5" s="49"/>
    </row>
    <row r="6" spans="1:7" ht="18.75">
      <c r="A6" s="54" t="s">
        <v>81</v>
      </c>
      <c r="B6" s="79" t="s">
        <v>115</v>
      </c>
      <c r="C6" s="52"/>
      <c r="D6" s="52"/>
      <c r="E6" s="52"/>
      <c r="F6" s="52"/>
      <c r="G6" s="49"/>
    </row>
    <row r="7" spans="1:7" ht="18.75">
      <c r="A7" s="56" t="s">
        <v>118</v>
      </c>
      <c r="B7" s="51" t="s">
        <v>82</v>
      </c>
      <c r="C7" s="51"/>
      <c r="D7" s="51"/>
      <c r="E7" s="51">
        <v>3810959</v>
      </c>
      <c r="F7" s="51">
        <v>6269286</v>
      </c>
      <c r="G7" s="49"/>
    </row>
    <row r="8" spans="1:7" ht="18.75">
      <c r="A8" s="56" t="s">
        <v>119</v>
      </c>
      <c r="B8" s="51" t="s">
        <v>111</v>
      </c>
      <c r="C8" s="51"/>
      <c r="D8" s="51"/>
      <c r="E8" s="51">
        <v>10421760</v>
      </c>
      <c r="F8" s="51">
        <v>11776000</v>
      </c>
      <c r="G8" s="49"/>
    </row>
    <row r="9" spans="1:7" ht="18.75">
      <c r="A9" s="56" t="s">
        <v>120</v>
      </c>
      <c r="B9" s="51" t="s">
        <v>83</v>
      </c>
      <c r="C9" s="51"/>
      <c r="D9" s="51"/>
      <c r="E9" s="51">
        <v>100000</v>
      </c>
      <c r="F9" s="51">
        <v>100000</v>
      </c>
      <c r="G9" s="49"/>
    </row>
    <row r="10" spans="1:7" ht="18.75">
      <c r="A10" s="56" t="s">
        <v>121</v>
      </c>
      <c r="B10" s="51" t="s">
        <v>84</v>
      </c>
      <c r="C10" s="51"/>
      <c r="D10" s="51"/>
      <c r="E10" s="51">
        <v>5101598</v>
      </c>
      <c r="F10" s="51">
        <v>5100690</v>
      </c>
      <c r="G10" s="49"/>
    </row>
    <row r="11" spans="1:7" ht="18.75">
      <c r="A11" s="56"/>
      <c r="B11" s="51" t="s">
        <v>56</v>
      </c>
      <c r="C11" s="51"/>
      <c r="D11" s="51"/>
      <c r="E11" s="51">
        <f>SUM(E7:E10)</f>
        <v>19434317</v>
      </c>
      <c r="F11" s="51">
        <f>SUM(F7:F10)</f>
        <v>23245976</v>
      </c>
      <c r="G11" s="49"/>
    </row>
    <row r="12" spans="1:7" s="58" customFormat="1" ht="18.75">
      <c r="A12" s="53"/>
      <c r="B12" s="54" t="s">
        <v>122</v>
      </c>
      <c r="C12" s="54"/>
      <c r="D12" s="54"/>
      <c r="E12" s="54">
        <f>SUM(E11:E11)</f>
        <v>19434317</v>
      </c>
      <c r="F12" s="54">
        <f>SUM(F11:F11)</f>
        <v>23245976</v>
      </c>
      <c r="G12" s="57"/>
    </row>
    <row r="13" spans="1:7" s="58" customFormat="1" ht="18.75">
      <c r="A13" s="53"/>
      <c r="B13" s="54"/>
      <c r="C13" s="54"/>
      <c r="D13" s="54"/>
      <c r="E13" s="54"/>
      <c r="F13" s="54"/>
      <c r="G13" s="57"/>
    </row>
    <row r="14" spans="1:7" ht="18.75">
      <c r="A14" s="56" t="s">
        <v>158</v>
      </c>
      <c r="B14" s="51" t="s">
        <v>112</v>
      </c>
      <c r="C14" s="51"/>
      <c r="D14" s="51"/>
      <c r="E14" s="51">
        <v>2000000</v>
      </c>
      <c r="F14" s="51">
        <v>5000000</v>
      </c>
      <c r="G14" s="49"/>
    </row>
    <row r="15" spans="1:7" ht="18.75">
      <c r="A15" s="56"/>
      <c r="B15" s="51" t="s">
        <v>156</v>
      </c>
      <c r="C15" s="51"/>
      <c r="D15" s="51"/>
      <c r="E15" s="51"/>
      <c r="F15" s="51">
        <v>-5000000</v>
      </c>
      <c r="G15" s="49"/>
    </row>
    <row r="16" spans="1:7" ht="18.75">
      <c r="A16" s="56"/>
      <c r="B16" s="54" t="s">
        <v>157</v>
      </c>
      <c r="C16" s="51"/>
      <c r="D16" s="51"/>
      <c r="E16" s="54">
        <f>E14+E15</f>
        <v>2000000</v>
      </c>
      <c r="F16" s="54">
        <f>F14+F15</f>
        <v>0</v>
      </c>
      <c r="G16" s="49"/>
    </row>
    <row r="17" spans="1:7" ht="18.75">
      <c r="A17" s="56"/>
      <c r="B17" s="51"/>
      <c r="C17" s="51"/>
      <c r="D17" s="51"/>
      <c r="E17" s="51"/>
      <c r="F17" s="51"/>
      <c r="G17" s="49"/>
    </row>
    <row r="18" spans="1:7" ht="18.75">
      <c r="A18" s="56" t="s">
        <v>159</v>
      </c>
      <c r="B18" s="51" t="s">
        <v>132</v>
      </c>
      <c r="C18" s="51"/>
      <c r="D18" s="51"/>
      <c r="E18" s="51">
        <v>372732</v>
      </c>
      <c r="F18" s="51">
        <v>362100</v>
      </c>
      <c r="G18" s="49"/>
    </row>
    <row r="19" spans="1:7" ht="18.75">
      <c r="A19" s="56"/>
      <c r="B19" s="51" t="s">
        <v>156</v>
      </c>
      <c r="C19" s="51"/>
      <c r="D19" s="51"/>
      <c r="E19" s="51"/>
      <c r="F19" s="51">
        <v>-297942</v>
      </c>
      <c r="G19" s="49"/>
    </row>
    <row r="20" spans="1:7" ht="18.75">
      <c r="A20" s="56"/>
      <c r="B20" s="54" t="s">
        <v>160</v>
      </c>
      <c r="C20" s="51"/>
      <c r="D20" s="51"/>
      <c r="E20" s="54">
        <f>SUM(E18:E19)</f>
        <v>372732</v>
      </c>
      <c r="F20" s="54">
        <f>SUM(F18:F19)</f>
        <v>64158</v>
      </c>
      <c r="G20" s="49"/>
    </row>
    <row r="21" spans="1:7" ht="18.75">
      <c r="A21" s="56"/>
      <c r="B21" s="51"/>
      <c r="C21" s="51"/>
      <c r="D21" s="51"/>
      <c r="E21" s="51"/>
      <c r="F21" s="51"/>
      <c r="G21" s="49"/>
    </row>
    <row r="22" spans="1:7" ht="18.75">
      <c r="A22" s="56" t="s">
        <v>161</v>
      </c>
      <c r="B22" s="51" t="s">
        <v>108</v>
      </c>
      <c r="C22" s="51"/>
      <c r="D22" s="51"/>
      <c r="E22" s="51">
        <v>23162879</v>
      </c>
      <c r="F22" s="51">
        <v>31049600</v>
      </c>
      <c r="G22" s="49"/>
    </row>
    <row r="23" spans="1:7" ht="18.75">
      <c r="A23" s="56"/>
      <c r="B23" s="51" t="s">
        <v>156</v>
      </c>
      <c r="C23" s="51"/>
      <c r="D23" s="51"/>
      <c r="E23" s="51">
        <v>0</v>
      </c>
      <c r="F23" s="51">
        <v>0</v>
      </c>
      <c r="G23" s="49"/>
    </row>
    <row r="24" spans="1:7" ht="18.75">
      <c r="A24" s="56"/>
      <c r="B24" s="54" t="s">
        <v>162</v>
      </c>
      <c r="C24" s="54"/>
      <c r="D24" s="54"/>
      <c r="E24" s="54">
        <f>SUM(E22:E23)</f>
        <v>23162879</v>
      </c>
      <c r="F24" s="54">
        <f>SUM(F22:F23)</f>
        <v>31049600</v>
      </c>
      <c r="G24" s="49"/>
    </row>
    <row r="25" spans="1:7" ht="18.75">
      <c r="A25" s="56"/>
      <c r="B25" s="51"/>
      <c r="C25" s="51"/>
      <c r="D25" s="51"/>
      <c r="E25" s="51"/>
      <c r="F25" s="51"/>
      <c r="G25" s="49"/>
    </row>
    <row r="26" spans="1:7" s="58" customFormat="1" ht="18.75">
      <c r="A26" s="53" t="s">
        <v>81</v>
      </c>
      <c r="B26" s="54" t="s">
        <v>115</v>
      </c>
      <c r="C26" s="54"/>
      <c r="D26" s="54"/>
      <c r="E26" s="54">
        <f>SUM(E12+E16+E20+E24)</f>
        <v>44969928</v>
      </c>
      <c r="F26" s="54">
        <f>SUM(F12+F16+F20+F24)</f>
        <v>54359734</v>
      </c>
      <c r="G26" s="57"/>
    </row>
    <row r="27" spans="1:7" ht="18.75">
      <c r="A27" s="56"/>
      <c r="B27" s="51"/>
      <c r="C27" s="51"/>
      <c r="D27" s="59"/>
      <c r="E27" s="51">
        <f>C27*D27</f>
        <v>0</v>
      </c>
      <c r="F27" s="60"/>
      <c r="G27" s="49"/>
    </row>
    <row r="28" spans="1:7" ht="18.75">
      <c r="A28" s="56"/>
      <c r="B28" s="51"/>
      <c r="C28" s="51"/>
      <c r="D28" s="59"/>
      <c r="E28" s="51"/>
      <c r="F28" s="60"/>
      <c r="G28" s="49"/>
    </row>
    <row r="29" spans="1:7" ht="18.75">
      <c r="A29" s="56"/>
      <c r="B29" s="51"/>
      <c r="C29" s="51"/>
      <c r="D29" s="59"/>
      <c r="E29" s="51"/>
      <c r="F29" s="60"/>
      <c r="G29" s="49"/>
    </row>
    <row r="30" spans="1:7" ht="18.75">
      <c r="A30" s="56"/>
      <c r="B30" s="51"/>
      <c r="C30" s="51"/>
      <c r="D30" s="59"/>
      <c r="E30" s="51"/>
      <c r="F30" s="60"/>
      <c r="G30" s="49"/>
    </row>
    <row r="31" spans="1:7" ht="18.75">
      <c r="A31" s="56" t="s">
        <v>86</v>
      </c>
      <c r="B31" s="51" t="s">
        <v>87</v>
      </c>
      <c r="C31" s="51"/>
      <c r="D31" s="51"/>
      <c r="E31" s="51"/>
      <c r="F31" s="60"/>
      <c r="G31" s="49"/>
    </row>
    <row r="32" spans="1:8" ht="18.75">
      <c r="A32" s="56" t="s">
        <v>28</v>
      </c>
      <c r="B32" s="51" t="s">
        <v>113</v>
      </c>
      <c r="C32" s="51"/>
      <c r="D32" s="61"/>
      <c r="E32" s="51">
        <v>14833600</v>
      </c>
      <c r="F32" s="64">
        <v>14672000</v>
      </c>
      <c r="G32" s="49"/>
      <c r="H32" s="50">
        <v>7552000</v>
      </c>
    </row>
    <row r="33" spans="1:7" ht="18.75">
      <c r="A33" s="56"/>
      <c r="B33" s="51" t="s">
        <v>114</v>
      </c>
      <c r="C33" s="51"/>
      <c r="D33" s="61"/>
      <c r="E33" s="51">
        <v>6875413</v>
      </c>
      <c r="F33" s="64">
        <v>7759800</v>
      </c>
      <c r="G33" s="49"/>
    </row>
    <row r="34" spans="1:8" ht="18.75">
      <c r="A34" s="56" t="s">
        <v>88</v>
      </c>
      <c r="B34" s="62" t="s">
        <v>116</v>
      </c>
      <c r="C34" s="51"/>
      <c r="D34" s="51"/>
      <c r="E34" s="51">
        <v>1456000</v>
      </c>
      <c r="F34" s="60">
        <v>1726667</v>
      </c>
      <c r="G34" s="49"/>
      <c r="H34" s="50">
        <v>3264000</v>
      </c>
    </row>
    <row r="35" spans="1:7" ht="18.75">
      <c r="A35" s="56"/>
      <c r="B35" s="62" t="s">
        <v>117</v>
      </c>
      <c r="C35" s="51"/>
      <c r="D35" s="51"/>
      <c r="E35" s="51">
        <v>616000</v>
      </c>
      <c r="F35" s="60">
        <v>933333</v>
      </c>
      <c r="G35" s="49"/>
    </row>
    <row r="36" spans="1:8" ht="27" customHeight="1">
      <c r="A36" s="54" t="s">
        <v>86</v>
      </c>
      <c r="B36" s="54" t="s">
        <v>90</v>
      </c>
      <c r="C36" s="54"/>
      <c r="D36" s="54"/>
      <c r="E36" s="54">
        <f>SUM(E32:E35)</f>
        <v>23781013</v>
      </c>
      <c r="F36" s="54">
        <f>SUM(F32:F35)</f>
        <v>25091800</v>
      </c>
      <c r="G36" s="49"/>
      <c r="H36" s="50">
        <v>1632000</v>
      </c>
    </row>
    <row r="37" spans="1:7" ht="15.75" customHeight="1">
      <c r="A37" s="51"/>
      <c r="B37" s="51"/>
      <c r="C37" s="51"/>
      <c r="D37" s="51"/>
      <c r="E37" s="51"/>
      <c r="F37" s="51"/>
      <c r="G37" s="49"/>
    </row>
    <row r="38" spans="1:8" ht="35.25" customHeight="1">
      <c r="A38" s="51" t="s">
        <v>91</v>
      </c>
      <c r="B38" s="63" t="s">
        <v>92</v>
      </c>
      <c r="C38" s="51"/>
      <c r="D38" s="51"/>
      <c r="E38" s="51"/>
      <c r="F38" s="55"/>
      <c r="G38" s="49" t="s">
        <v>36</v>
      </c>
      <c r="H38" s="50">
        <f>SUM(H32:H36)</f>
        <v>12448000</v>
      </c>
    </row>
    <row r="39" spans="1:7" ht="15.75">
      <c r="A39" s="51"/>
      <c r="B39" s="54"/>
      <c r="C39" s="54"/>
      <c r="D39" s="54"/>
      <c r="E39" s="54"/>
      <c r="F39" s="54"/>
      <c r="G39" s="67"/>
    </row>
    <row r="40" spans="1:7" ht="15.75">
      <c r="A40" s="51" t="s">
        <v>88</v>
      </c>
      <c r="B40" s="54" t="s">
        <v>97</v>
      </c>
      <c r="C40" s="54"/>
      <c r="D40" s="54"/>
      <c r="E40" s="51">
        <v>1170207</v>
      </c>
      <c r="F40" s="54">
        <v>5416090</v>
      </c>
      <c r="G40" s="67"/>
    </row>
    <row r="41" spans="1:7" ht="18.75">
      <c r="A41" s="51" t="s">
        <v>89</v>
      </c>
      <c r="B41" s="54" t="s">
        <v>98</v>
      </c>
      <c r="C41" s="51"/>
      <c r="D41" s="51"/>
      <c r="E41" s="51"/>
      <c r="F41" s="55"/>
      <c r="G41" s="49"/>
    </row>
    <row r="42" spans="1:7" ht="18.75">
      <c r="A42" s="51" t="s">
        <v>85</v>
      </c>
      <c r="B42" s="51" t="s">
        <v>70</v>
      </c>
      <c r="C42" s="51">
        <v>16</v>
      </c>
      <c r="D42" s="51">
        <v>55360</v>
      </c>
      <c r="E42" s="51">
        <f>C42*D42</f>
        <v>885760</v>
      </c>
      <c r="F42" s="55">
        <v>664320</v>
      </c>
      <c r="G42" s="49"/>
    </row>
    <row r="43" spans="1:7" ht="18.75">
      <c r="A43" s="51" t="s">
        <v>99</v>
      </c>
      <c r="B43" s="51" t="s">
        <v>100</v>
      </c>
      <c r="C43" s="51">
        <v>1</v>
      </c>
      <c r="D43" s="51">
        <v>2500000</v>
      </c>
      <c r="E43" s="51">
        <f>C43*D43</f>
        <v>2500000</v>
      </c>
      <c r="F43" s="55">
        <v>2500000</v>
      </c>
      <c r="G43" s="49"/>
    </row>
    <row r="44" spans="1:7" ht="18.75">
      <c r="A44" s="51" t="s">
        <v>123</v>
      </c>
      <c r="B44" s="51" t="s">
        <v>124</v>
      </c>
      <c r="C44" s="51"/>
      <c r="D44" s="51"/>
      <c r="E44" s="51">
        <v>1407000</v>
      </c>
      <c r="F44" s="55">
        <v>0</v>
      </c>
      <c r="G44" s="49"/>
    </row>
    <row r="45" spans="1:7" ht="18.75">
      <c r="A45" s="51"/>
      <c r="B45" s="54" t="s">
        <v>6</v>
      </c>
      <c r="C45" s="54"/>
      <c r="D45" s="54"/>
      <c r="E45" s="54">
        <f>SUM(E42:E44)</f>
        <v>4792760</v>
      </c>
      <c r="F45" s="54">
        <f>SUM(F42:F44)</f>
        <v>3164320</v>
      </c>
      <c r="G45" s="49"/>
    </row>
    <row r="46" spans="1:7" ht="19.5" customHeight="1">
      <c r="A46" s="51"/>
      <c r="B46" s="54" t="s">
        <v>125</v>
      </c>
      <c r="C46" s="54"/>
      <c r="D46" s="54"/>
      <c r="E46" s="54">
        <f>SUM(E40:E44)</f>
        <v>5962967</v>
      </c>
      <c r="F46" s="54"/>
      <c r="G46" s="49"/>
    </row>
    <row r="47" spans="1:7" ht="19.5" customHeight="1">
      <c r="A47" s="51"/>
      <c r="B47" s="54"/>
      <c r="C47" s="54"/>
      <c r="D47" s="54"/>
      <c r="E47" s="54"/>
      <c r="F47" s="54"/>
      <c r="G47" s="49"/>
    </row>
    <row r="48" spans="1:7" ht="19.5" customHeight="1">
      <c r="A48" s="51" t="s">
        <v>127</v>
      </c>
      <c r="B48" s="54" t="s">
        <v>126</v>
      </c>
      <c r="C48" s="54"/>
      <c r="D48" s="54"/>
      <c r="E48" s="54"/>
      <c r="F48" s="54"/>
      <c r="G48" s="49"/>
    </row>
    <row r="49" spans="1:7" ht="19.5" customHeight="1">
      <c r="A49" s="51"/>
      <c r="B49" s="54" t="s">
        <v>128</v>
      </c>
      <c r="C49" s="54"/>
      <c r="D49" s="54"/>
      <c r="E49" s="54">
        <v>5809920</v>
      </c>
      <c r="F49" s="54">
        <v>8111040</v>
      </c>
      <c r="G49" s="49"/>
    </row>
    <row r="50" spans="1:7" ht="19.5" customHeight="1">
      <c r="A50" s="51"/>
      <c r="B50" s="54" t="s">
        <v>163</v>
      </c>
      <c r="C50" s="54"/>
      <c r="D50" s="54"/>
      <c r="E50" s="54">
        <v>10996034</v>
      </c>
      <c r="F50" s="54">
        <v>7836038</v>
      </c>
      <c r="G50" s="49"/>
    </row>
    <row r="51" spans="1:7" ht="19.5" customHeight="1">
      <c r="A51" s="51"/>
      <c r="B51" s="54" t="s">
        <v>139</v>
      </c>
      <c r="C51" s="54"/>
      <c r="D51" s="54"/>
      <c r="E51" s="54">
        <f>SUM(E49:E50)</f>
        <v>16805954</v>
      </c>
      <c r="F51" s="54">
        <f>SUM(F49:F50)</f>
        <v>15947078</v>
      </c>
      <c r="G51" s="49"/>
    </row>
    <row r="52" spans="1:7" ht="18.75">
      <c r="A52" s="51"/>
      <c r="B52" s="54"/>
      <c r="C52" s="54"/>
      <c r="D52" s="54"/>
      <c r="E52" s="54"/>
      <c r="F52" s="55"/>
      <c r="G52" s="49"/>
    </row>
    <row r="53" spans="1:7" s="58" customFormat="1" ht="18.75">
      <c r="A53" s="54"/>
      <c r="B53" s="54" t="s">
        <v>129</v>
      </c>
      <c r="C53" s="54"/>
      <c r="D53" s="54"/>
      <c r="E53" s="54">
        <f>SUM(E51+E46+E36+E26)</f>
        <v>91519862</v>
      </c>
      <c r="F53" s="54">
        <f>F51+F45+F40+F36+F26</f>
        <v>103979022</v>
      </c>
      <c r="G53" s="57"/>
    </row>
    <row r="54" spans="1:7" ht="18.75">
      <c r="A54" s="51"/>
      <c r="B54" s="51"/>
      <c r="C54" s="51"/>
      <c r="D54" s="51"/>
      <c r="E54" s="54"/>
      <c r="F54" s="54"/>
      <c r="G54" s="49"/>
    </row>
    <row r="55" spans="1:7" ht="18.75">
      <c r="A55" s="51"/>
      <c r="B55" s="50" t="s">
        <v>104</v>
      </c>
      <c r="E55" s="50">
        <v>1603975</v>
      </c>
      <c r="F55" s="50">
        <v>0</v>
      </c>
      <c r="G55" s="49"/>
    </row>
    <row r="56" spans="1:7" ht="18.75">
      <c r="A56" s="51"/>
      <c r="G56" s="49"/>
    </row>
    <row r="57" spans="1:7" ht="36.75" customHeight="1">
      <c r="A57" s="51"/>
      <c r="B57" s="54"/>
      <c r="C57" s="54"/>
      <c r="D57" s="54"/>
      <c r="E57" s="54"/>
      <c r="F57" s="54"/>
      <c r="G57" s="49"/>
    </row>
    <row r="58" spans="1:7" ht="18.75">
      <c r="A58" s="68"/>
      <c r="B58" s="67"/>
      <c r="C58" s="67"/>
      <c r="D58" s="67"/>
      <c r="E58" s="67"/>
      <c r="F58" s="49"/>
      <c r="G58" s="49"/>
    </row>
    <row r="59" spans="1:7" ht="24" customHeight="1">
      <c r="A59" s="51"/>
      <c r="B59" s="63" t="s">
        <v>93</v>
      </c>
      <c r="C59" s="51"/>
      <c r="D59" s="51"/>
      <c r="E59" s="51"/>
      <c r="F59" s="55"/>
      <c r="G59" s="49"/>
    </row>
    <row r="60" spans="1:8" ht="24.75" customHeight="1">
      <c r="A60" s="51" t="s">
        <v>94</v>
      </c>
      <c r="B60" s="51" t="s">
        <v>35</v>
      </c>
      <c r="C60" s="51"/>
      <c r="D60" s="51"/>
      <c r="E60" s="51">
        <f>G60*90%</f>
        <v>486</v>
      </c>
      <c r="F60" s="64">
        <v>114291</v>
      </c>
      <c r="G60" s="65">
        <f>'[1]882111'!$F$7</f>
        <v>540</v>
      </c>
      <c r="H60" s="50" t="s">
        <v>52</v>
      </c>
    </row>
    <row r="61" spans="1:8" ht="21.75" customHeight="1">
      <c r="A61" s="51" t="s">
        <v>95</v>
      </c>
      <c r="B61" s="51" t="s">
        <v>50</v>
      </c>
      <c r="C61" s="51"/>
      <c r="D61" s="51"/>
      <c r="E61" s="51">
        <f>G61*90%</f>
        <v>1512</v>
      </c>
      <c r="F61" s="64">
        <v>310080</v>
      </c>
      <c r="G61" s="65">
        <f>'[1]882111'!$F$9</f>
        <v>1680</v>
      </c>
      <c r="H61" s="50" t="s">
        <v>51</v>
      </c>
    </row>
    <row r="62" spans="1:8" ht="24.75" customHeight="1">
      <c r="A62" s="51" t="s">
        <v>96</v>
      </c>
      <c r="B62" s="51" t="s">
        <v>34</v>
      </c>
      <c r="C62" s="51"/>
      <c r="D62" s="51"/>
      <c r="E62" s="51">
        <f>G62*90%</f>
        <v>1134</v>
      </c>
      <c r="F62" s="64">
        <v>182250</v>
      </c>
      <c r="G62" s="65">
        <f>'[1]882113'!$G$7</f>
        <v>1260</v>
      </c>
      <c r="H62" s="50" t="s">
        <v>53</v>
      </c>
    </row>
    <row r="63" spans="1:7" ht="15.75">
      <c r="A63" s="51"/>
      <c r="B63" s="54" t="s">
        <v>6</v>
      </c>
      <c r="C63" s="54"/>
      <c r="D63" s="54">
        <f>SUM(D60:D62)</f>
        <v>0</v>
      </c>
      <c r="E63" s="54">
        <f>SUM(E60:E62)</f>
        <v>3132</v>
      </c>
      <c r="F63" s="54">
        <f>SUM(F60:F62)</f>
        <v>606621</v>
      </c>
      <c r="G63" s="66">
        <f>SUM(G60:G62)</f>
        <v>3480</v>
      </c>
    </row>
    <row r="66" spans="2:6" ht="15.75">
      <c r="B66" s="51" t="s">
        <v>133</v>
      </c>
      <c r="C66" s="51"/>
      <c r="D66" s="59"/>
      <c r="E66" s="54">
        <f>(E53+E55)/1000+E63</f>
        <v>96255.837</v>
      </c>
      <c r="F66" s="54">
        <f>F53+F63</f>
        <v>104585643</v>
      </c>
    </row>
  </sheetData>
  <sheetProtection/>
  <mergeCells count="1">
    <mergeCell ref="A3:E3"/>
  </mergeCells>
  <printOptions horizontalCentered="1" verticalCentered="1"/>
  <pageMargins left="0" right="0" top="0" bottom="0" header="0" footer="0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0"/>
  <sheetViews>
    <sheetView view="pageBreakPreview" zoomScale="60" zoomScalePageLayoutView="0" workbookViewId="0" topLeftCell="A1">
      <selection activeCell="G12" sqref="G12"/>
    </sheetView>
  </sheetViews>
  <sheetFormatPr defaultColWidth="8.66015625" defaultRowHeight="18"/>
  <cols>
    <col min="1" max="1" width="9" style="2" bestFit="1" customWidth="1"/>
    <col min="2" max="2" width="40.25" style="2" customWidth="1"/>
    <col min="3" max="3" width="6.91015625" style="2" customWidth="1"/>
    <col min="4" max="4" width="9.75" style="2" customWidth="1"/>
    <col min="5" max="6" width="9.25" style="2" customWidth="1"/>
    <col min="7" max="16384" width="8.91015625" style="2" customWidth="1"/>
  </cols>
  <sheetData>
    <row r="3" spans="1:2" ht="18.75">
      <c r="A3" s="1">
        <v>869041</v>
      </c>
      <c r="B3" s="1" t="s">
        <v>40</v>
      </c>
    </row>
    <row r="4" spans="1:7" ht="18.75">
      <c r="A4" s="8"/>
      <c r="B4" s="8"/>
      <c r="C4" s="70"/>
      <c r="D4" s="8"/>
      <c r="E4" s="46"/>
      <c r="F4" s="46"/>
      <c r="G4" s="8"/>
    </row>
    <row r="5" spans="1:7" ht="37.5">
      <c r="A5" s="15"/>
      <c r="B5" s="15"/>
      <c r="C5" s="7" t="s">
        <v>79</v>
      </c>
      <c r="D5" s="71" t="s">
        <v>73</v>
      </c>
      <c r="E5" s="85" t="s">
        <v>165</v>
      </c>
      <c r="F5" s="85" t="s">
        <v>166</v>
      </c>
      <c r="G5" s="6" t="s">
        <v>143</v>
      </c>
    </row>
    <row r="6" spans="1:7" ht="18.75">
      <c r="A6" s="15"/>
      <c r="B6" s="15"/>
      <c r="C6" s="8"/>
      <c r="D6" s="8"/>
      <c r="E6" s="46"/>
      <c r="F6" s="46"/>
      <c r="G6" s="8"/>
    </row>
    <row r="7" spans="1:8" ht="18.75">
      <c r="A7" s="8">
        <v>46413</v>
      </c>
      <c r="B7" s="8" t="s">
        <v>21</v>
      </c>
      <c r="C7" s="8">
        <v>2100</v>
      </c>
      <c r="D7" s="15">
        <v>2100</v>
      </c>
      <c r="E7" s="46">
        <v>2257</v>
      </c>
      <c r="F7" s="46"/>
      <c r="G7" s="8">
        <v>2783</v>
      </c>
      <c r="H7" t="s">
        <v>155</v>
      </c>
    </row>
    <row r="8" spans="1:7" ht="18.75">
      <c r="A8" s="8"/>
      <c r="B8" s="8"/>
      <c r="C8" s="8"/>
      <c r="D8" s="15"/>
      <c r="E8" s="46"/>
      <c r="F8" s="46"/>
      <c r="G8" s="8"/>
    </row>
    <row r="9" spans="1:7" ht="18.75">
      <c r="A9" s="15"/>
      <c r="B9" s="15" t="s">
        <v>1</v>
      </c>
      <c r="C9" s="12">
        <f>SUM(C7:C8)</f>
        <v>2100</v>
      </c>
      <c r="D9" s="12">
        <f>SUM(D7:D8)</f>
        <v>2100</v>
      </c>
      <c r="E9" s="84">
        <f>SUM(E7:E8)</f>
        <v>2257</v>
      </c>
      <c r="F9" s="84"/>
      <c r="G9" s="12">
        <f>SUM(G7:G8)</f>
        <v>2783</v>
      </c>
    </row>
    <row r="10" ht="18.75">
      <c r="G10" s="8"/>
    </row>
  </sheetData>
  <sheetProtection/>
  <printOptions horizontalCentered="1"/>
  <pageMargins left="0" right="0" top="1.7716535433070868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zoomScalePageLayoutView="0" workbookViewId="0" topLeftCell="A1">
      <selection activeCell="G11" sqref="G11"/>
    </sheetView>
  </sheetViews>
  <sheetFormatPr defaultColWidth="8.66015625" defaultRowHeight="18"/>
  <cols>
    <col min="1" max="1" width="8" style="21" customWidth="1"/>
    <col min="2" max="2" width="39.08203125" style="21" customWidth="1"/>
    <col min="3" max="3" width="7" style="21" customWidth="1"/>
    <col min="4" max="4" width="9.75" style="32" bestFit="1" customWidth="1"/>
    <col min="5" max="6" width="8.91015625" style="22" customWidth="1"/>
    <col min="7" max="16384" width="8.91015625" style="21" customWidth="1"/>
  </cols>
  <sheetData>
    <row r="1" spans="1:3" ht="15.75">
      <c r="A1" s="32"/>
      <c r="B1" s="32"/>
      <c r="C1" s="32"/>
    </row>
    <row r="2" spans="1:3" ht="15.75">
      <c r="A2" s="31"/>
      <c r="B2" s="32"/>
      <c r="C2" s="32"/>
    </row>
    <row r="3" spans="1:3" ht="31.5" customHeight="1">
      <c r="A3" s="33">
        <v>841133</v>
      </c>
      <c r="B3" s="33" t="s">
        <v>45</v>
      </c>
      <c r="C3" s="32"/>
    </row>
    <row r="4" spans="1:7" ht="32.25" thickBot="1">
      <c r="A4" s="34"/>
      <c r="B4" s="35"/>
      <c r="C4" s="36" t="s">
        <v>77</v>
      </c>
      <c r="D4" s="78" t="s">
        <v>73</v>
      </c>
      <c r="E4" s="78" t="s">
        <v>165</v>
      </c>
      <c r="F4" s="78" t="s">
        <v>166</v>
      </c>
      <c r="G4" s="32" t="s">
        <v>141</v>
      </c>
    </row>
    <row r="5" spans="1:6" ht="16.5" thickTop="1">
      <c r="A5" s="37"/>
      <c r="B5" s="37"/>
      <c r="C5" s="32"/>
      <c r="E5" s="32"/>
      <c r="F5" s="32"/>
    </row>
    <row r="6" spans="1:7" ht="15.75">
      <c r="A6" s="38" t="s">
        <v>43</v>
      </c>
      <c r="B6" s="39" t="s">
        <v>12</v>
      </c>
      <c r="C6" s="39">
        <v>90000</v>
      </c>
      <c r="D6" s="39">
        <v>91000</v>
      </c>
      <c r="E6" s="39">
        <v>91000</v>
      </c>
      <c r="F6" s="39">
        <v>91777</v>
      </c>
      <c r="G6" s="39">
        <v>125000</v>
      </c>
    </row>
    <row r="7" spans="1:7" ht="15.75">
      <c r="A7" s="39"/>
      <c r="B7" s="40" t="s">
        <v>13</v>
      </c>
      <c r="C7" s="39">
        <v>6700</v>
      </c>
      <c r="D7" s="39">
        <v>6700</v>
      </c>
      <c r="E7" s="39">
        <v>7400</v>
      </c>
      <c r="F7" s="39">
        <v>6652</v>
      </c>
      <c r="G7" s="39">
        <v>6700</v>
      </c>
    </row>
    <row r="8" spans="1:7" ht="15.75">
      <c r="A8" s="39"/>
      <c r="B8" s="40" t="s">
        <v>14</v>
      </c>
      <c r="C8" s="39">
        <v>180</v>
      </c>
      <c r="D8" s="39">
        <v>180</v>
      </c>
      <c r="E8" s="39">
        <v>174</v>
      </c>
      <c r="F8" s="39">
        <v>180</v>
      </c>
      <c r="G8" s="39">
        <v>180</v>
      </c>
    </row>
    <row r="9" spans="1:7" ht="15.75">
      <c r="A9" s="39"/>
      <c r="B9" s="39" t="s">
        <v>15</v>
      </c>
      <c r="C9" s="39">
        <v>14000</v>
      </c>
      <c r="D9" s="39">
        <v>14000</v>
      </c>
      <c r="E9" s="39">
        <v>17000</v>
      </c>
      <c r="F9" s="39">
        <v>23595</v>
      </c>
      <c r="G9" s="39">
        <v>18000</v>
      </c>
    </row>
    <row r="10" spans="1:7" ht="15.75">
      <c r="A10" s="39"/>
      <c r="B10" s="39" t="s">
        <v>16</v>
      </c>
      <c r="C10" s="39"/>
      <c r="D10" s="39"/>
      <c r="E10" s="39"/>
      <c r="F10" s="39">
        <v>12</v>
      </c>
      <c r="G10" s="39"/>
    </row>
    <row r="11" spans="1:7" ht="15.75">
      <c r="A11" s="39"/>
      <c r="B11" s="39" t="s">
        <v>17</v>
      </c>
      <c r="C11" s="39">
        <v>19000</v>
      </c>
      <c r="D11" s="39">
        <v>19000</v>
      </c>
      <c r="E11" s="39">
        <v>24000</v>
      </c>
      <c r="F11" s="39">
        <v>28192</v>
      </c>
      <c r="G11" s="39">
        <v>25000</v>
      </c>
    </row>
    <row r="12" spans="1:7" ht="15.75">
      <c r="A12" s="39"/>
      <c r="B12" s="39" t="s">
        <v>110</v>
      </c>
      <c r="C12" s="39"/>
      <c r="D12" s="39"/>
      <c r="E12" s="39"/>
      <c r="F12" s="39"/>
      <c r="G12" s="39">
        <v>200</v>
      </c>
    </row>
    <row r="13" spans="1:7" ht="15.75">
      <c r="A13" s="39"/>
      <c r="B13" s="39" t="s">
        <v>19</v>
      </c>
      <c r="C13" s="39">
        <v>1000</v>
      </c>
      <c r="D13" s="39">
        <v>1000</v>
      </c>
      <c r="E13" s="39">
        <v>1000</v>
      </c>
      <c r="F13" s="39">
        <v>959</v>
      </c>
      <c r="G13" s="39">
        <v>900</v>
      </c>
    </row>
    <row r="14" spans="1:7" s="22" customFormat="1" ht="15.75">
      <c r="A14" s="38"/>
      <c r="B14" s="38" t="s">
        <v>31</v>
      </c>
      <c r="C14" s="38">
        <f>SUM(C6:C13)</f>
        <v>130880</v>
      </c>
      <c r="D14" s="38">
        <f>SUM(D6:D13)</f>
        <v>131880</v>
      </c>
      <c r="E14" s="38">
        <f>SUM(E6:E13)</f>
        <v>140574</v>
      </c>
      <c r="F14" s="38">
        <f>SUM(F6:F13)</f>
        <v>151367</v>
      </c>
      <c r="G14" s="38">
        <f>SUM(G6:G13)</f>
        <v>175980</v>
      </c>
    </row>
    <row r="15" spans="1:7" ht="15.75">
      <c r="A15" s="39"/>
      <c r="B15" s="39"/>
      <c r="C15" s="39"/>
      <c r="D15" s="39"/>
      <c r="E15" s="39"/>
      <c r="F15" s="39"/>
      <c r="G15" s="39"/>
    </row>
    <row r="16" spans="1:7" ht="15.75">
      <c r="A16" s="38" t="s">
        <v>43</v>
      </c>
      <c r="B16" s="39" t="s">
        <v>18</v>
      </c>
      <c r="C16" s="39">
        <v>11000</v>
      </c>
      <c r="D16" s="39">
        <v>4400</v>
      </c>
      <c r="E16" s="39">
        <v>4200</v>
      </c>
      <c r="F16" s="39">
        <v>4259</v>
      </c>
      <c r="G16" s="39">
        <v>4200</v>
      </c>
    </row>
    <row r="17" spans="1:7" ht="15.75">
      <c r="A17" s="38" t="s">
        <v>43</v>
      </c>
      <c r="B17" s="39" t="s">
        <v>23</v>
      </c>
      <c r="C17" s="39"/>
      <c r="D17" s="39"/>
      <c r="E17" s="39"/>
      <c r="F17" s="39"/>
      <c r="G17" s="39"/>
    </row>
    <row r="18" spans="1:7" s="22" customFormat="1" ht="15.75">
      <c r="A18" s="38"/>
      <c r="B18" s="38" t="s">
        <v>32</v>
      </c>
      <c r="C18" s="38">
        <f>SUM(C16:C17)</f>
        <v>11000</v>
      </c>
      <c r="D18" s="38">
        <f>SUM(D16:D17)</f>
        <v>4400</v>
      </c>
      <c r="E18" s="38">
        <f>SUM(E16:E17)</f>
        <v>4200</v>
      </c>
      <c r="F18" s="38">
        <f>SUM(F16:F17)</f>
        <v>4259</v>
      </c>
      <c r="G18" s="38">
        <f>SUM(G16:G17)</f>
        <v>4200</v>
      </c>
    </row>
    <row r="19" spans="1:7" ht="15.75">
      <c r="A19" s="39"/>
      <c r="B19" s="39"/>
      <c r="C19" s="39"/>
      <c r="D19" s="39"/>
      <c r="E19" s="39"/>
      <c r="F19" s="39"/>
      <c r="G19" s="17"/>
    </row>
    <row r="20" spans="1:7" ht="15.75">
      <c r="A20" s="39"/>
      <c r="B20" s="39"/>
      <c r="C20" s="39"/>
      <c r="D20" s="39"/>
      <c r="E20" s="39"/>
      <c r="F20" s="39"/>
      <c r="G20" s="17"/>
    </row>
    <row r="21" spans="1:7" ht="15.75">
      <c r="A21" s="39"/>
      <c r="B21" s="39"/>
      <c r="C21" s="39"/>
      <c r="D21" s="39"/>
      <c r="E21" s="39"/>
      <c r="F21" s="39"/>
      <c r="G21" s="17"/>
    </row>
    <row r="22" spans="1:7" ht="15.75">
      <c r="A22" s="38"/>
      <c r="B22" s="38" t="s">
        <v>1</v>
      </c>
      <c r="C22" s="39">
        <f>+C14+C18</f>
        <v>141880</v>
      </c>
      <c r="D22" s="39">
        <f>+D14+D18</f>
        <v>136280</v>
      </c>
      <c r="E22" s="39">
        <f>+E14+E18</f>
        <v>144774</v>
      </c>
      <c r="F22" s="39"/>
      <c r="G22" s="39">
        <f>+G14+G18</f>
        <v>180180</v>
      </c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60" zoomScalePageLayoutView="0" workbookViewId="0" topLeftCell="A1">
      <selection activeCell="H10" sqref="H10"/>
    </sheetView>
  </sheetViews>
  <sheetFormatPr defaultColWidth="8.66015625" defaultRowHeight="18"/>
  <cols>
    <col min="1" max="1" width="8" style="32" customWidth="1"/>
    <col min="2" max="2" width="39.08203125" style="32" customWidth="1"/>
    <col min="3" max="3" width="2.25" style="32" customWidth="1"/>
    <col min="4" max="4" width="9.08203125" style="32" customWidth="1"/>
    <col min="5" max="5" width="7.75" style="32" customWidth="1"/>
    <col min="6" max="7" width="7.66015625" style="32" customWidth="1"/>
    <col min="8" max="8" width="9.75" style="32" bestFit="1" customWidth="1"/>
    <col min="9" max="16384" width="8.91015625" style="32" customWidth="1"/>
  </cols>
  <sheetData>
    <row r="2" ht="15.75">
      <c r="A2" s="31"/>
    </row>
    <row r="3" spans="1:2" ht="31.5" customHeight="1">
      <c r="A3" s="33">
        <v>841901</v>
      </c>
      <c r="B3" s="33" t="s">
        <v>49</v>
      </c>
    </row>
    <row r="4" spans="1:5" ht="16.5" thickBot="1">
      <c r="A4" s="34"/>
      <c r="B4" s="35"/>
      <c r="E4" s="69"/>
    </row>
    <row r="5" spans="1:8" ht="16.5" thickTop="1">
      <c r="A5" s="37"/>
      <c r="B5" s="37"/>
      <c r="D5" s="32" t="s">
        <v>79</v>
      </c>
      <c r="E5" s="32" t="s">
        <v>73</v>
      </c>
      <c r="F5" s="81" t="s">
        <v>165</v>
      </c>
      <c r="G5" s="81" t="s">
        <v>166</v>
      </c>
      <c r="H5" s="32" t="s">
        <v>143</v>
      </c>
    </row>
    <row r="6" spans="1:8" ht="15.75">
      <c r="A6" s="39"/>
      <c r="B6" s="39"/>
      <c r="C6" s="39"/>
      <c r="D6" s="39"/>
      <c r="E6" s="39"/>
      <c r="F6" s="38"/>
      <c r="G6" s="38"/>
      <c r="H6" s="39"/>
    </row>
    <row r="7" spans="1:9" ht="15.75">
      <c r="A7" s="38" t="s">
        <v>44</v>
      </c>
      <c r="B7" s="39" t="s">
        <v>20</v>
      </c>
      <c r="C7" s="39"/>
      <c r="D7" s="39">
        <v>5866</v>
      </c>
      <c r="E7" s="39">
        <v>2756</v>
      </c>
      <c r="F7" s="38">
        <v>2756</v>
      </c>
      <c r="G7" s="38"/>
      <c r="H7" s="39">
        <v>3386</v>
      </c>
      <c r="I7" s="32" t="s">
        <v>170</v>
      </c>
    </row>
    <row r="8" spans="1:8" ht="15.75">
      <c r="A8" s="38"/>
      <c r="B8" s="39" t="s">
        <v>33</v>
      </c>
      <c r="C8" s="39"/>
      <c r="D8" s="39">
        <v>1584</v>
      </c>
      <c r="E8" s="39">
        <v>744</v>
      </c>
      <c r="F8" s="38">
        <v>744</v>
      </c>
      <c r="G8" s="38"/>
      <c r="H8" s="39">
        <v>914</v>
      </c>
    </row>
    <row r="9" spans="1:8" ht="15.75">
      <c r="A9" s="38"/>
      <c r="B9" s="39" t="s">
        <v>56</v>
      </c>
      <c r="C9" s="39"/>
      <c r="D9" s="39">
        <f>SUM(D7:D8)</f>
        <v>7450</v>
      </c>
      <c r="E9" s="39">
        <f>SUM(E7:E8)</f>
        <v>3500</v>
      </c>
      <c r="F9" s="39">
        <f>SUM(F7:F8)</f>
        <v>3500</v>
      </c>
      <c r="G9" s="39">
        <f>SUM(G7:G8)</f>
        <v>0</v>
      </c>
      <c r="H9" s="39">
        <f>SUM(H7:H8)</f>
        <v>4300</v>
      </c>
    </row>
    <row r="10" spans="1:8" ht="23.25" customHeight="1">
      <c r="A10" s="38"/>
      <c r="B10" s="39"/>
      <c r="C10" s="39"/>
      <c r="D10" s="39"/>
      <c r="E10" s="39"/>
      <c r="F10" s="38"/>
      <c r="G10" s="38"/>
      <c r="H10" s="39"/>
    </row>
    <row r="11" spans="1:8" ht="15.75">
      <c r="A11" s="38"/>
      <c r="B11" s="39"/>
      <c r="C11" s="39"/>
      <c r="D11" s="39"/>
      <c r="E11" s="39"/>
      <c r="F11" s="38"/>
      <c r="G11" s="38"/>
      <c r="H11" s="39"/>
    </row>
    <row r="12" spans="1:8" ht="15.75">
      <c r="A12" s="38" t="s">
        <v>44</v>
      </c>
      <c r="B12" s="39" t="s">
        <v>135</v>
      </c>
      <c r="C12" s="39"/>
      <c r="D12" s="39">
        <v>800</v>
      </c>
      <c r="E12" s="39">
        <v>800</v>
      </c>
      <c r="F12" s="38">
        <v>545</v>
      </c>
      <c r="G12" s="38"/>
      <c r="H12" s="39">
        <v>526</v>
      </c>
    </row>
    <row r="13" spans="1:8" ht="15.75">
      <c r="A13" s="38"/>
      <c r="B13" s="39"/>
      <c r="C13" s="39"/>
      <c r="D13" s="39"/>
      <c r="E13" s="39"/>
      <c r="F13" s="38"/>
      <c r="G13" s="38"/>
      <c r="H13" s="39"/>
    </row>
    <row r="14" spans="1:8" ht="15.75">
      <c r="A14" s="39"/>
      <c r="B14" s="39"/>
      <c r="C14" s="39"/>
      <c r="D14" s="39"/>
      <c r="E14" s="39"/>
      <c r="F14" s="38"/>
      <c r="G14" s="38"/>
      <c r="H14" s="39"/>
    </row>
    <row r="15" spans="1:8" ht="15.75">
      <c r="A15" s="38" t="s">
        <v>44</v>
      </c>
      <c r="B15" s="39"/>
      <c r="C15" s="39"/>
      <c r="D15" s="39"/>
      <c r="E15" s="39">
        <v>0</v>
      </c>
      <c r="F15" s="38"/>
      <c r="G15" s="38"/>
      <c r="H15" s="39"/>
    </row>
    <row r="16" spans="1:8" ht="15.75">
      <c r="A16" s="39"/>
      <c r="B16" s="39" t="s">
        <v>101</v>
      </c>
      <c r="C16" s="39"/>
      <c r="D16" s="39"/>
      <c r="E16" s="39">
        <v>32691</v>
      </c>
      <c r="F16" s="38">
        <v>21434</v>
      </c>
      <c r="G16" s="38"/>
      <c r="H16" s="39">
        <f>'Áll.tám.'!F12/1000</f>
        <v>23245.976</v>
      </c>
    </row>
    <row r="17" spans="1:8" ht="15.75">
      <c r="A17" s="39"/>
      <c r="B17" s="39" t="s">
        <v>102</v>
      </c>
      <c r="C17" s="39"/>
      <c r="D17" s="39"/>
      <c r="E17" s="39">
        <v>18275</v>
      </c>
      <c r="F17" s="38">
        <f>'Áll.tám.'!E36/1000</f>
        <v>23781.013</v>
      </c>
      <c r="G17" s="38"/>
      <c r="H17" s="39">
        <f>'Áll.tám.'!F36/1000</f>
        <v>25091.8</v>
      </c>
    </row>
    <row r="18" spans="1:8" ht="15.75">
      <c r="A18" s="39"/>
      <c r="B18" s="39" t="s">
        <v>103</v>
      </c>
      <c r="C18" s="39"/>
      <c r="D18" s="39"/>
      <c r="E18" s="39">
        <v>2938</v>
      </c>
      <c r="F18" s="38">
        <f>'Áll.tám.'!E46/1000</f>
        <v>5962.967</v>
      </c>
      <c r="G18" s="38"/>
      <c r="H18" s="39">
        <f>('Áll.tám.'!F40+'Áll.tám.'!F45)/1000</f>
        <v>8580.41</v>
      </c>
    </row>
    <row r="19" spans="1:8" ht="15.75">
      <c r="A19" s="39"/>
      <c r="B19" s="39" t="s">
        <v>130</v>
      </c>
      <c r="C19" s="39"/>
      <c r="D19" s="39"/>
      <c r="E19" s="39">
        <v>7548</v>
      </c>
      <c r="F19" s="38">
        <f>'Áll.tám.'!E51/1000</f>
        <v>16805.954</v>
      </c>
      <c r="G19" s="38"/>
      <c r="H19" s="39">
        <f>'Áll.tám.'!F51/1000</f>
        <v>15947.078</v>
      </c>
    </row>
    <row r="20" spans="1:8" ht="15.75">
      <c r="A20" s="39"/>
      <c r="B20" s="39" t="s">
        <v>106</v>
      </c>
      <c r="C20" s="39"/>
      <c r="D20" s="39"/>
      <c r="E20" s="39">
        <f>'Áll.tám.'!F63/1000</f>
        <v>606.621</v>
      </c>
      <c r="F20" s="38">
        <f>'Áll.tám.'!E63</f>
        <v>3132</v>
      </c>
      <c r="G20" s="38"/>
      <c r="H20" s="39">
        <f>'Áll.tám.'!F63/1000</f>
        <v>606.621</v>
      </c>
    </row>
    <row r="21" spans="1:8" ht="15.75">
      <c r="A21" s="39"/>
      <c r="B21" s="39" t="s">
        <v>134</v>
      </c>
      <c r="C21" s="39"/>
      <c r="D21" s="39"/>
      <c r="E21" s="39"/>
      <c r="F21" s="38">
        <v>373</v>
      </c>
      <c r="G21" s="38"/>
      <c r="H21" s="39">
        <f>'Áll.tám.'!F20/1000</f>
        <v>64.158</v>
      </c>
    </row>
    <row r="22" spans="1:8" ht="15.75">
      <c r="A22" s="39"/>
      <c r="B22" s="39" t="s">
        <v>108</v>
      </c>
      <c r="C22" s="39"/>
      <c r="D22" s="39"/>
      <c r="E22" s="39">
        <f>'Áll.tám.'!F66/1000</f>
        <v>104585.643</v>
      </c>
      <c r="F22" s="38">
        <v>23163</v>
      </c>
      <c r="G22" s="38"/>
      <c r="H22" s="39">
        <f>'Áll.tám.'!F22/1000</f>
        <v>31049.6</v>
      </c>
    </row>
    <row r="23" spans="1:8" ht="15.75">
      <c r="A23" s="39"/>
      <c r="B23" s="39" t="s">
        <v>104</v>
      </c>
      <c r="C23" s="39"/>
      <c r="D23" s="39"/>
      <c r="E23" s="39">
        <v>1604</v>
      </c>
      <c r="F23" s="38">
        <f>'Áll.tám.'!E55/1000</f>
        <v>1603.975</v>
      </c>
      <c r="G23" s="38"/>
      <c r="H23" s="39"/>
    </row>
    <row r="24" spans="1:8" ht="15.75">
      <c r="A24" s="39"/>
      <c r="B24" s="39"/>
      <c r="C24" s="39"/>
      <c r="D24" s="39"/>
      <c r="E24" s="39"/>
      <c r="F24" s="38"/>
      <c r="G24" s="38"/>
      <c r="H24" s="39"/>
    </row>
    <row r="25" spans="1:8" ht="15.75">
      <c r="A25" s="39"/>
      <c r="B25" s="39" t="s">
        <v>6</v>
      </c>
      <c r="C25" s="39"/>
      <c r="D25" s="39"/>
      <c r="E25" s="39">
        <f>SUM(E16:E23)</f>
        <v>168248.264</v>
      </c>
      <c r="F25" s="38">
        <f>SUM(F16:F23)</f>
        <v>96255.909</v>
      </c>
      <c r="G25" s="38">
        <f>SUM(G16:G23)</f>
        <v>0</v>
      </c>
      <c r="H25" s="38">
        <f>SUM(H16:H23)</f>
        <v>104585.64299999998</v>
      </c>
    </row>
    <row r="26" spans="1:8" ht="15.75">
      <c r="A26" s="39"/>
      <c r="B26" s="39"/>
      <c r="C26" s="39"/>
      <c r="D26" s="39"/>
      <c r="E26" s="39"/>
      <c r="F26" s="38"/>
      <c r="G26" s="38"/>
      <c r="H26" s="39"/>
    </row>
    <row r="27" spans="1:8" ht="15.75">
      <c r="A27" s="38"/>
      <c r="B27" s="38" t="s">
        <v>1</v>
      </c>
      <c r="C27" s="39"/>
      <c r="D27" s="39" t="e">
        <f>D7+D8+D12+#REF!+#REF!+#REF!+D15+D13+D16+#REF!</f>
        <v>#REF!</v>
      </c>
      <c r="E27" s="39">
        <f>E9+E12+E25</f>
        <v>172548.264</v>
      </c>
      <c r="F27" s="39">
        <f>F9+F12+F25</f>
        <v>100300.909</v>
      </c>
      <c r="G27" s="39">
        <f>G9+G12+G25</f>
        <v>0</v>
      </c>
      <c r="H27" s="39">
        <f>H9+H12+H25</f>
        <v>109411.64299999998</v>
      </c>
    </row>
  </sheetData>
  <sheetProtection/>
  <printOptions horizontalCentered="1"/>
  <pageMargins left="0" right="0" top="1.3779527559055118" bottom="0.984251968503937" header="0.5118110236220472" footer="0.5118110236220472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60" zoomScalePageLayoutView="0" workbookViewId="0" topLeftCell="A1">
      <selection activeCell="F13" sqref="F13:H13"/>
    </sheetView>
  </sheetViews>
  <sheetFormatPr defaultColWidth="8.66015625" defaultRowHeight="18"/>
  <cols>
    <col min="1" max="1" width="11.25" style="2" customWidth="1"/>
    <col min="2" max="2" width="31.58203125" style="2" customWidth="1"/>
    <col min="3" max="3" width="1.66015625" style="2" customWidth="1"/>
    <col min="4" max="4" width="9" style="2" bestFit="1" customWidth="1"/>
    <col min="5" max="6" width="8.08203125" style="2" customWidth="1"/>
    <col min="7" max="7" width="11.41015625" style="2" customWidth="1"/>
    <col min="8" max="16384" width="8.91015625" style="2" customWidth="1"/>
  </cols>
  <sheetData>
    <row r="3" spans="1:4" s="1" customFormat="1" ht="18.75">
      <c r="A3" s="33">
        <v>889942</v>
      </c>
      <c r="B3" s="41" t="s">
        <v>46</v>
      </c>
      <c r="C3" s="41"/>
      <c r="D3" s="2" t="s">
        <v>41</v>
      </c>
    </row>
    <row r="4" spans="1:4" ht="18.75">
      <c r="A4" s="42"/>
      <c r="B4" s="92"/>
      <c r="C4" s="92"/>
      <c r="D4" s="92"/>
    </row>
    <row r="5" spans="1:8" ht="37.5">
      <c r="A5" s="8"/>
      <c r="B5" s="8"/>
      <c r="C5" s="8"/>
      <c r="D5" s="7" t="s">
        <v>79</v>
      </c>
      <c r="E5" s="23" t="s">
        <v>72</v>
      </c>
      <c r="F5" s="16" t="s">
        <v>165</v>
      </c>
      <c r="G5" s="16" t="s">
        <v>166</v>
      </c>
      <c r="H5" s="6" t="s">
        <v>143</v>
      </c>
    </row>
    <row r="6" spans="1:8" ht="32.25" customHeight="1">
      <c r="A6" s="15">
        <v>194542</v>
      </c>
      <c r="B6" s="80" t="s">
        <v>136</v>
      </c>
      <c r="C6" s="8"/>
      <c r="D6" s="8">
        <v>1300</v>
      </c>
      <c r="E6" s="18">
        <v>652</v>
      </c>
      <c r="F6" s="18">
        <v>652</v>
      </c>
      <c r="G6" s="18"/>
      <c r="H6" s="8">
        <v>467</v>
      </c>
    </row>
    <row r="7" spans="1:8" ht="18.75">
      <c r="A7" s="8"/>
      <c r="B7" s="8"/>
      <c r="C7" s="8"/>
      <c r="D7" s="8"/>
      <c r="E7" s="8"/>
      <c r="F7" s="8"/>
      <c r="G7" s="8"/>
      <c r="H7" s="8"/>
    </row>
    <row r="8" spans="1:8" ht="18.75">
      <c r="A8" s="15"/>
      <c r="B8" s="15" t="s">
        <v>10</v>
      </c>
      <c r="C8" s="15"/>
      <c r="D8" s="12">
        <f>SUM(D6:D7)</f>
        <v>1300</v>
      </c>
      <c r="E8" s="12">
        <f>SUM(E6:E7)</f>
        <v>652</v>
      </c>
      <c r="F8" s="12">
        <f>SUM(F6:F7)</f>
        <v>652</v>
      </c>
      <c r="G8" s="12">
        <f>SUM(G6:G7)</f>
        <v>0</v>
      </c>
      <c r="H8" s="12">
        <f>SUM(H6:H7)</f>
        <v>467</v>
      </c>
    </row>
    <row r="9" spans="1:8" ht="18.75">
      <c r="A9" s="15"/>
      <c r="B9" s="15"/>
      <c r="C9" s="15"/>
      <c r="D9" s="8"/>
      <c r="E9" s="8"/>
      <c r="F9" s="8"/>
      <c r="G9" s="8"/>
      <c r="H9" s="8"/>
    </row>
    <row r="10" spans="1:8" ht="18.75">
      <c r="A10" s="15"/>
      <c r="B10" s="8"/>
      <c r="C10" s="8"/>
      <c r="D10" s="8"/>
      <c r="E10" s="8"/>
      <c r="F10" s="8"/>
      <c r="G10" s="8"/>
      <c r="H10" s="8"/>
    </row>
    <row r="11" spans="1:8" ht="18.75">
      <c r="A11" s="8"/>
      <c r="B11" s="15" t="s">
        <v>11</v>
      </c>
      <c r="C11" s="15"/>
      <c r="D11" s="10"/>
      <c r="E11" s="8"/>
      <c r="F11" s="8"/>
      <c r="G11" s="8"/>
      <c r="H11" s="8"/>
    </row>
    <row r="12" spans="1:8" ht="18.75">
      <c r="A12" s="8"/>
      <c r="B12" s="8"/>
      <c r="C12" s="8"/>
      <c r="D12" s="8"/>
      <c r="E12" s="8"/>
      <c r="F12" s="8"/>
      <c r="G12" s="8"/>
      <c r="H12" s="8"/>
    </row>
    <row r="13" spans="1:8" ht="26.25" customHeight="1">
      <c r="A13" s="15"/>
      <c r="B13" s="15" t="s">
        <v>9</v>
      </c>
      <c r="C13" s="15"/>
      <c r="D13" s="12">
        <f>SUM(D8,D11)</f>
        <v>1300</v>
      </c>
      <c r="E13" s="12">
        <f>SUM(E8,E11)</f>
        <v>652</v>
      </c>
      <c r="F13" s="12">
        <f>SUM(F8,F11)</f>
        <v>652</v>
      </c>
      <c r="G13" s="12">
        <f>SUM(G8,G11)</f>
        <v>0</v>
      </c>
      <c r="H13" s="12">
        <f>SUM(H8,H11)</f>
        <v>467</v>
      </c>
    </row>
  </sheetData>
  <sheetProtection/>
  <mergeCells count="1">
    <mergeCell ref="B4:D4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7"/>
  <sheetViews>
    <sheetView view="pageBreakPreview" zoomScale="60" zoomScalePageLayoutView="0" workbookViewId="0" topLeftCell="A1">
      <selection activeCell="F17" sqref="F17:G17"/>
    </sheetView>
  </sheetViews>
  <sheetFormatPr defaultColWidth="8.66015625" defaultRowHeight="18"/>
  <cols>
    <col min="1" max="1" width="11.25" style="2" customWidth="1"/>
    <col min="2" max="2" width="31.58203125" style="2" customWidth="1"/>
    <col min="3" max="3" width="1.58203125" style="2" customWidth="1"/>
    <col min="4" max="4" width="9" style="2" bestFit="1" customWidth="1"/>
    <col min="5" max="5" width="8.08203125" style="2" customWidth="1"/>
    <col min="6" max="6" width="10.58203125" style="2" customWidth="1"/>
    <col min="7" max="16384" width="8.91015625" style="2" customWidth="1"/>
  </cols>
  <sheetData>
    <row r="3" spans="1:5" s="1" customFormat="1" ht="18.75">
      <c r="A3" s="33">
        <v>841403</v>
      </c>
      <c r="B3" s="41" t="s">
        <v>47</v>
      </c>
      <c r="C3" s="41"/>
      <c r="D3" s="2" t="s">
        <v>42</v>
      </c>
      <c r="E3" s="2"/>
    </row>
    <row r="4" spans="1:3" ht="19.5" thickBot="1">
      <c r="A4" s="42"/>
      <c r="B4" s="43"/>
      <c r="C4" s="44"/>
    </row>
    <row r="5" spans="4:7" ht="19.5" thickTop="1">
      <c r="D5" s="8" t="s">
        <v>74</v>
      </c>
      <c r="E5" s="23" t="s">
        <v>73</v>
      </c>
      <c r="F5" s="45">
        <v>41695</v>
      </c>
      <c r="G5" s="6" t="s">
        <v>143</v>
      </c>
    </row>
    <row r="6" spans="1:7" ht="18.75">
      <c r="A6" s="15"/>
      <c r="B6" s="8"/>
      <c r="C6" s="46"/>
      <c r="D6" s="8"/>
      <c r="E6" s="10"/>
      <c r="F6" s="8"/>
      <c r="G6" s="8"/>
    </row>
    <row r="7" spans="1:7" ht="18.75">
      <c r="A7" s="2">
        <v>472</v>
      </c>
      <c r="B7" s="15" t="s">
        <v>109</v>
      </c>
      <c r="C7" s="46"/>
      <c r="D7" s="8"/>
      <c r="E7" s="10">
        <v>3500</v>
      </c>
      <c r="F7" s="8"/>
      <c r="G7" s="8"/>
    </row>
    <row r="8" spans="1:7" ht="18.75">
      <c r="A8" s="8"/>
      <c r="B8" s="8" t="s">
        <v>78</v>
      </c>
      <c r="C8" s="46"/>
      <c r="D8" s="8">
        <v>750</v>
      </c>
      <c r="E8" s="10"/>
      <c r="F8" s="8"/>
      <c r="G8" s="8"/>
    </row>
    <row r="9" spans="1:7" ht="18.75">
      <c r="A9" s="8">
        <v>47111</v>
      </c>
      <c r="B9" s="8" t="s">
        <v>48</v>
      </c>
      <c r="C9" s="8"/>
      <c r="D9" s="10">
        <v>2925</v>
      </c>
      <c r="E9" s="10">
        <v>2925</v>
      </c>
      <c r="F9" s="10"/>
      <c r="G9" s="8">
        <v>2640</v>
      </c>
    </row>
    <row r="10" spans="1:7" ht="18.75">
      <c r="A10" s="8">
        <v>9141221</v>
      </c>
      <c r="B10" s="8" t="s">
        <v>37</v>
      </c>
      <c r="C10" s="8"/>
      <c r="D10" s="10">
        <v>9628</v>
      </c>
      <c r="E10" s="10">
        <v>3050</v>
      </c>
      <c r="F10" s="10"/>
      <c r="G10" s="8"/>
    </row>
    <row r="11" spans="1:7" ht="18.75">
      <c r="A11" s="8">
        <v>91914</v>
      </c>
      <c r="B11" s="8" t="s">
        <v>38</v>
      </c>
      <c r="C11" s="8"/>
      <c r="D11" s="10">
        <v>2599</v>
      </c>
      <c r="E11" s="10">
        <f>E10*27%</f>
        <v>823.5</v>
      </c>
      <c r="F11" s="10"/>
      <c r="G11" s="8"/>
    </row>
    <row r="12" spans="1:7" ht="18.75">
      <c r="A12" s="15"/>
      <c r="B12" s="15" t="s">
        <v>71</v>
      </c>
      <c r="C12" s="15"/>
      <c r="D12" s="12">
        <f>SUM(D6:D11)</f>
        <v>15902</v>
      </c>
      <c r="E12" s="10">
        <f>SUM(E6:E11)</f>
        <v>10298.5</v>
      </c>
      <c r="F12" s="10">
        <f>SUM(F6:F11)</f>
        <v>0</v>
      </c>
      <c r="G12" s="10">
        <f>SUM(G6:G11)</f>
        <v>2640</v>
      </c>
    </row>
    <row r="13" spans="1:7" ht="18.75">
      <c r="A13" s="15"/>
      <c r="B13" s="15"/>
      <c r="C13" s="15"/>
      <c r="D13" s="8"/>
      <c r="E13" s="8"/>
      <c r="F13" s="8"/>
      <c r="G13" s="8"/>
    </row>
    <row r="14" spans="1:7" ht="18.75">
      <c r="A14" s="15"/>
      <c r="B14" s="8"/>
      <c r="C14" s="8"/>
      <c r="D14" s="8"/>
      <c r="E14" s="8"/>
      <c r="F14" s="8"/>
      <c r="G14" s="8"/>
    </row>
    <row r="15" spans="1:7" ht="18.75">
      <c r="A15" s="8"/>
      <c r="B15" s="15"/>
      <c r="C15" s="15"/>
      <c r="D15" s="10"/>
      <c r="E15" s="10">
        <f>SUM(E14)</f>
        <v>0</v>
      </c>
      <c r="F15" s="10">
        <f>SUM(F14)</f>
        <v>0</v>
      </c>
      <c r="G15" s="8"/>
    </row>
    <row r="16" spans="1:7" ht="18.75">
      <c r="A16" s="8"/>
      <c r="B16" s="8"/>
      <c r="C16" s="8"/>
      <c r="D16" s="8"/>
      <c r="E16" s="8"/>
      <c r="F16" s="8"/>
      <c r="G16" s="8"/>
    </row>
    <row r="17" spans="1:7" ht="18.75">
      <c r="A17" s="15"/>
      <c r="B17" s="15" t="s">
        <v>9</v>
      </c>
      <c r="C17" s="15"/>
      <c r="D17" s="12">
        <f>SUM(D12,D15)</f>
        <v>15902</v>
      </c>
      <c r="E17" s="10">
        <f>SUM(E12,E15)</f>
        <v>10298.5</v>
      </c>
      <c r="F17" s="10">
        <f>SUM(F12,F15)</f>
        <v>0</v>
      </c>
      <c r="G17" s="10">
        <f>SUM(G12,G15)</f>
        <v>2640</v>
      </c>
    </row>
  </sheetData>
  <sheetProtection/>
  <printOptions horizontalCentered="1"/>
  <pageMargins left="0" right="0" top="1.5748031496062993" bottom="0.984251968503937" header="0.5118110236220472" footer="0.5118110236220472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60" zoomScalePageLayoutView="0" workbookViewId="0" topLeftCell="A1">
      <selection activeCell="F7" sqref="F7:H7"/>
    </sheetView>
  </sheetViews>
  <sheetFormatPr defaultColWidth="8.66015625" defaultRowHeight="18"/>
  <cols>
    <col min="1" max="1" width="9" style="2" bestFit="1" customWidth="1"/>
    <col min="2" max="2" width="32.33203125" style="2" customWidth="1"/>
    <col min="3" max="3" width="2" style="2" customWidth="1"/>
    <col min="4" max="4" width="6.66015625" style="2" customWidth="1"/>
    <col min="5" max="5" width="9.25" style="2" customWidth="1"/>
    <col min="6" max="7" width="7.91015625" style="2" customWidth="1"/>
    <col min="8" max="16384" width="8.91015625" style="2" customWidth="1"/>
  </cols>
  <sheetData>
    <row r="1" spans="1:4" ht="19.5" thickBot="1">
      <c r="A1" s="1">
        <v>841358</v>
      </c>
      <c r="B1" s="1" t="s">
        <v>54</v>
      </c>
      <c r="C1" s="3"/>
      <c r="D1" s="5"/>
    </row>
    <row r="2" spans="1:2" ht="19.5" thickTop="1">
      <c r="A2" s="13"/>
      <c r="B2" s="5"/>
    </row>
    <row r="3" spans="1:8" ht="37.5">
      <c r="A3" s="8"/>
      <c r="B3" s="8"/>
      <c r="C3" s="8"/>
      <c r="D3" s="7" t="s">
        <v>74</v>
      </c>
      <c r="E3" s="16" t="s">
        <v>72</v>
      </c>
      <c r="F3" s="85" t="s">
        <v>165</v>
      </c>
      <c r="G3" s="85" t="s">
        <v>166</v>
      </c>
      <c r="H3" s="6" t="s">
        <v>143</v>
      </c>
    </row>
    <row r="4" spans="1:8" ht="18.75">
      <c r="A4" s="15" t="s">
        <v>29</v>
      </c>
      <c r="B4" s="15"/>
      <c r="C4" s="8"/>
      <c r="D4" s="8"/>
      <c r="E4" s="8"/>
      <c r="F4" s="46"/>
      <c r="G4" s="46"/>
      <c r="H4" s="8"/>
    </row>
    <row r="5" spans="1:8" ht="18.75">
      <c r="A5" s="8"/>
      <c r="B5" s="8" t="s">
        <v>55</v>
      </c>
      <c r="C5" s="8"/>
      <c r="D5" s="10">
        <v>2200</v>
      </c>
      <c r="E5" s="8">
        <v>3295</v>
      </c>
      <c r="F5" s="46">
        <v>2720</v>
      </c>
      <c r="G5" s="46"/>
      <c r="H5" s="8">
        <v>3937</v>
      </c>
    </row>
    <row r="6" spans="1:8" ht="18.75">
      <c r="A6" s="8"/>
      <c r="B6" s="8"/>
      <c r="C6" s="8"/>
      <c r="D6" s="8"/>
      <c r="E6" s="8"/>
      <c r="F6" s="46"/>
      <c r="G6" s="46"/>
      <c r="H6" s="8"/>
    </row>
    <row r="7" spans="1:8" ht="19.5" thickBot="1">
      <c r="A7" s="14"/>
      <c r="B7" s="14" t="s">
        <v>30</v>
      </c>
      <c r="C7" s="4"/>
      <c r="D7" s="10">
        <f>SUM(D5)</f>
        <v>2200</v>
      </c>
      <c r="E7" s="10">
        <f>SUM(E5)</f>
        <v>3295</v>
      </c>
      <c r="F7" s="10">
        <f>SUM(F5)</f>
        <v>2720</v>
      </c>
      <c r="G7" s="10">
        <f>SUM(G5)</f>
        <v>0</v>
      </c>
      <c r="H7" s="10">
        <f>SUM(H5)</f>
        <v>3937</v>
      </c>
    </row>
    <row r="8" spans="1:2" ht="18.75">
      <c r="A8" s="1"/>
      <c r="B8" s="1"/>
    </row>
  </sheetData>
  <sheetProtection/>
  <printOptions/>
  <pageMargins left="0.7" right="0.7" top="0.75" bottom="0.75" header="0.3" footer="0.3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Rack Mária</cp:lastModifiedBy>
  <cp:lastPrinted>2015-01-16T11:38:15Z</cp:lastPrinted>
  <dcterms:created xsi:type="dcterms:W3CDTF">2001-12-10T13:38:56Z</dcterms:created>
  <dcterms:modified xsi:type="dcterms:W3CDTF">2015-01-16T11:42:18Z</dcterms:modified>
  <cp:category/>
  <cp:version/>
  <cp:contentType/>
  <cp:contentStatus/>
</cp:coreProperties>
</file>