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firstSheet="6" activeTab="17"/>
  </bookViews>
  <sheets>
    <sheet name="Összesített bevétel" sheetId="1" r:id="rId1"/>
    <sheet name="851011_091110" sheetId="2" r:id="rId2"/>
    <sheet name="37000_052020" sheetId="3" r:id="rId3"/>
    <sheet name="381103_051030" sheetId="4" r:id="rId4"/>
    <sheet name="562912_096010" sheetId="5" r:id="rId5"/>
    <sheet name="562913_096020" sheetId="6" r:id="rId6"/>
    <sheet name="562916_081071" sheetId="7" r:id="rId7"/>
    <sheet name="562917_999999" sheetId="8" r:id="rId8"/>
    <sheet name="680001_013350" sheetId="9" r:id="rId9"/>
    <sheet name="680002_013350" sheetId="10" r:id="rId10"/>
    <sheet name="841154_013350" sheetId="11" r:id="rId11"/>
    <sheet name="841403_066020" sheetId="12" r:id="rId12"/>
    <sheet name="889921_107051" sheetId="13" r:id="rId13"/>
    <sheet name="890442_041231" sheetId="14" r:id="rId14"/>
    <sheet name="899444_041231" sheetId="15" r:id="rId15"/>
    <sheet name="910502_082092" sheetId="16" r:id="rId16"/>
    <sheet name="940000_013390" sheetId="17" r:id="rId17"/>
    <sheet name="960302_013320" sheetId="18" r:id="rId18"/>
  </sheets>
  <definedNames>
    <definedName name="_xlnm.Print_Area" localSheetId="0">'Összesített bevétel'!$A$1:$G$42</definedName>
  </definedNames>
  <calcPr fullCalcOnLoad="1"/>
</workbook>
</file>

<file path=xl/sharedStrings.xml><?xml version="1.0" encoding="utf-8"?>
<sst xmlns="http://schemas.openxmlformats.org/spreadsheetml/2006/main" count="1228" uniqueCount="211">
  <si>
    <t>Fejlesztési bevételek</t>
  </si>
  <si>
    <t>2016.</t>
  </si>
  <si>
    <t>2016. várh.</t>
  </si>
  <si>
    <t>2017.</t>
  </si>
  <si>
    <t>Müködési bevételek:</t>
  </si>
  <si>
    <t>Lakbér</t>
  </si>
  <si>
    <t>Bérleti díj</t>
  </si>
  <si>
    <t>Nádfedeles bérleti díj</t>
  </si>
  <si>
    <t>Földbérletidíj</t>
  </si>
  <si>
    <t>Közösségi színterek működtetése</t>
  </si>
  <si>
    <t>Könyvtár kistérségi támogatás</t>
  </si>
  <si>
    <t>Csatorna eszk.haszn.díj</t>
  </si>
  <si>
    <t>Csatona hozzájárulás kamata</t>
  </si>
  <si>
    <t>kamat bevétel</t>
  </si>
  <si>
    <t>Továbbszámlázott szolg.</t>
  </si>
  <si>
    <t>Oktatási intézmények 2012. évi elsz.</t>
  </si>
  <si>
    <t>Közösségi, társadalmi tevékenység</t>
  </si>
  <si>
    <t>Müködési pénzmaradvány</t>
  </si>
  <si>
    <t>Óvodai int. étk.</t>
  </si>
  <si>
    <t>Iskola intézményi étk.</t>
  </si>
  <si>
    <t>Munkahelyi vendéglátás</t>
  </si>
  <si>
    <t>Szociális étkeztetés</t>
  </si>
  <si>
    <t>Vendég, Nyári tábor</t>
  </si>
  <si>
    <t>Hulladékgazdálkodás</t>
  </si>
  <si>
    <t>Köztemetői feladatok</t>
  </si>
  <si>
    <t>Közhasznú foglalkoztatás</t>
  </si>
  <si>
    <t>Müködési bevételek összesen:</t>
  </si>
  <si>
    <t>2017. évi költségvetés  bevétel</t>
  </si>
  <si>
    <t>Óvodai nevelés</t>
  </si>
  <si>
    <t>Várh.telj. 2016.</t>
  </si>
  <si>
    <t>o91110</t>
  </si>
  <si>
    <t>o9161</t>
  </si>
  <si>
    <t xml:space="preserve">Egyéb működési célú támogatások bevételei államháztartáson belülről </t>
  </si>
  <si>
    <t>o9162</t>
  </si>
  <si>
    <t>egyéb fejezeti kezelésű előirányzatok</t>
  </si>
  <si>
    <t>o91</t>
  </si>
  <si>
    <t>Működési célú támogatások államháztartáson belülről (=07+...+10+21+32)</t>
  </si>
  <si>
    <t>o940211</t>
  </si>
  <si>
    <t>Alkalmazottak térítése</t>
  </si>
  <si>
    <t>o940212</t>
  </si>
  <si>
    <t>o940214</t>
  </si>
  <si>
    <t>Egyéb szolgáltatások nyújtása</t>
  </si>
  <si>
    <t>o9402</t>
  </si>
  <si>
    <t>Szolgáltatások ellenértéke összesen</t>
  </si>
  <si>
    <t>o940312</t>
  </si>
  <si>
    <t xml:space="preserve">Közvetített szolgáltatások ellenértéke  </t>
  </si>
  <si>
    <t>o940431</t>
  </si>
  <si>
    <t>lakbér</t>
  </si>
  <si>
    <t>o940433</t>
  </si>
  <si>
    <t>önkorm. vagyon üzemelt.származó bevétel</t>
  </si>
  <si>
    <t>o9404</t>
  </si>
  <si>
    <t>Tulajdonosi bevételek összesen</t>
  </si>
  <si>
    <t>o940511</t>
  </si>
  <si>
    <t>Óvodai étkeztetés bevétele</t>
  </si>
  <si>
    <t>Iskolai étkeztetés bevétele</t>
  </si>
  <si>
    <t>Szociális étkeztetés bevétele</t>
  </si>
  <si>
    <t>o9405</t>
  </si>
  <si>
    <t>Ellátási díjak összesen</t>
  </si>
  <si>
    <t>o94061</t>
  </si>
  <si>
    <t>Kiszámlázott általános forgalmi adó</t>
  </si>
  <si>
    <t>o94082</t>
  </si>
  <si>
    <t>Kamatbevételek áht kívülről</t>
  </si>
  <si>
    <t>o94092</t>
  </si>
  <si>
    <t xml:space="preserve">Egyéb pénzügyi műveletek bevételei </t>
  </si>
  <si>
    <t>o94103</t>
  </si>
  <si>
    <t>Biztosító által fizetett kártérítés</t>
  </si>
  <si>
    <t>o9411</t>
  </si>
  <si>
    <t>Egyéb bevételek, költségek visszatérítései</t>
  </si>
  <si>
    <t>Egyéb bevételek összesen</t>
  </si>
  <si>
    <t>Működési bevételek összesen</t>
  </si>
  <si>
    <t>o965</t>
  </si>
  <si>
    <t>Műk.c.átvett pe.nonprofit gazdasági társaságoktól</t>
  </si>
  <si>
    <t>Műk.c.átvett pe.civil szervezetek</t>
  </si>
  <si>
    <t>Műk.c.átvett pe. háztartások</t>
  </si>
  <si>
    <t>Műk.c.átvett pe. egyéb vállalkozások</t>
  </si>
  <si>
    <t>Működési célú átvett pénzeszközök összsen</t>
  </si>
  <si>
    <t>Pénzmaradvány igénybevétele</t>
  </si>
  <si>
    <t>Központi irányítószervi támogatás</t>
  </si>
  <si>
    <t>Költségvetési bevételek összesen</t>
  </si>
  <si>
    <t>Szennyvízelvezetés, kezelés</t>
  </si>
  <si>
    <t>2016. várható telj.</t>
  </si>
  <si>
    <t>O52020</t>
  </si>
  <si>
    <t xml:space="preserve">Közvetített szolg.ellenértéke  </t>
  </si>
  <si>
    <t>Egyéb bevétele összesen</t>
  </si>
  <si>
    <t>Települési hulladékkezelés</t>
  </si>
  <si>
    <t>O51030</t>
  </si>
  <si>
    <t>bobcat, gallylerakás</t>
  </si>
  <si>
    <t xml:space="preserve">Közvetített szolg. ellenértéke  </t>
  </si>
  <si>
    <t xml:space="preserve">Óvodai étkeztetés </t>
  </si>
  <si>
    <t>O96010</t>
  </si>
  <si>
    <t>Óvodai étkezés bevétel (Január-február)</t>
  </si>
  <si>
    <t>(41 nap*16 fő) *400</t>
  </si>
  <si>
    <t>Ft ÁFA nélkül</t>
  </si>
  <si>
    <t>ÁFA</t>
  </si>
  <si>
    <t>Összesen</t>
  </si>
  <si>
    <t>Óvodai étkezés bevétel (március-december)</t>
  </si>
  <si>
    <t>(142 nap*16 fő+35 nap*11 fő) *420</t>
  </si>
  <si>
    <t xml:space="preserve">Iskolai étkeztetés </t>
  </si>
  <si>
    <t>O096020</t>
  </si>
  <si>
    <t>Iskolai étkezés bevétel január-február</t>
  </si>
  <si>
    <t>50 %-os támogatott</t>
  </si>
  <si>
    <t>7-10 éves gyermek 3x étkezés</t>
  </si>
  <si>
    <t>41nap*15 fő*220 Ft</t>
  </si>
  <si>
    <t>11-14 éves gyermek 3x étkezés</t>
  </si>
  <si>
    <t>41 nap*14 fő*245 Ft</t>
  </si>
  <si>
    <t>7-10 éves gyermek ebéd</t>
  </si>
  <si>
    <t>41 nap*2 fő*150 Ft</t>
  </si>
  <si>
    <t>11-14 éves gyermek ebéd</t>
  </si>
  <si>
    <t>41 nap*5 fő*170 Ft</t>
  </si>
  <si>
    <t>Tízórai, uzsonna</t>
  </si>
  <si>
    <t>41 nap*5 fő*70Ft</t>
  </si>
  <si>
    <t>41 nap*25 fő*440 Ft</t>
  </si>
  <si>
    <t>41 nap*6 fő*490 Ft</t>
  </si>
  <si>
    <t>41 nap*16 fő*295 Ft</t>
  </si>
  <si>
    <t>41 nap*33 fő*335 Ft</t>
  </si>
  <si>
    <t>41 nap*12 fő*70Ft</t>
  </si>
  <si>
    <t>Iskolai étkezés bevétel március-december</t>
  </si>
  <si>
    <t>50% támogatott</t>
  </si>
  <si>
    <t>144 nap*15 fő*230  Ft</t>
  </si>
  <si>
    <t>144 nap*14 fő*255 Ft</t>
  </si>
  <si>
    <t>143 nap*2 fő*150 Ft</t>
  </si>
  <si>
    <t>144 nap*5 fő*180 Ft</t>
  </si>
  <si>
    <t>144 nap*5 fő*80 Ft</t>
  </si>
  <si>
    <t>144 nap*25 fő*460  Ft</t>
  </si>
  <si>
    <t>14 nap*6 fő*510 Ft</t>
  </si>
  <si>
    <t>144 nap*16 fő*315 Ft</t>
  </si>
  <si>
    <t>144 nap*33 fő*355 Ft</t>
  </si>
  <si>
    <t>144 nap*12fő*80 Ft</t>
  </si>
  <si>
    <t>Vendég, tábor, nyugdíjas</t>
  </si>
  <si>
    <t>O81071</t>
  </si>
  <si>
    <t>Nyugdíjas étkeztetés bevétel január-február</t>
  </si>
  <si>
    <t>6 fő*41 nap*635</t>
  </si>
  <si>
    <t>Áfa nélkül</t>
  </si>
  <si>
    <t>Összesen:</t>
  </si>
  <si>
    <t>Nyugdíjas étkeztetés bevétel március-december</t>
  </si>
  <si>
    <t>6 fő*188 nap*655</t>
  </si>
  <si>
    <t>Vendég étkezés bevétel január-február</t>
  </si>
  <si>
    <t>400 Fő*635Ft</t>
  </si>
  <si>
    <t>ÁFA nélkül</t>
  </si>
  <si>
    <t xml:space="preserve">Vendég étkezés bevétel március-december </t>
  </si>
  <si>
    <t>2000 Fő*655 Ft</t>
  </si>
  <si>
    <t>Tábor étkezés bevétel</t>
  </si>
  <si>
    <t>45 Fő*20 nap*2320 Ft</t>
  </si>
  <si>
    <t>Munkahelyi vendéglátás bevétel január-február</t>
  </si>
  <si>
    <t>(41 nap*16fő)*635</t>
  </si>
  <si>
    <t xml:space="preserve">Munkahelyi vendéglátás bevétel március-december </t>
  </si>
  <si>
    <t>(160 nap*16 fő+35 nap*10 Fő)*658</t>
  </si>
  <si>
    <t xml:space="preserve">Lakóingatlan </t>
  </si>
  <si>
    <t>2016. várható bev.</t>
  </si>
  <si>
    <t>O13350</t>
  </si>
  <si>
    <t>281100/hó</t>
  </si>
  <si>
    <t>Nem lakóingatlan bérbeadása, üzemeltetése</t>
  </si>
  <si>
    <t>Területhasználati díj, bérleti díj</t>
  </si>
  <si>
    <t>Lakások közmű</t>
  </si>
  <si>
    <t>földbérlet</t>
  </si>
  <si>
    <t>bérleti díj</t>
  </si>
  <si>
    <t>Jóidő</t>
  </si>
  <si>
    <t>Főkajár</t>
  </si>
  <si>
    <t>Horgászegy.</t>
  </si>
  <si>
    <t>Ondruska</t>
  </si>
  <si>
    <t>Csobainé Szabadstrand</t>
  </si>
  <si>
    <t>Westel</t>
  </si>
  <si>
    <t>PG Aktív (Telebendő)</t>
  </si>
  <si>
    <t>Fodrászüzlet</t>
  </si>
  <si>
    <t>Pannon GSM</t>
  </si>
  <si>
    <t>Nádfedeles</t>
  </si>
  <si>
    <t>Iskola büfé</t>
  </si>
  <si>
    <t>Területhasználat</t>
  </si>
  <si>
    <t>Stefancsik</t>
  </si>
  <si>
    <t>Nagy Tibor</t>
  </si>
  <si>
    <t>Bencsik Pál</t>
  </si>
  <si>
    <t>Mennyhei cukrászda terasz</t>
  </si>
  <si>
    <t>Turinform állomáshasználat</t>
  </si>
  <si>
    <t>Sass T. Rákóczi 1.</t>
  </si>
  <si>
    <t>Zöldésges</t>
  </si>
  <si>
    <t>Husus</t>
  </si>
  <si>
    <t>Famili Frost</t>
  </si>
  <si>
    <t>önkorm. vagyon gazdálkodással kapcsolatos</t>
  </si>
  <si>
    <t>Város és községgazdálkodás</t>
  </si>
  <si>
    <t>2016.várható telj.</t>
  </si>
  <si>
    <t>O66020</t>
  </si>
  <si>
    <t>Településrend eszk.felülvizsg. Továbbszáml.</t>
  </si>
  <si>
    <t xml:space="preserve">Szociális étkeztetés </t>
  </si>
  <si>
    <t>Szociális étkezés bevétel január február</t>
  </si>
  <si>
    <t>12 Fő*41 nap*635 Ft</t>
  </si>
  <si>
    <t>Áfa</t>
  </si>
  <si>
    <t>Szociális étkezés bevétel március december</t>
  </si>
  <si>
    <t>12 Fő*188 nap*655 Ft</t>
  </si>
  <si>
    <t>Közfoglalkoztatás</t>
  </si>
  <si>
    <t>2017.,</t>
  </si>
  <si>
    <t xml:space="preserve">várható szerződés </t>
  </si>
  <si>
    <t>előleg 1437</t>
  </si>
  <si>
    <t>még nem ismert</t>
  </si>
  <si>
    <t>O41231</t>
  </si>
  <si>
    <t>2016. évi költségvetés  bevétel</t>
  </si>
  <si>
    <t>Közművelődési színterek</t>
  </si>
  <si>
    <t>O82092</t>
  </si>
  <si>
    <t>O13390</t>
  </si>
  <si>
    <t>30 kinti</t>
  </si>
  <si>
    <t>2 benti</t>
  </si>
  <si>
    <t>O13320</t>
  </si>
  <si>
    <t>sírhely váltás</t>
  </si>
  <si>
    <t>MÁV megállapodás febr1- dec31.</t>
  </si>
  <si>
    <t xml:space="preserve">2016: jelenlegi szerződés </t>
  </si>
  <si>
    <t>Közfoglalkoztatás - rövid</t>
  </si>
  <si>
    <t>x50</t>
  </si>
  <si>
    <t>x30</t>
  </si>
  <si>
    <t>PrOMOT tám. Rendezési Terv (nettó)</t>
  </si>
  <si>
    <t>MÁV szerződés (nettó)</t>
  </si>
  <si>
    <t>Óvoda pénzmaradvány</t>
  </si>
  <si>
    <t>GEVSZ bevételek 2017.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</si>
</sst>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yyyy\-mm\-dd"/>
    <numFmt numFmtId="166" formatCode="0.0"/>
  </numFmts>
  <fonts count="58">
    <font>
      <sz val="14"/>
      <name val="Times New Roman CE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 CE"/>
      <family val="1"/>
    </font>
    <font>
      <sz val="10"/>
      <color indexed="10"/>
      <name val="Times New Roman CE"/>
      <family val="1"/>
    </font>
    <font>
      <b/>
      <sz val="10"/>
      <name val="Times New Roman CE"/>
      <family val="1"/>
    </font>
    <font>
      <b/>
      <u val="single"/>
      <sz val="10"/>
      <name val="Times New Roman CE"/>
      <family val="1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 CE"/>
      <family val="1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4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4"/>
      <color indexed="10"/>
      <name val="Times New Roman CE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 CE"/>
      <family val="1"/>
    </font>
    <font>
      <b/>
      <sz val="10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 CE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7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8" borderId="7" applyNumberFormat="0" applyFont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2" fillId="0" borderId="0">
      <alignment/>
      <protection/>
    </xf>
    <xf numFmtId="0" fontId="53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1" fillId="0" borderId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65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10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3" fontId="11" fillId="0" borderId="1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3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7" fillId="0" borderId="1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17" fillId="0" borderId="0" xfId="54" applyFont="1">
      <alignment/>
      <protection/>
    </xf>
    <xf numFmtId="0" fontId="17" fillId="0" borderId="0" xfId="54" applyFont="1" applyAlignment="1">
      <alignment horizontal="right"/>
      <protection/>
    </xf>
    <xf numFmtId="0" fontId="17" fillId="0" borderId="0" xfId="54" applyFont="1" applyBorder="1" applyAlignment="1">
      <alignment horizontal="right"/>
      <protection/>
    </xf>
    <xf numFmtId="0" fontId="18" fillId="0" borderId="0" xfId="0" applyFont="1" applyAlignment="1">
      <alignment wrapText="1"/>
    </xf>
    <xf numFmtId="0" fontId="17" fillId="0" borderId="0" xfId="0" applyFont="1" applyAlignment="1">
      <alignment/>
    </xf>
    <xf numFmtId="1" fontId="17" fillId="0" borderId="0" xfId="0" applyNumberFormat="1" applyFont="1" applyAlignment="1">
      <alignment/>
    </xf>
    <xf numFmtId="0" fontId="10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8" fillId="0" borderId="0" xfId="54" applyFont="1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18" fillId="0" borderId="0" xfId="0" applyFont="1" applyAlignment="1">
      <alignment/>
    </xf>
    <xf numFmtId="0" fontId="2" fillId="0" borderId="0" xfId="54">
      <alignment/>
      <protection/>
    </xf>
    <xf numFmtId="0" fontId="12" fillId="0" borderId="0" xfId="0" applyFont="1" applyBorder="1" applyAlignment="1">
      <alignment horizontal="right"/>
    </xf>
    <xf numFmtId="0" fontId="13" fillId="0" borderId="12" xfId="0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right" vertical="center" wrapText="1"/>
    </xf>
    <xf numFmtId="0" fontId="15" fillId="0" borderId="12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/>
    </xf>
    <xf numFmtId="165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9" fillId="0" borderId="0" xfId="0" applyFont="1" applyAlignment="1">
      <alignment horizontal="right"/>
    </xf>
    <xf numFmtId="0" fontId="20" fillId="0" borderId="0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21" fillId="0" borderId="0" xfId="0" applyFont="1" applyAlignment="1">
      <alignment/>
    </xf>
    <xf numFmtId="9" fontId="21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right" vertical="center" wrapText="1"/>
    </xf>
    <xf numFmtId="0" fontId="13" fillId="0" borderId="13" xfId="0" applyFont="1" applyFill="1" applyBorder="1" applyAlignment="1">
      <alignment horizontal="right" vertical="center" wrapText="1"/>
    </xf>
    <xf numFmtId="0" fontId="38" fillId="0" borderId="0" xfId="0" applyFont="1" applyBorder="1" applyAlignment="1">
      <alignment horizontal="right"/>
    </xf>
    <xf numFmtId="1" fontId="38" fillId="0" borderId="0" xfId="0" applyNumberFormat="1" applyFont="1" applyBorder="1" applyAlignment="1">
      <alignment horizontal="right"/>
    </xf>
    <xf numFmtId="0" fontId="38" fillId="0" borderId="10" xfId="0" applyFont="1" applyBorder="1" applyAlignment="1">
      <alignment horizontal="right"/>
    </xf>
    <xf numFmtId="0" fontId="57" fillId="0" borderId="10" xfId="0" applyFont="1" applyBorder="1" applyAlignment="1">
      <alignment/>
    </xf>
    <xf numFmtId="1" fontId="57" fillId="0" borderId="10" xfId="0" applyNumberFormat="1" applyFont="1" applyBorder="1" applyAlignment="1">
      <alignment/>
    </xf>
    <xf numFmtId="3" fontId="57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0" fontId="39" fillId="0" borderId="10" xfId="0" applyFont="1" applyBorder="1" applyAlignment="1">
      <alignment horizontal="right"/>
    </xf>
    <xf numFmtId="3" fontId="39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5" xfId="0" applyFont="1" applyBorder="1" applyAlignment="1">
      <alignment horizontal="right"/>
    </xf>
    <xf numFmtId="0" fontId="3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3" fontId="3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 horizontal="right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3"/>
  <sheetViews>
    <sheetView view="pageBreakPreview" zoomScale="90" zoomScaleSheetLayoutView="90" zoomScalePageLayoutView="0" workbookViewId="0" topLeftCell="A1">
      <selection activeCell="E44" sqref="E44"/>
    </sheetView>
  </sheetViews>
  <sheetFormatPr defaultColWidth="8.66015625" defaultRowHeight="12.75" customHeight="1"/>
  <cols>
    <col min="1" max="1" width="13" style="1" customWidth="1"/>
    <col min="2" max="2" width="23.08203125" style="1" customWidth="1"/>
    <col min="3" max="3" width="5.08203125" style="1" customWidth="1"/>
    <col min="4" max="4" width="4.75" style="1" customWidth="1"/>
    <col min="5" max="5" width="5.41015625" style="1" customWidth="1"/>
    <col min="6" max="6" width="8.91015625" style="1" customWidth="1"/>
    <col min="7" max="7" width="8.91015625" style="102" customWidth="1"/>
    <col min="8" max="16384" width="8.91015625" style="1" customWidth="1"/>
  </cols>
  <sheetData>
    <row r="2" spans="2:4" ht="12.75" customHeight="1">
      <c r="B2" s="2"/>
      <c r="C2" s="2"/>
      <c r="D2" s="2"/>
    </row>
    <row r="5" spans="1:4" ht="12.75" customHeight="1">
      <c r="A5" s="107" t="s">
        <v>210</v>
      </c>
      <c r="B5" s="3"/>
      <c r="C5" s="3"/>
      <c r="D5" s="3"/>
    </row>
    <row r="7" spans="1:7" ht="12.75" customHeight="1">
      <c r="A7" s="4" t="s">
        <v>0</v>
      </c>
      <c r="B7" s="4"/>
      <c r="C7" s="5">
        <v>2012</v>
      </c>
      <c r="D7" s="5">
        <v>2013</v>
      </c>
      <c r="E7" s="6" t="s">
        <v>1</v>
      </c>
      <c r="F7" s="2" t="s">
        <v>2</v>
      </c>
      <c r="G7" s="103" t="s">
        <v>3</v>
      </c>
    </row>
    <row r="8" spans="6:7" ht="12.75" customHeight="1">
      <c r="F8" s="2"/>
      <c r="G8" s="103"/>
    </row>
    <row r="9" spans="6:7" ht="12.75" customHeight="1">
      <c r="F9" s="2"/>
      <c r="G9" s="103"/>
    </row>
    <row r="10" spans="1:7" ht="12.75" customHeight="1">
      <c r="A10" s="5"/>
      <c r="B10" s="5"/>
      <c r="C10" s="5"/>
      <c r="D10" s="5"/>
      <c r="F10" s="2"/>
      <c r="G10" s="103"/>
    </row>
    <row r="11" spans="1:7" ht="12.75" customHeight="1">
      <c r="A11" s="4" t="s">
        <v>4</v>
      </c>
      <c r="B11" s="4"/>
      <c r="C11" s="4"/>
      <c r="D11" s="4"/>
      <c r="F11" s="2"/>
      <c r="G11" s="103"/>
    </row>
    <row r="12" spans="6:7" ht="12.75" customHeight="1">
      <c r="F12" s="2"/>
      <c r="G12" s="103"/>
    </row>
    <row r="13" spans="1:7" ht="12.75" customHeight="1">
      <c r="A13" s="1">
        <v>682001</v>
      </c>
      <c r="B13" s="1" t="s">
        <v>5</v>
      </c>
      <c r="C13" s="1">
        <v>3016</v>
      </c>
      <c r="D13" s="1">
        <v>2950</v>
      </c>
      <c r="E13" s="7">
        <f>'680001_013350'!C32</f>
        <v>3200</v>
      </c>
      <c r="F13" s="8">
        <f>'680001_013350'!D32</f>
        <v>0</v>
      </c>
      <c r="G13" s="104">
        <f>'680001_013350'!E32</f>
        <v>3373</v>
      </c>
    </row>
    <row r="14" spans="1:7" ht="12.75" customHeight="1">
      <c r="A14" s="1">
        <v>680002</v>
      </c>
      <c r="B14" s="1" t="s">
        <v>6</v>
      </c>
      <c r="C14" s="1">
        <v>7824</v>
      </c>
      <c r="D14" s="1">
        <v>7613</v>
      </c>
      <c r="E14" s="1">
        <f>'680002_013350'!C8-1500</f>
        <v>6900</v>
      </c>
      <c r="F14" s="2">
        <f>'680002_013350'!D8-1500</f>
        <v>8220</v>
      </c>
      <c r="G14" s="103">
        <f>'680002_013350'!E8-1500</f>
        <v>7500</v>
      </c>
    </row>
    <row r="15" spans="1:7" ht="12.75" customHeight="1">
      <c r="A15" s="1">
        <v>682002</v>
      </c>
      <c r="B15" s="1" t="s">
        <v>7</v>
      </c>
      <c r="C15" s="1">
        <v>1500</v>
      </c>
      <c r="D15" s="1">
        <v>1700</v>
      </c>
      <c r="E15" s="1">
        <v>1500</v>
      </c>
      <c r="F15" s="2">
        <v>1500</v>
      </c>
      <c r="G15" s="103">
        <v>1500</v>
      </c>
    </row>
    <row r="16" spans="1:7" ht="12.75" customHeight="1">
      <c r="A16" s="1">
        <v>680002</v>
      </c>
      <c r="B16" s="1" t="s">
        <v>8</v>
      </c>
      <c r="D16" s="1">
        <v>155</v>
      </c>
      <c r="E16" s="1">
        <f>'680002_013350'!C13</f>
        <v>344</v>
      </c>
      <c r="F16" s="2">
        <f>'680002_013350'!D13</f>
        <v>300</v>
      </c>
      <c r="G16" s="103">
        <f>'680002_013350'!E13</f>
        <v>344</v>
      </c>
    </row>
    <row r="17" spans="1:7" ht="12.75" customHeight="1">
      <c r="A17" s="1">
        <v>841403</v>
      </c>
      <c r="B17" s="99" t="s">
        <v>207</v>
      </c>
      <c r="C17" s="1">
        <v>11175</v>
      </c>
      <c r="D17" s="1">
        <f>2400+3810</f>
        <v>6210</v>
      </c>
      <c r="F17" s="2"/>
      <c r="G17" s="104">
        <f>'841403_066020'!E11</f>
        <v>6860</v>
      </c>
    </row>
    <row r="18" spans="1:7" ht="12.75" customHeight="1">
      <c r="A18" s="1">
        <v>910502</v>
      </c>
      <c r="B18" s="1" t="s">
        <v>9</v>
      </c>
      <c r="C18" s="1">
        <v>579</v>
      </c>
      <c r="D18" s="1">
        <v>1098</v>
      </c>
      <c r="E18" s="7">
        <f>'910502_082092'!C30</f>
        <v>450</v>
      </c>
      <c r="F18" s="8">
        <f>'910502_082092'!D30</f>
        <v>409</v>
      </c>
      <c r="G18" s="104">
        <f>'910502_082092'!E30</f>
        <v>390</v>
      </c>
    </row>
    <row r="19" spans="2:7" ht="12.75" customHeight="1">
      <c r="B19" s="1" t="s">
        <v>10</v>
      </c>
      <c r="C19" s="1">
        <v>560</v>
      </c>
      <c r="F19" s="2"/>
      <c r="G19" s="103"/>
    </row>
    <row r="20" spans="1:7" ht="12.75" customHeight="1">
      <c r="A20" s="1">
        <v>370000</v>
      </c>
      <c r="B20" s="1" t="s">
        <v>11</v>
      </c>
      <c r="C20" s="1">
        <v>7717</v>
      </c>
      <c r="D20" s="1">
        <v>3573</v>
      </c>
      <c r="E20" s="1">
        <f>'37000_052020'!C31</f>
        <v>7209</v>
      </c>
      <c r="F20" s="2">
        <f>'37000_052020'!D31</f>
        <v>7145</v>
      </c>
      <c r="G20" s="103">
        <f>'37000_052020'!E31</f>
        <v>7209</v>
      </c>
    </row>
    <row r="21" spans="1:7" ht="12.75" customHeight="1">
      <c r="A21" s="1">
        <v>370000</v>
      </c>
      <c r="B21" s="1" t="s">
        <v>12</v>
      </c>
      <c r="C21" s="1">
        <v>1</v>
      </c>
      <c r="D21" s="1">
        <v>2</v>
      </c>
      <c r="F21" s="2"/>
      <c r="G21" s="103"/>
    </row>
    <row r="22" spans="2:7" ht="12.75" customHeight="1">
      <c r="B22" s="1" t="s">
        <v>13</v>
      </c>
      <c r="D22" s="1">
        <v>67</v>
      </c>
      <c r="F22" s="2"/>
      <c r="G22" s="103"/>
    </row>
    <row r="23" spans="2:7" ht="12.75" customHeight="1">
      <c r="B23" s="99" t="s">
        <v>209</v>
      </c>
      <c r="F23" s="2"/>
      <c r="G23" s="104">
        <f>'851011_091110'!E33</f>
        <v>3183</v>
      </c>
    </row>
    <row r="24" spans="2:7" ht="12.75" customHeight="1">
      <c r="B24" s="1" t="s">
        <v>14</v>
      </c>
      <c r="E24" s="1">
        <f>'680002_013350'!C11+'680002_013350'!C19</f>
        <v>4318</v>
      </c>
      <c r="F24" s="2">
        <f>'680002_013350'!D11+'680002_013350'!D19</f>
        <v>4685</v>
      </c>
      <c r="G24" s="103">
        <f>'680002_013350'!E11+'680002_013350'!E19</f>
        <v>4572</v>
      </c>
    </row>
    <row r="25" spans="2:7" ht="12.75" customHeight="1">
      <c r="B25" s="1" t="s">
        <v>15</v>
      </c>
      <c r="D25" s="1">
        <v>3522</v>
      </c>
      <c r="F25" s="2"/>
      <c r="G25" s="103"/>
    </row>
    <row r="26" spans="1:7" ht="12.75" customHeight="1">
      <c r="A26" s="1">
        <v>940000</v>
      </c>
      <c r="B26" s="1" t="s">
        <v>16</v>
      </c>
      <c r="C26" s="1">
        <v>385</v>
      </c>
      <c r="D26" s="1">
        <v>235</v>
      </c>
      <c r="E26" s="7">
        <f>'940000_013390'!C32</f>
        <v>800</v>
      </c>
      <c r="F26" s="8">
        <f>'940000_013390'!D32</f>
        <v>1730</v>
      </c>
      <c r="G26" s="104">
        <f>'940000_013390'!E32</f>
        <v>1560</v>
      </c>
    </row>
    <row r="27" spans="1:7" ht="12.75" customHeight="1">
      <c r="A27" s="1">
        <v>841154</v>
      </c>
      <c r="B27" s="1" t="s">
        <v>17</v>
      </c>
      <c r="C27" s="1">
        <f>417+1392</f>
        <v>1809</v>
      </c>
      <c r="D27" s="1">
        <f>1874+1484</f>
        <v>3358</v>
      </c>
      <c r="E27" s="7">
        <f>'841154_013350'!C33</f>
        <v>22934</v>
      </c>
      <c r="F27" s="8">
        <f>'841154_013350'!D33</f>
        <v>24096</v>
      </c>
      <c r="G27" s="104">
        <f>'841154_013350'!E33</f>
        <v>13748</v>
      </c>
    </row>
    <row r="28" spans="2:7" ht="12.75" customHeight="1">
      <c r="B28" s="1" t="s">
        <v>185</v>
      </c>
      <c r="G28" s="105">
        <f>(G17*0.27)+(G37*0.27)</f>
        <v>2494.26</v>
      </c>
    </row>
    <row r="29" ht="12.75" customHeight="1">
      <c r="A29" s="5"/>
    </row>
    <row r="30" spans="1:4" ht="12.75" customHeight="1">
      <c r="A30" s="5"/>
      <c r="B30" s="5"/>
      <c r="C30" s="5"/>
      <c r="D30" s="5"/>
    </row>
    <row r="31" spans="1:4" ht="12.75" customHeight="1">
      <c r="A31" s="5"/>
      <c r="B31" s="5"/>
      <c r="C31" s="5"/>
      <c r="D31" s="5"/>
    </row>
    <row r="32" spans="1:7" ht="12.75" customHeight="1">
      <c r="A32" s="1">
        <v>562912</v>
      </c>
      <c r="B32" s="1" t="s">
        <v>18</v>
      </c>
      <c r="C32" s="1">
        <v>4487</v>
      </c>
      <c r="D32" s="1">
        <v>1627</v>
      </c>
      <c r="E32" s="9">
        <f>'562912_096010'!C32</f>
        <v>1668</v>
      </c>
      <c r="F32" s="100">
        <f>'562912_096010'!D32</f>
        <v>0</v>
      </c>
      <c r="G32" s="105">
        <f>'562912_096010'!E32</f>
        <v>1750</v>
      </c>
    </row>
    <row r="33" spans="1:7" ht="12.75" customHeight="1">
      <c r="A33" s="1">
        <v>562913</v>
      </c>
      <c r="B33" s="1" t="s">
        <v>19</v>
      </c>
      <c r="C33" s="1">
        <v>16567</v>
      </c>
      <c r="D33" s="1">
        <v>4326</v>
      </c>
      <c r="E33" s="7">
        <f>'562913_096020'!C32</f>
        <v>7558</v>
      </c>
      <c r="F33" s="101">
        <f>'562913_096020'!D32</f>
        <v>0</v>
      </c>
      <c r="G33" s="106">
        <f>'562913_096020'!E32</f>
        <v>8940</v>
      </c>
    </row>
    <row r="34" spans="1:7" ht="12.75" customHeight="1">
      <c r="A34" s="1">
        <v>562917</v>
      </c>
      <c r="B34" s="1" t="s">
        <v>20</v>
      </c>
      <c r="C34" s="1">
        <v>4038</v>
      </c>
      <c r="D34" s="1">
        <v>4190</v>
      </c>
      <c r="E34" s="9">
        <f>'562917_999999'!C32</f>
        <v>4477</v>
      </c>
      <c r="F34" s="100">
        <f>'562917_999999'!D32</f>
        <v>0</v>
      </c>
      <c r="G34" s="105">
        <f>'562917_999999'!E32</f>
        <v>2950</v>
      </c>
    </row>
    <row r="35" spans="2:7" ht="12.75" customHeight="1">
      <c r="B35" s="1" t="s">
        <v>21</v>
      </c>
      <c r="C35" s="1">
        <v>3267</v>
      </c>
      <c r="D35" s="1">
        <v>2677</v>
      </c>
      <c r="E35" s="9">
        <f>'889921_107051'!C32</f>
        <v>2307</v>
      </c>
      <c r="F35" s="100">
        <f>'889921_107051'!D32</f>
        <v>0</v>
      </c>
      <c r="G35" s="105">
        <f>'889921_107051'!E32</f>
        <v>2273</v>
      </c>
    </row>
    <row r="36" spans="2:7" ht="12.75" customHeight="1">
      <c r="B36" s="1" t="s">
        <v>22</v>
      </c>
      <c r="C36" s="1">
        <v>4837</v>
      </c>
      <c r="D36" s="1">
        <v>4921</v>
      </c>
      <c r="E36" s="9">
        <f>'562916_081071'!C32</f>
        <v>5243</v>
      </c>
      <c r="F36" s="100">
        <f>'562916_081071'!D32</f>
        <v>0</v>
      </c>
      <c r="G36" s="105">
        <f>'562916_081071'!E32</f>
        <v>5735</v>
      </c>
    </row>
    <row r="37" spans="2:7" ht="12.75" customHeight="1">
      <c r="B37" s="99" t="s">
        <v>208</v>
      </c>
      <c r="G37" s="104">
        <f>'841403_066020'!E29</f>
        <v>2378</v>
      </c>
    </row>
    <row r="38" spans="1:7" ht="12.75" customHeight="1">
      <c r="A38" s="1">
        <v>381103</v>
      </c>
      <c r="B38" s="1" t="s">
        <v>23</v>
      </c>
      <c r="C38" s="1">
        <v>1581</v>
      </c>
      <c r="D38" s="1">
        <v>2205</v>
      </c>
      <c r="E38" s="7">
        <f>'381103_051030'!C32</f>
        <v>4445</v>
      </c>
      <c r="F38" s="7">
        <f>'381103_051030'!D32</f>
        <v>6601</v>
      </c>
      <c r="G38" s="106">
        <f>'381103_051030'!E32</f>
        <v>6350</v>
      </c>
    </row>
    <row r="39" spans="2:7" ht="12.75" customHeight="1">
      <c r="B39" s="1" t="s">
        <v>24</v>
      </c>
      <c r="C39" s="1">
        <v>244</v>
      </c>
      <c r="D39" s="1">
        <v>130</v>
      </c>
      <c r="E39" s="7">
        <f>'960302_013320'!C32</f>
        <v>185</v>
      </c>
      <c r="F39" s="7">
        <f>'960302_013320'!D32</f>
        <v>160</v>
      </c>
      <c r="G39" s="106">
        <f>'960302_013320'!E32</f>
        <v>150</v>
      </c>
    </row>
    <row r="40" spans="2:7" ht="12.75" customHeight="1">
      <c r="B40" s="1" t="s">
        <v>25</v>
      </c>
      <c r="C40" s="1">
        <f>876+382+4527+340</f>
        <v>6125</v>
      </c>
      <c r="D40" s="1">
        <v>4760</v>
      </c>
      <c r="E40" s="9">
        <f>'890442_041231'!C32</f>
        <v>3537</v>
      </c>
      <c r="F40" s="9">
        <f>'890442_041231'!D32</f>
        <v>0</v>
      </c>
      <c r="G40" s="105">
        <f>'890442_041231'!E32</f>
        <v>1</v>
      </c>
    </row>
    <row r="41" spans="1:7" ht="12.75" customHeight="1" thickBot="1">
      <c r="A41" s="109"/>
      <c r="B41" s="109"/>
      <c r="C41" s="109"/>
      <c r="D41" s="109"/>
      <c r="E41" s="109"/>
      <c r="F41" s="109"/>
      <c r="G41" s="110"/>
    </row>
    <row r="42" spans="1:8" ht="12.75" customHeight="1" thickBot="1">
      <c r="A42" s="113" t="s">
        <v>26</v>
      </c>
      <c r="B42" s="114"/>
      <c r="C42" s="115">
        <f>SUM(C13:C41)</f>
        <v>75712</v>
      </c>
      <c r="D42" s="115">
        <f>SUM(D13:D41)</f>
        <v>55319</v>
      </c>
      <c r="E42" s="115">
        <f>SUM(E13:E41)</f>
        <v>77075</v>
      </c>
      <c r="F42" s="115">
        <f>SUM(F13:F41)</f>
        <v>54846</v>
      </c>
      <c r="G42" s="116">
        <f>SUM(G13:G41)</f>
        <v>83260.26000000001</v>
      </c>
      <c r="H42" s="108"/>
    </row>
    <row r="43" spans="1:7" ht="12.75" customHeight="1">
      <c r="A43" s="111"/>
      <c r="B43" s="111"/>
      <c r="C43" s="111"/>
      <c r="D43" s="111"/>
      <c r="E43" s="111"/>
      <c r="F43" s="111"/>
      <c r="G43" s="112"/>
    </row>
  </sheetData>
  <sheetProtection selectLockedCells="1" selectUnlockedCells="1"/>
  <printOptions headings="1"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95" r:id="rId1"/>
  <headerFooter alignWithMargins="0">
    <oddHeader>&amp;C&amp;P/&amp;N</oddHeader>
    <oddFooter>&amp;L&amp;D&amp;R&amp;A</oddFooter>
  </headerFooter>
  <rowBreaks count="1" manualBreakCount="1">
    <brk id="4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55"/>
  <sheetViews>
    <sheetView view="pageBreakPreview" zoomScale="60" zoomScalePageLayoutView="0" workbookViewId="0" topLeftCell="A1">
      <selection activeCell="G5" sqref="G5"/>
    </sheetView>
  </sheetViews>
  <sheetFormatPr defaultColWidth="8.66015625" defaultRowHeight="18.75" customHeight="1"/>
  <cols>
    <col min="2" max="2" width="30.91015625" style="0" customWidth="1"/>
    <col min="3" max="3" width="6.91015625" style="28" customWidth="1"/>
    <col min="4" max="4" width="7.41015625" style="28" customWidth="1"/>
    <col min="5" max="5" width="7" style="28" customWidth="1"/>
  </cols>
  <sheetData>
    <row r="1" spans="1:5" ht="18.75" customHeight="1">
      <c r="A1" s="87" t="s">
        <v>27</v>
      </c>
      <c r="B1" s="87"/>
      <c r="C1" s="87"/>
      <c r="D1" s="29"/>
      <c r="E1" s="29"/>
    </row>
    <row r="2" spans="1:5" ht="18.75" customHeight="1">
      <c r="A2" s="12">
        <v>680002</v>
      </c>
      <c r="B2" s="10" t="s">
        <v>151</v>
      </c>
      <c r="C2" s="31" t="s">
        <v>1</v>
      </c>
      <c r="D2" s="31" t="s">
        <v>80</v>
      </c>
      <c r="E2" s="31" t="s">
        <v>3</v>
      </c>
    </row>
    <row r="3" spans="1:5" ht="18.75" customHeight="1">
      <c r="A3" s="12" t="s">
        <v>149</v>
      </c>
      <c r="B3" s="10"/>
      <c r="C3" s="31"/>
      <c r="D3" s="31"/>
      <c r="E3" s="31"/>
    </row>
    <row r="4" spans="1:5" ht="27.75" customHeight="1">
      <c r="A4" s="18" t="s">
        <v>31</v>
      </c>
      <c r="B4" s="19" t="s">
        <v>32</v>
      </c>
      <c r="C4" s="33"/>
      <c r="D4" s="33"/>
      <c r="E4" s="33"/>
    </row>
    <row r="5" spans="1:5" ht="26.25" customHeight="1">
      <c r="A5" s="21" t="s">
        <v>33</v>
      </c>
      <c r="B5" s="19" t="s">
        <v>34</v>
      </c>
      <c r="C5" s="33"/>
      <c r="D5" s="33"/>
      <c r="E5" s="33"/>
    </row>
    <row r="6" spans="1:5" ht="25.5" customHeight="1">
      <c r="A6" s="10" t="s">
        <v>35</v>
      </c>
      <c r="B6" s="15" t="s">
        <v>36</v>
      </c>
      <c r="C6" s="35">
        <f>SUM(C4:C5)</f>
        <v>0</v>
      </c>
      <c r="D6" s="35"/>
      <c r="E6" s="35"/>
    </row>
    <row r="7" spans="1:5" ht="19.5" customHeight="1">
      <c r="A7" s="21" t="s">
        <v>37</v>
      </c>
      <c r="B7" s="19" t="s">
        <v>38</v>
      </c>
      <c r="C7" s="33"/>
      <c r="D7" s="33"/>
      <c r="E7" s="33"/>
    </row>
    <row r="8" spans="1:6" ht="13.5" customHeight="1">
      <c r="A8" s="21" t="s">
        <v>39</v>
      </c>
      <c r="B8" s="19" t="s">
        <v>6</v>
      </c>
      <c r="C8" s="33">
        <v>8400</v>
      </c>
      <c r="D8" s="33">
        <v>9720</v>
      </c>
      <c r="E8" s="33">
        <v>9000</v>
      </c>
      <c r="F8" t="s">
        <v>152</v>
      </c>
    </row>
    <row r="9" spans="1:5" ht="17.25" customHeight="1">
      <c r="A9" s="21" t="s">
        <v>40</v>
      </c>
      <c r="B9" s="19" t="s">
        <v>41</v>
      </c>
      <c r="C9" s="33"/>
      <c r="D9" s="33"/>
      <c r="E9" s="33"/>
    </row>
    <row r="10" spans="1:5" ht="22.5" customHeight="1">
      <c r="A10" s="27" t="s">
        <v>42</v>
      </c>
      <c r="B10" s="15" t="s">
        <v>43</v>
      </c>
      <c r="C10" s="35">
        <f>SUM(C7:C9)</f>
        <v>8400</v>
      </c>
      <c r="D10" s="35">
        <f>SUM(D7:D9)</f>
        <v>9720</v>
      </c>
      <c r="E10" s="35">
        <f>SUM(E7:E9)</f>
        <v>9000</v>
      </c>
    </row>
    <row r="11" spans="1:6" ht="18.75" customHeight="1">
      <c r="A11" s="21" t="s">
        <v>44</v>
      </c>
      <c r="B11" s="22" t="s">
        <v>82</v>
      </c>
      <c r="C11" s="31">
        <v>3400</v>
      </c>
      <c r="D11" s="31">
        <v>3682</v>
      </c>
      <c r="E11" s="31">
        <v>3600</v>
      </c>
      <c r="F11" t="s">
        <v>153</v>
      </c>
    </row>
    <row r="12" spans="1:5" ht="18.75" customHeight="1">
      <c r="A12" s="21" t="s">
        <v>46</v>
      </c>
      <c r="B12" s="23" t="s">
        <v>47</v>
      </c>
      <c r="C12" s="37"/>
      <c r="D12" s="37"/>
      <c r="E12" s="37"/>
    </row>
    <row r="13" spans="1:6" ht="24.75" customHeight="1">
      <c r="A13" s="21" t="s">
        <v>48</v>
      </c>
      <c r="B13" s="19" t="s">
        <v>49</v>
      </c>
      <c r="C13" s="33">
        <v>344</v>
      </c>
      <c r="D13" s="33">
        <v>300</v>
      </c>
      <c r="E13" s="33">
        <v>344</v>
      </c>
      <c r="F13" t="s">
        <v>154</v>
      </c>
    </row>
    <row r="14" spans="1:5" ht="27" customHeight="1">
      <c r="A14" s="27" t="s">
        <v>50</v>
      </c>
      <c r="B14" s="15" t="s">
        <v>51</v>
      </c>
      <c r="C14" s="35">
        <f>SUM(C12:C13)</f>
        <v>344</v>
      </c>
      <c r="D14" s="35">
        <f>SUM(D12:D13)</f>
        <v>300</v>
      </c>
      <c r="E14" s="35">
        <f>SUM(E12:E13)</f>
        <v>344</v>
      </c>
    </row>
    <row r="15" spans="1:5" ht="24.75" customHeight="1">
      <c r="A15" s="21" t="s">
        <v>52</v>
      </c>
      <c r="B15" s="19" t="s">
        <v>53</v>
      </c>
      <c r="C15" s="35"/>
      <c r="D15" s="35"/>
      <c r="E15" s="35"/>
    </row>
    <row r="16" spans="1:5" ht="21" customHeight="1">
      <c r="A16" s="21" t="s">
        <v>52</v>
      </c>
      <c r="B16" s="19" t="s">
        <v>54</v>
      </c>
      <c r="C16" s="35"/>
      <c r="D16" s="35"/>
      <c r="E16" s="35"/>
    </row>
    <row r="17" spans="1:5" ht="21.75" customHeight="1">
      <c r="A17" s="21" t="s">
        <v>52</v>
      </c>
      <c r="B17" s="19" t="s">
        <v>55</v>
      </c>
      <c r="C17" s="35"/>
      <c r="D17" s="35"/>
      <c r="E17" s="35"/>
    </row>
    <row r="18" spans="1:5" ht="18.75" customHeight="1">
      <c r="A18" s="27" t="s">
        <v>56</v>
      </c>
      <c r="B18" s="22" t="s">
        <v>57</v>
      </c>
      <c r="C18" s="31">
        <f>SUM(C15:C17)</f>
        <v>0</v>
      </c>
      <c r="D18" s="31">
        <f>SUM(D15:D17)</f>
        <v>0</v>
      </c>
      <c r="E18" s="31">
        <f>SUM(E15:E17)</f>
        <v>0</v>
      </c>
    </row>
    <row r="19" spans="1:5" ht="18.75" customHeight="1">
      <c r="A19" s="21" t="s">
        <v>58</v>
      </c>
      <c r="B19" s="23" t="s">
        <v>59</v>
      </c>
      <c r="C19" s="37">
        <v>918</v>
      </c>
      <c r="D19" s="37">
        <v>1003</v>
      </c>
      <c r="E19" s="37">
        <v>972</v>
      </c>
    </row>
    <row r="20" spans="1:5" ht="20.25" customHeight="1">
      <c r="A20" s="21" t="s">
        <v>60</v>
      </c>
      <c r="B20" s="19" t="s">
        <v>61</v>
      </c>
      <c r="C20" s="33"/>
      <c r="D20" s="33"/>
      <c r="E20" s="33"/>
    </row>
    <row r="21" spans="1:5" ht="23.25" customHeight="1">
      <c r="A21" s="21" t="s">
        <v>62</v>
      </c>
      <c r="B21" s="19" t="s">
        <v>63</v>
      </c>
      <c r="C21" s="33"/>
      <c r="D21" s="33"/>
      <c r="E21" s="33"/>
    </row>
    <row r="22" spans="1:5" ht="21" customHeight="1">
      <c r="A22" s="21" t="s">
        <v>64</v>
      </c>
      <c r="B22" s="19" t="s">
        <v>65</v>
      </c>
      <c r="C22" s="33"/>
      <c r="D22" s="33"/>
      <c r="E22" s="33"/>
    </row>
    <row r="23" spans="1:5" ht="26.25" customHeight="1">
      <c r="A23" s="21" t="s">
        <v>66</v>
      </c>
      <c r="B23" s="19" t="s">
        <v>67</v>
      </c>
      <c r="C23" s="33"/>
      <c r="D23" s="33"/>
      <c r="E23" s="33"/>
    </row>
    <row r="24" spans="1:5" ht="28.5" customHeight="1">
      <c r="A24" s="27">
        <v>941</v>
      </c>
      <c r="B24" s="15" t="s">
        <v>68</v>
      </c>
      <c r="C24" s="35">
        <f>SUM(C19:C23)</f>
        <v>918</v>
      </c>
      <c r="D24" s="35">
        <f>SUM(D19:D23)</f>
        <v>1003</v>
      </c>
      <c r="E24" s="35">
        <f>SUM(E19:E23)</f>
        <v>972</v>
      </c>
    </row>
    <row r="25" spans="1:5" ht="32.25" customHeight="1">
      <c r="A25" s="27"/>
      <c r="B25" s="15" t="s">
        <v>69</v>
      </c>
      <c r="C25" s="35">
        <f>C24+C18+C14+C11+C10+C6</f>
        <v>13062</v>
      </c>
      <c r="D25" s="35">
        <f>D24+D18+D14+D11+D10+D6</f>
        <v>14705</v>
      </c>
      <c r="E25" s="35">
        <f>E24+E18+E14+E11+E10+E6</f>
        <v>13916</v>
      </c>
    </row>
    <row r="26" spans="1:5" ht="28.5" customHeight="1">
      <c r="A26" s="21" t="s">
        <v>70</v>
      </c>
      <c r="B26" s="19" t="s">
        <v>71</v>
      </c>
      <c r="C26" s="33"/>
      <c r="D26" s="33"/>
      <c r="E26" s="33"/>
    </row>
    <row r="27" spans="1:5" ht="22.5" customHeight="1">
      <c r="A27" s="21" t="s">
        <v>70</v>
      </c>
      <c r="B27" s="19" t="s">
        <v>72</v>
      </c>
      <c r="C27" s="33"/>
      <c r="D27" s="33"/>
      <c r="E27" s="33"/>
    </row>
    <row r="28" spans="1:5" ht="23.25" customHeight="1">
      <c r="A28" s="21" t="s">
        <v>70</v>
      </c>
      <c r="B28" s="19" t="s">
        <v>73</v>
      </c>
      <c r="C28" s="33"/>
      <c r="D28" s="33"/>
      <c r="E28" s="33"/>
    </row>
    <row r="29" spans="1:5" ht="30" customHeight="1">
      <c r="A29" s="21" t="s">
        <v>70</v>
      </c>
      <c r="B29" s="19" t="s">
        <v>74</v>
      </c>
      <c r="C29" s="33"/>
      <c r="D29" s="33"/>
      <c r="E29" s="33"/>
    </row>
    <row r="30" spans="1:5" ht="36.75" customHeight="1">
      <c r="A30" s="27" t="s">
        <v>70</v>
      </c>
      <c r="B30" s="15" t="s">
        <v>75</v>
      </c>
      <c r="C30" s="35">
        <f>SUM(C26:C29)</f>
        <v>0</v>
      </c>
      <c r="D30" s="35"/>
      <c r="E30" s="35"/>
    </row>
    <row r="31" spans="1:5" ht="18.75" customHeight="1">
      <c r="A31" s="27">
        <v>9816</v>
      </c>
      <c r="B31" s="15" t="s">
        <v>77</v>
      </c>
      <c r="C31" s="35"/>
      <c r="D31" s="35"/>
      <c r="E31" s="35"/>
    </row>
    <row r="32" spans="1:5" ht="18.75" customHeight="1">
      <c r="A32" s="27"/>
      <c r="B32" s="15" t="s">
        <v>78</v>
      </c>
      <c r="C32" s="35">
        <f>C25+C30+C31</f>
        <v>13062</v>
      </c>
      <c r="D32" s="35">
        <f>D25+D30+D31</f>
        <v>14705</v>
      </c>
      <c r="E32" s="35">
        <f>E25+E30+E31</f>
        <v>13916</v>
      </c>
    </row>
    <row r="34" spans="2:3" ht="18.75" customHeight="1">
      <c r="B34" s="72" t="s">
        <v>155</v>
      </c>
      <c r="C34" s="28" t="s">
        <v>154</v>
      </c>
    </row>
    <row r="35" spans="2:6" ht="18.75" customHeight="1">
      <c r="B35" s="72" t="s">
        <v>156</v>
      </c>
      <c r="C35" s="28" t="s">
        <v>157</v>
      </c>
      <c r="F35">
        <v>177</v>
      </c>
    </row>
    <row r="36" spans="2:6" ht="18.75" customHeight="1">
      <c r="B36" s="72" t="s">
        <v>158</v>
      </c>
      <c r="C36" s="28" t="s">
        <v>159</v>
      </c>
      <c r="F36">
        <v>167</v>
      </c>
    </row>
    <row r="37" spans="2:6" ht="18.75" customHeight="1">
      <c r="B37" s="72" t="s">
        <v>160</v>
      </c>
      <c r="F37">
        <f>SUM(F35:F36)</f>
        <v>344</v>
      </c>
    </row>
    <row r="38" ht="18.75" customHeight="1">
      <c r="B38" s="72" t="s">
        <v>161</v>
      </c>
    </row>
    <row r="39" ht="18.75" customHeight="1">
      <c r="B39" s="72" t="s">
        <v>162</v>
      </c>
    </row>
    <row r="40" ht="18.75" customHeight="1">
      <c r="B40" s="72" t="s">
        <v>163</v>
      </c>
    </row>
    <row r="41" ht="18.75" customHeight="1">
      <c r="B41" s="72" t="s">
        <v>164</v>
      </c>
    </row>
    <row r="42" ht="18.75" customHeight="1">
      <c r="B42" s="72" t="s">
        <v>165</v>
      </c>
    </row>
    <row r="43" ht="18.75" customHeight="1">
      <c r="B43" s="72" t="s">
        <v>166</v>
      </c>
    </row>
    <row r="46" ht="18.75" customHeight="1">
      <c r="B46" s="72" t="s">
        <v>167</v>
      </c>
    </row>
    <row r="47" ht="18.75" customHeight="1">
      <c r="B47" s="72" t="s">
        <v>168</v>
      </c>
    </row>
    <row r="48" ht="18.75" customHeight="1">
      <c r="B48" s="72" t="s">
        <v>169</v>
      </c>
    </row>
    <row r="49" ht="18.75" customHeight="1">
      <c r="B49" s="72" t="s">
        <v>170</v>
      </c>
    </row>
    <row r="50" ht="18.75" customHeight="1">
      <c r="B50" s="72" t="s">
        <v>171</v>
      </c>
    </row>
    <row r="51" ht="18.75" customHeight="1">
      <c r="B51" s="72" t="s">
        <v>172</v>
      </c>
    </row>
    <row r="52" ht="18.75" customHeight="1">
      <c r="B52" s="72" t="s">
        <v>173</v>
      </c>
    </row>
    <row r="53" ht="18.75" customHeight="1">
      <c r="B53" s="72" t="s">
        <v>174</v>
      </c>
    </row>
    <row r="54" ht="18.75" customHeight="1">
      <c r="B54" s="72" t="s">
        <v>175</v>
      </c>
    </row>
    <row r="55" ht="18.75" customHeight="1">
      <c r="B55" s="72" t="s">
        <v>176</v>
      </c>
    </row>
  </sheetData>
  <sheetProtection selectLockedCells="1" selectUnlockedCells="1"/>
  <mergeCells count="1">
    <mergeCell ref="A1:C1"/>
  </mergeCells>
  <printOptions headings="1"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scale="66" r:id="rId1"/>
  <headerFooter alignWithMargins="0">
    <oddHeader>&amp;C&amp;P/&amp;N</oddHeader>
    <oddFooter>&amp;L&amp;D&amp;R&amp;A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33"/>
  <sheetViews>
    <sheetView view="pageBreakPreview" zoomScale="60" zoomScalePageLayoutView="0" workbookViewId="0" topLeftCell="A1">
      <selection activeCell="B3" sqref="B3"/>
    </sheetView>
  </sheetViews>
  <sheetFormatPr defaultColWidth="8.66015625" defaultRowHeight="18.75" customHeight="1"/>
  <cols>
    <col min="1" max="1" width="9" style="0" customWidth="1"/>
    <col min="2" max="2" width="33.75" style="0" customWidth="1"/>
    <col min="3" max="3" width="8.66015625" style="28" customWidth="1"/>
    <col min="4" max="4" width="9.91015625" style="28" customWidth="1"/>
    <col min="5" max="5" width="8.66015625" style="28" customWidth="1"/>
    <col min="6" max="6" width="8.25" style="0" customWidth="1"/>
  </cols>
  <sheetData>
    <row r="1" spans="1:5" ht="18.75" customHeight="1">
      <c r="A1" s="87" t="s">
        <v>27</v>
      </c>
      <c r="B1" s="87"/>
      <c r="C1" s="87"/>
      <c r="D1" s="31"/>
      <c r="E1" s="31"/>
    </row>
    <row r="2" spans="1:5" ht="18.75" customHeight="1">
      <c r="A2" s="12">
        <v>841154</v>
      </c>
      <c r="B2" s="10" t="s">
        <v>177</v>
      </c>
      <c r="C2" s="31" t="s">
        <v>1</v>
      </c>
      <c r="D2" s="31" t="s">
        <v>148</v>
      </c>
      <c r="E2" s="31" t="s">
        <v>3</v>
      </c>
    </row>
    <row r="3" spans="1:7" ht="18.75" customHeight="1">
      <c r="A3" s="12" t="s">
        <v>149</v>
      </c>
      <c r="B3" s="10"/>
      <c r="C3" s="31"/>
      <c r="D3" s="31"/>
      <c r="E3" s="31"/>
      <c r="F3" s="73"/>
      <c r="G3" s="17"/>
    </row>
    <row r="4" spans="1:7" ht="25.5" customHeight="1">
      <c r="A4" s="18" t="s">
        <v>31</v>
      </c>
      <c r="B4" s="19" t="s">
        <v>32</v>
      </c>
      <c r="C4" s="33"/>
      <c r="D4" s="33"/>
      <c r="E4" s="33"/>
      <c r="F4" s="74"/>
      <c r="G4" s="17"/>
    </row>
    <row r="5" spans="1:7" ht="18.75" customHeight="1">
      <c r="A5" s="21" t="s">
        <v>33</v>
      </c>
      <c r="B5" s="19" t="s">
        <v>34</v>
      </c>
      <c r="C5" s="33"/>
      <c r="D5" s="33"/>
      <c r="E5" s="33"/>
      <c r="F5" s="74"/>
      <c r="G5" s="17"/>
    </row>
    <row r="6" spans="1:7" ht="25.5" customHeight="1">
      <c r="A6" s="10" t="s">
        <v>35</v>
      </c>
      <c r="B6" s="15" t="s">
        <v>36</v>
      </c>
      <c r="C6" s="35">
        <f>SUM(C4:C5)</f>
        <v>0</v>
      </c>
      <c r="D6" s="35"/>
      <c r="E6" s="35"/>
      <c r="F6" s="74"/>
      <c r="G6" s="17"/>
    </row>
    <row r="7" spans="1:7" ht="18.75" customHeight="1">
      <c r="A7" s="21" t="s">
        <v>37</v>
      </c>
      <c r="B7" s="19" t="s">
        <v>38</v>
      </c>
      <c r="C7" s="33"/>
      <c r="D7" s="33"/>
      <c r="E7" s="33"/>
      <c r="F7" s="74"/>
      <c r="G7" s="17"/>
    </row>
    <row r="8" spans="1:7" ht="18.75" customHeight="1">
      <c r="A8" s="21" t="s">
        <v>39</v>
      </c>
      <c r="B8" s="19" t="s">
        <v>6</v>
      </c>
      <c r="C8" s="33"/>
      <c r="D8" s="33"/>
      <c r="E8" s="33"/>
      <c r="F8" s="25"/>
      <c r="G8" s="25"/>
    </row>
    <row r="9" spans="1:5" ht="18.75" customHeight="1">
      <c r="A9" s="21" t="s">
        <v>40</v>
      </c>
      <c r="B9" s="19" t="s">
        <v>41</v>
      </c>
      <c r="C9" s="33"/>
      <c r="D9" s="33"/>
      <c r="E9" s="33"/>
    </row>
    <row r="10" spans="1:5" ht="18.75" customHeight="1">
      <c r="A10" s="27" t="s">
        <v>42</v>
      </c>
      <c r="B10" s="15" t="s">
        <v>43</v>
      </c>
      <c r="C10" s="35">
        <f>SUM(C7:C9)</f>
        <v>0</v>
      </c>
      <c r="D10" s="35"/>
      <c r="E10" s="35"/>
    </row>
    <row r="11" spans="1:5" ht="18.75" customHeight="1">
      <c r="A11" s="21" t="s">
        <v>44</v>
      </c>
      <c r="B11" s="22" t="s">
        <v>45</v>
      </c>
      <c r="C11" s="31"/>
      <c r="D11" s="31"/>
      <c r="E11" s="31"/>
    </row>
    <row r="12" spans="1:5" ht="18.75" customHeight="1">
      <c r="A12" s="21" t="s">
        <v>46</v>
      </c>
      <c r="B12" s="23" t="s">
        <v>47</v>
      </c>
      <c r="C12" s="37"/>
      <c r="D12" s="37"/>
      <c r="E12" s="37"/>
    </row>
    <row r="13" spans="1:5" ht="18.75" customHeight="1">
      <c r="A13" s="21" t="s">
        <v>48</v>
      </c>
      <c r="B13" s="19" t="s">
        <v>49</v>
      </c>
      <c r="C13" s="33"/>
      <c r="D13" s="33"/>
      <c r="E13" s="33"/>
    </row>
    <row r="14" spans="1:5" ht="18.75" customHeight="1">
      <c r="A14" s="27" t="s">
        <v>50</v>
      </c>
      <c r="B14" s="15" t="s">
        <v>51</v>
      </c>
      <c r="C14" s="35">
        <f>SUM(C12:C13)</f>
        <v>0</v>
      </c>
      <c r="D14" s="35"/>
      <c r="E14" s="35"/>
    </row>
    <row r="15" spans="1:5" ht="18.75" customHeight="1">
      <c r="A15" s="21" t="s">
        <v>52</v>
      </c>
      <c r="B15" s="19" t="s">
        <v>53</v>
      </c>
      <c r="C15" s="35"/>
      <c r="D15" s="35"/>
      <c r="E15" s="35"/>
    </row>
    <row r="16" spans="1:5" ht="18.75" customHeight="1">
      <c r="A16" s="21" t="s">
        <v>52</v>
      </c>
      <c r="B16" s="19" t="s">
        <v>54</v>
      </c>
      <c r="C16" s="35"/>
      <c r="D16" s="35"/>
      <c r="E16" s="35"/>
    </row>
    <row r="17" spans="1:5" ht="18.75" customHeight="1">
      <c r="A17" s="21" t="s">
        <v>52</v>
      </c>
      <c r="B17" s="19" t="s">
        <v>55</v>
      </c>
      <c r="C17" s="35"/>
      <c r="D17" s="35"/>
      <c r="E17" s="35"/>
    </row>
    <row r="18" spans="1:5" ht="18.75" customHeight="1">
      <c r="A18" s="27" t="s">
        <v>56</v>
      </c>
      <c r="B18" s="22" t="s">
        <v>57</v>
      </c>
      <c r="C18" s="31">
        <f>SUM(C15:C17)</f>
        <v>0</v>
      </c>
      <c r="D18" s="31"/>
      <c r="E18" s="31"/>
    </row>
    <row r="19" spans="1:5" ht="18.75" customHeight="1">
      <c r="A19" s="21" t="s">
        <v>58</v>
      </c>
      <c r="B19" s="23" t="s">
        <v>59</v>
      </c>
      <c r="C19" s="37"/>
      <c r="D19" s="37"/>
      <c r="E19" s="37"/>
    </row>
    <row r="20" spans="1:5" ht="18.75" customHeight="1">
      <c r="A20" s="21" t="s">
        <v>60</v>
      </c>
      <c r="B20" s="19" t="s">
        <v>61</v>
      </c>
      <c r="C20" s="33"/>
      <c r="D20" s="33"/>
      <c r="E20" s="33"/>
    </row>
    <row r="21" spans="1:5" ht="18.75" customHeight="1">
      <c r="A21" s="21" t="s">
        <v>62</v>
      </c>
      <c r="B21" s="19" t="s">
        <v>63</v>
      </c>
      <c r="C21" s="33"/>
      <c r="D21" s="33"/>
      <c r="E21" s="33"/>
    </row>
    <row r="22" spans="1:5" ht="18.75" customHeight="1">
      <c r="A22" s="21" t="s">
        <v>64</v>
      </c>
      <c r="B22" s="19" t="s">
        <v>65</v>
      </c>
      <c r="C22" s="33"/>
      <c r="D22" s="33"/>
      <c r="E22" s="33"/>
    </row>
    <row r="23" spans="1:5" ht="18.75" customHeight="1">
      <c r="A23" s="21" t="s">
        <v>66</v>
      </c>
      <c r="B23" s="19" t="s">
        <v>67</v>
      </c>
      <c r="C23" s="33"/>
      <c r="D23" s="33"/>
      <c r="E23" s="33"/>
    </row>
    <row r="24" spans="1:5" ht="18.75" customHeight="1">
      <c r="A24" s="27">
        <v>941</v>
      </c>
      <c r="B24" s="15" t="s">
        <v>68</v>
      </c>
      <c r="C24" s="35">
        <f>SUM(C19:C23)</f>
        <v>0</v>
      </c>
      <c r="D24" s="35"/>
      <c r="E24" s="35"/>
    </row>
    <row r="25" spans="1:5" ht="18.75" customHeight="1">
      <c r="A25" s="27"/>
      <c r="B25" s="15" t="s">
        <v>69</v>
      </c>
      <c r="C25" s="35">
        <f>C24+C18+C14+C11+C10+C6</f>
        <v>0</v>
      </c>
      <c r="D25" s="35"/>
      <c r="E25" s="35"/>
    </row>
    <row r="26" spans="1:5" ht="18.75" customHeight="1">
      <c r="A26" s="21" t="s">
        <v>70</v>
      </c>
      <c r="B26" s="19" t="s">
        <v>71</v>
      </c>
      <c r="C26" s="33"/>
      <c r="D26" s="33"/>
      <c r="E26" s="33"/>
    </row>
    <row r="27" spans="1:5" ht="18.75" customHeight="1">
      <c r="A27" s="21" t="s">
        <v>70</v>
      </c>
      <c r="B27" s="19" t="s">
        <v>72</v>
      </c>
      <c r="C27" s="33"/>
      <c r="D27" s="33"/>
      <c r="E27" s="33"/>
    </row>
    <row r="28" spans="1:5" ht="18.75" customHeight="1">
      <c r="A28" s="21" t="s">
        <v>70</v>
      </c>
      <c r="B28" s="19" t="s">
        <v>73</v>
      </c>
      <c r="C28" s="33"/>
      <c r="D28" s="33"/>
      <c r="E28" s="33"/>
    </row>
    <row r="29" spans="1:5" ht="18.75" customHeight="1">
      <c r="A29" s="21" t="s">
        <v>70</v>
      </c>
      <c r="B29" s="19" t="s">
        <v>74</v>
      </c>
      <c r="C29" s="33"/>
      <c r="D29" s="33"/>
      <c r="E29" s="33"/>
    </row>
    <row r="30" spans="1:5" ht="18.75" customHeight="1">
      <c r="A30" s="27" t="s">
        <v>70</v>
      </c>
      <c r="B30" s="15" t="s">
        <v>75</v>
      </c>
      <c r="C30" s="35">
        <f>SUM(C26:C29)</f>
        <v>0</v>
      </c>
      <c r="D30" s="35"/>
      <c r="E30" s="35"/>
    </row>
    <row r="31" spans="1:5" ht="18.75" customHeight="1">
      <c r="A31" s="27">
        <v>9813</v>
      </c>
      <c r="B31" s="15" t="s">
        <v>76</v>
      </c>
      <c r="C31" s="35">
        <v>22934</v>
      </c>
      <c r="D31" s="35">
        <v>24096</v>
      </c>
      <c r="E31" s="35">
        <v>13748</v>
      </c>
    </row>
    <row r="32" spans="1:5" ht="18.75" customHeight="1">
      <c r="A32" s="27">
        <v>9816</v>
      </c>
      <c r="B32" s="15" t="s">
        <v>77</v>
      </c>
      <c r="C32" s="35"/>
      <c r="D32" s="35"/>
      <c r="E32" s="35"/>
    </row>
    <row r="33" spans="1:5" ht="18.75" customHeight="1">
      <c r="A33" s="27"/>
      <c r="B33" s="15" t="s">
        <v>78</v>
      </c>
      <c r="C33" s="35">
        <f>C25+C30+C32+C31</f>
        <v>22934</v>
      </c>
      <c r="D33" s="35">
        <f>D25+D30+D32+D31</f>
        <v>24096</v>
      </c>
      <c r="E33" s="35">
        <f>E25+E30+E32+E31</f>
        <v>13748</v>
      </c>
    </row>
  </sheetData>
  <sheetProtection selectLockedCells="1" selectUnlockedCells="1"/>
  <mergeCells count="1">
    <mergeCell ref="A1:C1"/>
  </mergeCells>
  <printOptions headings="1"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scale="94" r:id="rId1"/>
  <headerFooter alignWithMargins="0">
    <oddHeader>&amp;C&amp;P/&amp;N</oddHeader>
    <oddFooter>&amp;L&amp;D&amp;R&amp;A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32"/>
  <sheetViews>
    <sheetView view="pageBreakPreview" zoomScale="60" zoomScalePageLayoutView="0" workbookViewId="0" topLeftCell="A1">
      <selection activeCell="E29" sqref="E29"/>
    </sheetView>
  </sheetViews>
  <sheetFormatPr defaultColWidth="8.66015625" defaultRowHeight="18.75" customHeight="1"/>
  <cols>
    <col min="2" max="2" width="25.58203125" style="0" customWidth="1"/>
    <col min="3" max="3" width="8.75" style="28" customWidth="1"/>
    <col min="4" max="4" width="9.75" style="28" customWidth="1"/>
    <col min="5" max="5" width="8.75" style="28" customWidth="1"/>
    <col min="6" max="6" width="27.33203125" style="0" customWidth="1"/>
  </cols>
  <sheetData>
    <row r="1" spans="1:5" ht="18.75" customHeight="1">
      <c r="A1" s="87" t="s">
        <v>27</v>
      </c>
      <c r="B1" s="87"/>
      <c r="C1" s="87"/>
      <c r="D1" s="29"/>
      <c r="E1" s="29"/>
    </row>
    <row r="2" spans="1:5" ht="18.75" customHeight="1">
      <c r="A2" s="12">
        <v>841403</v>
      </c>
      <c r="B2" s="10" t="s">
        <v>178</v>
      </c>
      <c r="C2" s="31" t="s">
        <v>1</v>
      </c>
      <c r="D2" s="31" t="s">
        <v>179</v>
      </c>
      <c r="E2" s="31" t="s">
        <v>3</v>
      </c>
    </row>
    <row r="3" spans="1:5" ht="18.75" customHeight="1">
      <c r="A3" s="12" t="s">
        <v>180</v>
      </c>
      <c r="B3" s="10"/>
      <c r="C3" s="31"/>
      <c r="D3" s="31"/>
      <c r="E3" s="31"/>
    </row>
    <row r="4" spans="1:5" ht="27.75" customHeight="1">
      <c r="A4" s="18" t="s">
        <v>31</v>
      </c>
      <c r="B4" s="19" t="s">
        <v>32</v>
      </c>
      <c r="C4" s="33"/>
      <c r="D4" s="33"/>
      <c r="E4" s="33"/>
    </row>
    <row r="5" spans="1:5" ht="26.25" customHeight="1">
      <c r="A5" s="21" t="s">
        <v>33</v>
      </c>
      <c r="B5" s="19" t="s">
        <v>34</v>
      </c>
      <c r="C5" s="33"/>
      <c r="D5" s="33"/>
      <c r="E5" s="33"/>
    </row>
    <row r="6" spans="1:5" ht="25.5" customHeight="1">
      <c r="A6" s="10" t="s">
        <v>35</v>
      </c>
      <c r="B6" s="15" t="s">
        <v>36</v>
      </c>
      <c r="C6" s="35">
        <f>SUM(C4:C5)</f>
        <v>0</v>
      </c>
      <c r="D6" s="35"/>
      <c r="E6" s="35"/>
    </row>
    <row r="7" spans="1:5" ht="19.5" customHeight="1">
      <c r="A7" s="21" t="s">
        <v>37</v>
      </c>
      <c r="B7" s="19" t="s">
        <v>38</v>
      </c>
      <c r="C7" s="33"/>
      <c r="D7" s="33"/>
      <c r="E7" s="33"/>
    </row>
    <row r="8" spans="1:5" ht="13.5" customHeight="1">
      <c r="A8" s="21" t="s">
        <v>39</v>
      </c>
      <c r="B8" s="19" t="s">
        <v>6</v>
      </c>
      <c r="C8" s="33"/>
      <c r="D8" s="33"/>
      <c r="E8" s="33"/>
    </row>
    <row r="9" spans="1:5" ht="17.25" customHeight="1">
      <c r="A9" s="21" t="s">
        <v>40</v>
      </c>
      <c r="B9" s="19" t="s">
        <v>41</v>
      </c>
      <c r="C9" s="33"/>
      <c r="D9" s="33"/>
      <c r="E9" s="33"/>
    </row>
    <row r="10" spans="1:5" ht="1.5" customHeight="1">
      <c r="A10" s="27" t="s">
        <v>42</v>
      </c>
      <c r="B10" s="15" t="s">
        <v>43</v>
      </c>
      <c r="C10" s="35">
        <f>SUM(C7:C9)</f>
        <v>0</v>
      </c>
      <c r="D10" s="35"/>
      <c r="E10" s="35"/>
    </row>
    <row r="11" spans="1:6" ht="43.5" customHeight="1">
      <c r="A11" s="21" t="s">
        <v>44</v>
      </c>
      <c r="B11" s="22" t="s">
        <v>45</v>
      </c>
      <c r="C11" s="31"/>
      <c r="D11" s="31"/>
      <c r="E11" s="31">
        <v>6860</v>
      </c>
      <c r="F11" s="75" t="s">
        <v>181</v>
      </c>
    </row>
    <row r="12" spans="1:5" ht="18.75" customHeight="1">
      <c r="A12" s="21" t="s">
        <v>46</v>
      </c>
      <c r="B12" s="23" t="s">
        <v>47</v>
      </c>
      <c r="C12" s="37"/>
      <c r="D12" s="37"/>
      <c r="E12" s="37"/>
    </row>
    <row r="13" spans="1:5" ht="24.75" customHeight="1">
      <c r="A13" s="21" t="s">
        <v>48</v>
      </c>
      <c r="B13" s="19" t="s">
        <v>49</v>
      </c>
      <c r="C13" s="33"/>
      <c r="D13" s="33"/>
      <c r="E13" s="33"/>
    </row>
    <row r="14" spans="1:5" ht="27" customHeight="1">
      <c r="A14" s="27" t="s">
        <v>50</v>
      </c>
      <c r="B14" s="15" t="s">
        <v>51</v>
      </c>
      <c r="C14" s="35">
        <f>SUM(C12:C13)</f>
        <v>0</v>
      </c>
      <c r="D14" s="35"/>
      <c r="E14" s="35"/>
    </row>
    <row r="15" spans="1:5" ht="24.75" customHeight="1">
      <c r="A15" s="21" t="s">
        <v>52</v>
      </c>
      <c r="B15" s="19" t="s">
        <v>53</v>
      </c>
      <c r="C15" s="35"/>
      <c r="D15" s="35"/>
      <c r="E15" s="35"/>
    </row>
    <row r="16" spans="1:5" ht="21" customHeight="1">
      <c r="A16" s="21" t="s">
        <v>52</v>
      </c>
      <c r="B16" s="19" t="s">
        <v>54</v>
      </c>
      <c r="C16" s="35"/>
      <c r="D16" s="35"/>
      <c r="E16" s="35"/>
    </row>
    <row r="17" spans="1:5" ht="21.75" customHeight="1">
      <c r="A17" s="21" t="s">
        <v>52</v>
      </c>
      <c r="B17" s="19" t="s">
        <v>55</v>
      </c>
      <c r="C17" s="35"/>
      <c r="D17" s="35"/>
      <c r="E17" s="35"/>
    </row>
    <row r="18" spans="1:5" ht="18.75" customHeight="1">
      <c r="A18" s="27" t="s">
        <v>56</v>
      </c>
      <c r="B18" s="22" t="s">
        <v>57</v>
      </c>
      <c r="C18" s="31">
        <f>SUM(C15:C17)</f>
        <v>0</v>
      </c>
      <c r="D18" s="31"/>
      <c r="E18" s="31"/>
    </row>
    <row r="19" spans="1:5" ht="18.75" customHeight="1">
      <c r="A19" s="21" t="s">
        <v>58</v>
      </c>
      <c r="B19" s="23" t="s">
        <v>59</v>
      </c>
      <c r="C19" s="37"/>
      <c r="D19" s="37"/>
      <c r="E19" s="37">
        <v>2495</v>
      </c>
    </row>
    <row r="20" spans="1:5" ht="20.25" customHeight="1">
      <c r="A20" s="21" t="s">
        <v>60</v>
      </c>
      <c r="B20" s="19" t="s">
        <v>61</v>
      </c>
      <c r="C20" s="33"/>
      <c r="D20" s="33"/>
      <c r="E20" s="33"/>
    </row>
    <row r="21" spans="1:5" ht="23.25" customHeight="1">
      <c r="A21" s="21" t="s">
        <v>62</v>
      </c>
      <c r="B21" s="19" t="s">
        <v>63</v>
      </c>
      <c r="C21" s="33"/>
      <c r="D21" s="33"/>
      <c r="E21" s="33"/>
    </row>
    <row r="22" spans="1:5" ht="21" customHeight="1">
      <c r="A22" s="21" t="s">
        <v>64</v>
      </c>
      <c r="B22" s="19" t="s">
        <v>65</v>
      </c>
      <c r="C22" s="33"/>
      <c r="D22" s="33"/>
      <c r="E22" s="33"/>
    </row>
    <row r="23" spans="1:5" ht="26.25" customHeight="1">
      <c r="A23" s="21" t="s">
        <v>66</v>
      </c>
      <c r="B23" s="19" t="s">
        <v>67</v>
      </c>
      <c r="C23" s="33"/>
      <c r="D23" s="33"/>
      <c r="E23" s="33"/>
    </row>
    <row r="24" spans="1:5" ht="28.5" customHeight="1">
      <c r="A24" s="27">
        <v>941</v>
      </c>
      <c r="B24" s="15" t="s">
        <v>68</v>
      </c>
      <c r="C24" s="35">
        <f>SUM(C19:C23)</f>
        <v>0</v>
      </c>
      <c r="D24" s="35">
        <f>SUM(D19:D23)</f>
        <v>0</v>
      </c>
      <c r="E24" s="35">
        <f>SUM(E19:E23)</f>
        <v>2495</v>
      </c>
    </row>
    <row r="25" spans="1:5" ht="32.25" customHeight="1">
      <c r="A25" s="27"/>
      <c r="B25" s="15" t="s">
        <v>69</v>
      </c>
      <c r="C25" s="35">
        <f>C24+C18+C14+C11+C10+C6</f>
        <v>0</v>
      </c>
      <c r="D25" s="35">
        <f>D24+D18+D14+D11+D10+D6</f>
        <v>0</v>
      </c>
      <c r="E25" s="35">
        <f>E24+E18+E14+E11+E10+E6</f>
        <v>9355</v>
      </c>
    </row>
    <row r="26" spans="1:5" ht="28.5" customHeight="1">
      <c r="A26" s="21" t="s">
        <v>70</v>
      </c>
      <c r="B26" s="19" t="s">
        <v>71</v>
      </c>
      <c r="C26" s="33"/>
      <c r="D26" s="33"/>
      <c r="E26" s="33"/>
    </row>
    <row r="27" spans="1:5" ht="22.5" customHeight="1">
      <c r="A27" s="21" t="s">
        <v>70</v>
      </c>
      <c r="B27" s="19" t="s">
        <v>72</v>
      </c>
      <c r="C27" s="33"/>
      <c r="D27" s="33"/>
      <c r="E27" s="33"/>
    </row>
    <row r="28" spans="1:5" ht="23.25" customHeight="1">
      <c r="A28" s="21" t="s">
        <v>70</v>
      </c>
      <c r="B28" s="19" t="s">
        <v>73</v>
      </c>
      <c r="C28" s="33"/>
      <c r="D28" s="33"/>
      <c r="E28" s="33"/>
    </row>
    <row r="29" spans="1:6" ht="30" customHeight="1">
      <c r="A29" s="21" t="s">
        <v>70</v>
      </c>
      <c r="B29" s="19" t="s">
        <v>74</v>
      </c>
      <c r="C29" s="33"/>
      <c r="D29" s="33"/>
      <c r="E29" s="33">
        <v>2378</v>
      </c>
      <c r="F29" t="s">
        <v>202</v>
      </c>
    </row>
    <row r="30" spans="1:5" ht="36.75" customHeight="1">
      <c r="A30" s="27" t="s">
        <v>70</v>
      </c>
      <c r="B30" s="15" t="s">
        <v>75</v>
      </c>
      <c r="C30" s="35">
        <f>SUM(C26:C29)</f>
        <v>0</v>
      </c>
      <c r="D30" s="35">
        <f>SUM(D26:D29)</f>
        <v>0</v>
      </c>
      <c r="E30" s="35">
        <f>SUM(E26:E29)</f>
        <v>2378</v>
      </c>
    </row>
    <row r="31" spans="1:5" ht="18.75" customHeight="1">
      <c r="A31" s="27">
        <v>9816</v>
      </c>
      <c r="B31" s="15" t="s">
        <v>77</v>
      </c>
      <c r="C31" s="35"/>
      <c r="D31" s="35"/>
      <c r="E31" s="35"/>
    </row>
    <row r="32" spans="1:5" ht="18.75" customHeight="1">
      <c r="A32" s="27"/>
      <c r="B32" s="15" t="s">
        <v>78</v>
      </c>
      <c r="C32" s="35">
        <f>C25+C30+C31</f>
        <v>0</v>
      </c>
      <c r="D32" s="35">
        <f>D25+D30+D31</f>
        <v>0</v>
      </c>
      <c r="E32" s="35">
        <f>E25+E30+E31</f>
        <v>11733</v>
      </c>
    </row>
  </sheetData>
  <sheetProtection selectLockedCells="1" selectUnlockedCells="1"/>
  <mergeCells count="1">
    <mergeCell ref="A1:C1"/>
  </mergeCells>
  <printOptions headings="1"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scale="68" r:id="rId1"/>
  <headerFooter alignWithMargins="0">
    <oddHeader>&amp;C&amp;P/&amp;N</oddHeader>
    <oddFooter>&amp;L&amp;D&amp;R&amp;A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42"/>
  <sheetViews>
    <sheetView view="pageBreakPreview" zoomScale="60" zoomScalePageLayoutView="0" workbookViewId="0" topLeftCell="A22">
      <selection activeCell="A4" sqref="A4"/>
    </sheetView>
  </sheetViews>
  <sheetFormatPr defaultColWidth="8.66015625" defaultRowHeight="18.75" customHeight="1"/>
  <cols>
    <col min="2" max="2" width="35.91015625" style="0" customWidth="1"/>
    <col min="3" max="3" width="5.75" style="28" customWidth="1"/>
    <col min="4" max="4" width="9.25" style="76" customWidth="1"/>
    <col min="5" max="7" width="8.75" style="28" customWidth="1"/>
    <col min="8" max="8" width="3.25" style="0" customWidth="1"/>
    <col min="9" max="9" width="15.75" style="0" customWidth="1"/>
    <col min="11" max="11" width="12.75" style="0" customWidth="1"/>
  </cols>
  <sheetData>
    <row r="1" spans="1:7" ht="18.75" customHeight="1">
      <c r="A1" s="87" t="s">
        <v>27</v>
      </c>
      <c r="B1" s="87"/>
      <c r="C1" s="87"/>
      <c r="D1" s="77"/>
      <c r="E1" s="29"/>
      <c r="F1" s="29"/>
      <c r="G1" s="29"/>
    </row>
    <row r="2" spans="1:7" ht="18.75" customHeight="1">
      <c r="A2" s="12">
        <v>889921</v>
      </c>
      <c r="B2" s="10" t="s">
        <v>182</v>
      </c>
      <c r="C2" s="31" t="s">
        <v>1</v>
      </c>
      <c r="D2" s="78" t="s">
        <v>80</v>
      </c>
      <c r="E2" s="31" t="s">
        <v>3</v>
      </c>
      <c r="F2" s="29"/>
      <c r="G2" s="29"/>
    </row>
    <row r="3" spans="1:7" ht="18.75" customHeight="1">
      <c r="A3" s="12">
        <v>107051</v>
      </c>
      <c r="B3" s="10"/>
      <c r="C3" s="31"/>
      <c r="D3" s="78"/>
      <c r="E3" s="31"/>
      <c r="F3" s="29"/>
      <c r="G3" s="29"/>
    </row>
    <row r="4" spans="1:7" ht="28.5" customHeight="1">
      <c r="A4" s="18" t="s">
        <v>31</v>
      </c>
      <c r="B4" s="19" t="s">
        <v>32</v>
      </c>
      <c r="C4" s="33"/>
      <c r="D4" s="79"/>
      <c r="E4" s="33"/>
      <c r="F4" s="80"/>
      <c r="G4" s="80"/>
    </row>
    <row r="5" spans="1:7" ht="24.75" customHeight="1">
      <c r="A5" s="21" t="s">
        <v>33</v>
      </c>
      <c r="B5" s="19" t="s">
        <v>34</v>
      </c>
      <c r="C5" s="33"/>
      <c r="D5" s="79"/>
      <c r="E5" s="33"/>
      <c r="F5" s="80"/>
      <c r="G5" s="80"/>
    </row>
    <row r="6" spans="1:7" ht="24.75" customHeight="1">
      <c r="A6" s="10" t="s">
        <v>35</v>
      </c>
      <c r="B6" s="15" t="s">
        <v>36</v>
      </c>
      <c r="C6" s="35">
        <f>SUM(C4:C5)</f>
        <v>0</v>
      </c>
      <c r="D6" s="81"/>
      <c r="E6" s="35"/>
      <c r="F6" s="82"/>
      <c r="G6" s="82"/>
    </row>
    <row r="7" spans="1:7" ht="18.75" customHeight="1">
      <c r="A7" s="21" t="s">
        <v>37</v>
      </c>
      <c r="B7" s="19" t="s">
        <v>38</v>
      </c>
      <c r="C7" s="33"/>
      <c r="D7" s="79"/>
      <c r="E7" s="33"/>
      <c r="F7" s="80"/>
      <c r="G7" s="80"/>
    </row>
    <row r="8" spans="1:7" ht="18.75" customHeight="1">
      <c r="A8" s="21" t="s">
        <v>39</v>
      </c>
      <c r="B8" s="19" t="s">
        <v>6</v>
      </c>
      <c r="C8" s="33"/>
      <c r="D8" s="79"/>
      <c r="E8" s="33"/>
      <c r="F8" s="80"/>
      <c r="G8" s="80"/>
    </row>
    <row r="9" spans="1:7" ht="21" customHeight="1">
      <c r="A9" s="21" t="s">
        <v>40</v>
      </c>
      <c r="B9" s="19" t="s">
        <v>41</v>
      </c>
      <c r="C9" s="33"/>
      <c r="D9" s="79"/>
      <c r="E9" s="33"/>
      <c r="F9" s="80"/>
      <c r="G9" s="80"/>
    </row>
    <row r="10" spans="1:7" ht="27.75" customHeight="1">
      <c r="A10" s="27" t="s">
        <v>42</v>
      </c>
      <c r="B10" s="15" t="s">
        <v>43</v>
      </c>
      <c r="C10" s="35">
        <f>SUM(C7:C9)</f>
        <v>0</v>
      </c>
      <c r="D10" s="81"/>
      <c r="E10" s="35"/>
      <c r="F10" s="82"/>
      <c r="G10" s="82"/>
    </row>
    <row r="11" spans="1:7" ht="18.75" customHeight="1">
      <c r="A11" s="21" t="s">
        <v>44</v>
      </c>
      <c r="B11" s="22" t="s">
        <v>45</v>
      </c>
      <c r="C11" s="31"/>
      <c r="D11" s="78"/>
      <c r="E11" s="31"/>
      <c r="F11" s="29"/>
      <c r="G11" s="29"/>
    </row>
    <row r="12" spans="1:7" ht="18.75" customHeight="1">
      <c r="A12" s="21" t="s">
        <v>46</v>
      </c>
      <c r="B12" s="23" t="s">
        <v>47</v>
      </c>
      <c r="C12" s="37"/>
      <c r="D12" s="83"/>
      <c r="E12" s="37"/>
      <c r="F12" s="84"/>
      <c r="G12" s="84"/>
    </row>
    <row r="13" spans="1:7" ht="26.25" customHeight="1">
      <c r="A13" s="21" t="s">
        <v>48</v>
      </c>
      <c r="B13" s="19" t="s">
        <v>49</v>
      </c>
      <c r="C13" s="33"/>
      <c r="D13" s="79"/>
      <c r="E13" s="33"/>
      <c r="F13" s="80"/>
      <c r="G13" s="80"/>
    </row>
    <row r="14" spans="1:7" ht="27.75" customHeight="1">
      <c r="A14" s="27" t="s">
        <v>50</v>
      </c>
      <c r="B14" s="15" t="s">
        <v>51</v>
      </c>
      <c r="C14" s="35">
        <f>SUM(C12:C13)</f>
        <v>0</v>
      </c>
      <c r="D14" s="81"/>
      <c r="E14" s="35"/>
      <c r="F14" s="82"/>
      <c r="G14" s="82"/>
    </row>
    <row r="15" spans="1:7" ht="18.75" customHeight="1">
      <c r="A15" s="21" t="s">
        <v>52</v>
      </c>
      <c r="B15" s="19" t="s">
        <v>53</v>
      </c>
      <c r="C15" s="35"/>
      <c r="D15" s="81"/>
      <c r="E15" s="35"/>
      <c r="F15" s="82"/>
      <c r="G15" s="82"/>
    </row>
    <row r="16" spans="1:7" ht="25.5" customHeight="1">
      <c r="A16" s="21" t="s">
        <v>52</v>
      </c>
      <c r="B16" s="19" t="s">
        <v>54</v>
      </c>
      <c r="C16" s="35"/>
      <c r="D16" s="81"/>
      <c r="E16" s="35"/>
      <c r="F16" s="82"/>
      <c r="G16" s="82"/>
    </row>
    <row r="17" spans="1:7" ht="27.75" customHeight="1">
      <c r="A17" s="21" t="s">
        <v>52</v>
      </c>
      <c r="B17" s="19" t="s">
        <v>55</v>
      </c>
      <c r="C17" s="35">
        <v>1816</v>
      </c>
      <c r="D17" s="81"/>
      <c r="E17" s="35">
        <v>1790</v>
      </c>
      <c r="F17" s="82"/>
      <c r="G17" s="82"/>
    </row>
    <row r="18" spans="1:7" ht="18.75" customHeight="1">
      <c r="A18" s="27" t="s">
        <v>56</v>
      </c>
      <c r="B18" s="22" t="s">
        <v>57</v>
      </c>
      <c r="C18" s="31">
        <f>SUM(C15:C17)</f>
        <v>1816</v>
      </c>
      <c r="D18" s="78">
        <f>SUM(D15:D17)</f>
        <v>0</v>
      </c>
      <c r="E18" s="31">
        <f>SUM(E15:E17)</f>
        <v>1790</v>
      </c>
      <c r="F18" s="29"/>
      <c r="G18" s="29"/>
    </row>
    <row r="19" spans="1:7" ht="18.75" customHeight="1">
      <c r="A19" s="21" t="s">
        <v>58</v>
      </c>
      <c r="B19" s="23" t="s">
        <v>59</v>
      </c>
      <c r="C19" s="37">
        <v>491</v>
      </c>
      <c r="D19" s="83"/>
      <c r="E19" s="37">
        <v>483</v>
      </c>
      <c r="F19" s="84"/>
      <c r="G19" s="84"/>
    </row>
    <row r="20" spans="1:7" ht="28.5" customHeight="1">
      <c r="A20" s="21" t="s">
        <v>60</v>
      </c>
      <c r="B20" s="19" t="s">
        <v>61</v>
      </c>
      <c r="C20" s="33"/>
      <c r="D20" s="79"/>
      <c r="E20" s="33"/>
      <c r="F20" s="80"/>
      <c r="G20" s="80"/>
    </row>
    <row r="21" spans="1:7" ht="25.5" customHeight="1">
      <c r="A21" s="21" t="s">
        <v>62</v>
      </c>
      <c r="B21" s="19" t="s">
        <v>63</v>
      </c>
      <c r="C21" s="33"/>
      <c r="D21" s="79"/>
      <c r="E21" s="33"/>
      <c r="F21" s="80"/>
      <c r="G21" s="80"/>
    </row>
    <row r="22" spans="1:7" ht="27.75" customHeight="1">
      <c r="A22" s="21" t="s">
        <v>64</v>
      </c>
      <c r="B22" s="19" t="s">
        <v>65</v>
      </c>
      <c r="C22" s="33"/>
      <c r="D22" s="79"/>
      <c r="E22" s="33"/>
      <c r="F22" s="80"/>
      <c r="G22" s="80"/>
    </row>
    <row r="23" spans="1:7" ht="27.75" customHeight="1">
      <c r="A23" s="21" t="s">
        <v>66</v>
      </c>
      <c r="B23" s="19" t="s">
        <v>67</v>
      </c>
      <c r="C23" s="33"/>
      <c r="D23" s="79"/>
      <c r="E23" s="33"/>
      <c r="F23" s="80"/>
      <c r="G23" s="80"/>
    </row>
    <row r="24" spans="1:7" ht="22.5" customHeight="1">
      <c r="A24" s="27">
        <v>941</v>
      </c>
      <c r="B24" s="15" t="s">
        <v>68</v>
      </c>
      <c r="C24" s="35">
        <f>SUM(C19:C23)</f>
        <v>491</v>
      </c>
      <c r="D24" s="81">
        <f>SUM(D19:D23)</f>
        <v>0</v>
      </c>
      <c r="E24" s="35">
        <f>SUM(E19:E23)</f>
        <v>483</v>
      </c>
      <c r="F24" s="82"/>
      <c r="G24" s="82"/>
    </row>
    <row r="25" spans="1:7" ht="27" customHeight="1">
      <c r="A25" s="27"/>
      <c r="B25" s="15" t="s">
        <v>69</v>
      </c>
      <c r="C25" s="35">
        <f>C24+C18+C14+C11+C10+C6</f>
        <v>2307</v>
      </c>
      <c r="D25" s="81">
        <f>D24+D18+D14+D11+D10+D6</f>
        <v>0</v>
      </c>
      <c r="E25" s="35">
        <f>E24+E18+E14+E11+E10+E6</f>
        <v>2273</v>
      </c>
      <c r="F25" s="82"/>
      <c r="G25" s="82"/>
    </row>
    <row r="26" spans="1:7" ht="35.25" customHeight="1">
      <c r="A26" s="21" t="s">
        <v>70</v>
      </c>
      <c r="B26" s="19" t="s">
        <v>71</v>
      </c>
      <c r="C26" s="33"/>
      <c r="D26" s="79"/>
      <c r="E26" s="33"/>
      <c r="F26" s="80"/>
      <c r="G26" s="80"/>
    </row>
    <row r="27" spans="1:7" ht="25.5" customHeight="1">
      <c r="A27" s="21" t="s">
        <v>70</v>
      </c>
      <c r="B27" s="19" t="s">
        <v>72</v>
      </c>
      <c r="C27" s="33"/>
      <c r="D27" s="79"/>
      <c r="E27" s="33"/>
      <c r="F27" s="80"/>
      <c r="G27" s="80"/>
    </row>
    <row r="28" spans="1:7" ht="27.75" customHeight="1">
      <c r="A28" s="21" t="s">
        <v>70</v>
      </c>
      <c r="B28" s="19" t="s">
        <v>73</v>
      </c>
      <c r="C28" s="33"/>
      <c r="D28" s="79"/>
      <c r="E28" s="33"/>
      <c r="F28" s="80"/>
      <c r="G28" s="80"/>
    </row>
    <row r="29" spans="1:7" ht="25.5" customHeight="1">
      <c r="A29" s="21" t="s">
        <v>70</v>
      </c>
      <c r="B29" s="19" t="s">
        <v>74</v>
      </c>
      <c r="C29" s="33"/>
      <c r="D29" s="79"/>
      <c r="E29" s="33"/>
      <c r="F29" s="80"/>
      <c r="G29" s="80"/>
    </row>
    <row r="30" spans="1:7" ht="37.5" customHeight="1">
      <c r="A30" s="27" t="s">
        <v>70</v>
      </c>
      <c r="B30" s="15" t="s">
        <v>75</v>
      </c>
      <c r="C30" s="35">
        <f>SUM(C26:C29)</f>
        <v>0</v>
      </c>
      <c r="D30" s="81"/>
      <c r="E30" s="35"/>
      <c r="F30" s="82"/>
      <c r="G30" s="82"/>
    </row>
    <row r="31" spans="1:7" ht="30.75" customHeight="1">
      <c r="A31" s="27">
        <v>9816</v>
      </c>
      <c r="B31" s="15" t="s">
        <v>77</v>
      </c>
      <c r="C31" s="35"/>
      <c r="D31" s="81"/>
      <c r="E31" s="35"/>
      <c r="F31" s="82"/>
      <c r="G31" s="82"/>
    </row>
    <row r="32" spans="1:7" ht="45.75" customHeight="1">
      <c r="A32" s="27"/>
      <c r="B32" s="15" t="s">
        <v>78</v>
      </c>
      <c r="C32" s="35">
        <f>C25+C30+C31</f>
        <v>2307</v>
      </c>
      <c r="D32" s="81">
        <f>D25+D30+D31</f>
        <v>0</v>
      </c>
      <c r="E32" s="35">
        <f>E25+E30+E31</f>
        <v>2273</v>
      </c>
      <c r="F32" s="82"/>
      <c r="G32" s="82"/>
    </row>
    <row r="34" spans="1:11" ht="18.75" customHeight="1">
      <c r="A34" s="55"/>
      <c r="I34" s="55" t="s">
        <v>183</v>
      </c>
      <c r="J34" s="55"/>
      <c r="K34" s="55"/>
    </row>
    <row r="35" spans="1:11" ht="18.75" customHeight="1">
      <c r="A35" s="55"/>
      <c r="I35" s="55" t="s">
        <v>184</v>
      </c>
      <c r="J35" s="55">
        <f>12*41*635</f>
        <v>312420</v>
      </c>
      <c r="K35" s="55" t="s">
        <v>132</v>
      </c>
    </row>
    <row r="36" spans="1:11" ht="18.75" customHeight="1">
      <c r="A36" s="55"/>
      <c r="I36" s="55" t="s">
        <v>185</v>
      </c>
      <c r="J36" s="56">
        <f>J35*0.27</f>
        <v>84353.40000000001</v>
      </c>
      <c r="K36" s="55"/>
    </row>
    <row r="37" spans="1:11" ht="18.75" customHeight="1">
      <c r="A37" s="64"/>
      <c r="I37" s="64" t="s">
        <v>94</v>
      </c>
      <c r="J37" s="56">
        <f>J35*1.27</f>
        <v>396773.4</v>
      </c>
      <c r="K37" s="55"/>
    </row>
    <row r="38" spans="1:11" ht="18.75" customHeight="1">
      <c r="A38" s="55"/>
      <c r="I38" s="55"/>
      <c r="J38" s="55"/>
      <c r="K38" s="55"/>
    </row>
    <row r="39" spans="1:11" ht="18.75" customHeight="1">
      <c r="A39" s="55"/>
      <c r="I39" s="55" t="s">
        <v>186</v>
      </c>
      <c r="J39" s="55"/>
      <c r="K39" s="55"/>
    </row>
    <row r="40" spans="1:11" ht="18.75" customHeight="1">
      <c r="A40" s="55"/>
      <c r="I40" s="55" t="s">
        <v>187</v>
      </c>
      <c r="J40" s="55">
        <f>12*188*655</f>
        <v>1477680</v>
      </c>
      <c r="K40" s="55" t="s">
        <v>132</v>
      </c>
    </row>
    <row r="41" spans="1:11" ht="18.75" customHeight="1">
      <c r="A41" s="55"/>
      <c r="I41" s="55" t="s">
        <v>185</v>
      </c>
      <c r="J41" s="56">
        <f>J40*0.27</f>
        <v>398973.60000000003</v>
      </c>
      <c r="K41" s="55"/>
    </row>
    <row r="42" spans="1:11" ht="18.75" customHeight="1">
      <c r="A42" s="64"/>
      <c r="I42" s="64" t="s">
        <v>94</v>
      </c>
      <c r="J42" s="56">
        <f>J40*1.27</f>
        <v>1876653.6</v>
      </c>
      <c r="K42" s="55"/>
    </row>
  </sheetData>
  <sheetProtection selectLockedCells="1" selectUnlockedCells="1"/>
  <mergeCells count="1">
    <mergeCell ref="A1:C1"/>
  </mergeCells>
  <printOptions headings="1"/>
  <pageMargins left="0.7086614173228347" right="0.7086614173228347" top="0.7480314960629921" bottom="0.7480314960629921" header="0.5118110236220472" footer="0.5118110236220472"/>
  <pageSetup fitToHeight="3" fitToWidth="1" horizontalDpi="300" verticalDpi="300" orientation="landscape" paperSize="9" scale="80" r:id="rId1"/>
  <headerFooter alignWithMargins="0">
    <oddHeader>&amp;C&amp;P/&amp;N</oddHeader>
    <oddFooter>&amp;L&amp;D&amp;R&amp;A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32"/>
  <sheetViews>
    <sheetView view="pageBreakPreview" zoomScale="60" zoomScalePageLayoutView="0" workbookViewId="0" topLeftCell="A1">
      <selection activeCell="A4" sqref="A4"/>
    </sheetView>
  </sheetViews>
  <sheetFormatPr defaultColWidth="8.66015625" defaultRowHeight="18.75" customHeight="1"/>
  <cols>
    <col min="2" max="2" width="25.58203125" style="0" customWidth="1"/>
    <col min="3" max="3" width="8.75" style="28" customWidth="1"/>
    <col min="4" max="4" width="10.66015625" style="76" customWidth="1"/>
    <col min="5" max="5" width="8.75" style="76" customWidth="1"/>
  </cols>
  <sheetData>
    <row r="1" spans="1:5" ht="18.75" customHeight="1">
      <c r="A1" s="87" t="s">
        <v>27</v>
      </c>
      <c r="B1" s="87"/>
      <c r="C1" s="87"/>
      <c r="D1" s="77"/>
      <c r="E1" s="77"/>
    </row>
    <row r="2" spans="1:5" ht="18.75" customHeight="1">
      <c r="A2" s="12">
        <v>890442</v>
      </c>
      <c r="B2" s="10" t="s">
        <v>188</v>
      </c>
      <c r="C2" s="31" t="s">
        <v>1</v>
      </c>
      <c r="D2" s="78" t="s">
        <v>80</v>
      </c>
      <c r="E2" s="78" t="s">
        <v>189</v>
      </c>
    </row>
    <row r="3" spans="1:5" ht="18.75" customHeight="1">
      <c r="A3" s="12" t="s">
        <v>193</v>
      </c>
      <c r="B3" s="10"/>
      <c r="C3" s="31"/>
      <c r="D3" s="78"/>
      <c r="E3" s="78"/>
    </row>
    <row r="4" spans="1:10" ht="27.75" customHeight="1">
      <c r="A4" s="18" t="s">
        <v>31</v>
      </c>
      <c r="B4" s="19" t="s">
        <v>32</v>
      </c>
      <c r="C4" s="33">
        <v>3537</v>
      </c>
      <c r="D4" s="79"/>
      <c r="E4" s="79">
        <v>1</v>
      </c>
      <c r="F4" s="85"/>
      <c r="G4" s="85" t="s">
        <v>203</v>
      </c>
      <c r="H4" s="85"/>
      <c r="I4" s="85">
        <v>1525115</v>
      </c>
      <c r="J4" s="86">
        <v>1</v>
      </c>
    </row>
    <row r="5" spans="1:10" ht="26.25" customHeight="1">
      <c r="A5" s="21" t="s">
        <v>33</v>
      </c>
      <c r="B5" s="19" t="s">
        <v>34</v>
      </c>
      <c r="C5" s="33"/>
      <c r="D5" s="79"/>
      <c r="E5" s="79"/>
      <c r="F5" s="85"/>
      <c r="G5" s="85" t="s">
        <v>190</v>
      </c>
      <c r="H5" s="85"/>
      <c r="I5" s="85">
        <v>2012310</v>
      </c>
      <c r="J5" s="86">
        <v>0.7</v>
      </c>
    </row>
    <row r="6" spans="1:10" ht="25.5" customHeight="1">
      <c r="A6" s="10" t="s">
        <v>35</v>
      </c>
      <c r="B6" s="15" t="s">
        <v>36</v>
      </c>
      <c r="C6" s="35">
        <f>SUM(C4:C5)</f>
        <v>3537</v>
      </c>
      <c r="D6" s="81">
        <f>SUM(D4:D5)</f>
        <v>0</v>
      </c>
      <c r="E6" s="81">
        <f>SUM(E4:E5)</f>
        <v>1</v>
      </c>
      <c r="F6" s="85" t="s">
        <v>191</v>
      </c>
      <c r="G6" s="85"/>
      <c r="H6" s="85"/>
      <c r="I6" s="85">
        <f>SUM(I4:I5)</f>
        <v>3537425</v>
      </c>
      <c r="J6" s="85"/>
    </row>
    <row r="7" spans="1:10" ht="19.5" customHeight="1">
      <c r="A7" s="21" t="s">
        <v>37</v>
      </c>
      <c r="B7" s="19" t="s">
        <v>38</v>
      </c>
      <c r="C7" s="33"/>
      <c r="D7" s="79"/>
      <c r="E7" s="79"/>
      <c r="F7" s="85"/>
      <c r="G7" s="85"/>
      <c r="H7" s="85"/>
      <c r="I7" s="85"/>
      <c r="J7" s="85"/>
    </row>
    <row r="8" spans="1:10" ht="13.5" customHeight="1">
      <c r="A8" s="21" t="s">
        <v>39</v>
      </c>
      <c r="B8" s="19" t="s">
        <v>6</v>
      </c>
      <c r="C8" s="33"/>
      <c r="D8" s="79"/>
      <c r="E8" s="79"/>
      <c r="F8" s="85"/>
      <c r="G8" s="85"/>
      <c r="H8" s="85"/>
      <c r="I8" s="85"/>
      <c r="J8" s="85"/>
    </row>
    <row r="9" spans="1:10" ht="17.25" customHeight="1">
      <c r="A9" s="21" t="s">
        <v>40</v>
      </c>
      <c r="B9" s="19" t="s">
        <v>41</v>
      </c>
      <c r="C9" s="33"/>
      <c r="D9" s="79"/>
      <c r="E9" s="79"/>
      <c r="F9" s="85"/>
      <c r="G9" s="85"/>
      <c r="H9" s="85"/>
      <c r="I9" s="85"/>
      <c r="J9" s="85"/>
    </row>
    <row r="10" spans="1:5" ht="16.5" customHeight="1">
      <c r="A10" s="27" t="s">
        <v>42</v>
      </c>
      <c r="B10" s="15" t="s">
        <v>43</v>
      </c>
      <c r="C10" s="35">
        <f>SUM(C7:C9)</f>
        <v>0</v>
      </c>
      <c r="D10" s="81"/>
      <c r="E10" s="81"/>
    </row>
    <row r="11" spans="1:5" ht="18.75" customHeight="1">
      <c r="A11" s="21" t="s">
        <v>44</v>
      </c>
      <c r="B11" s="22" t="s">
        <v>45</v>
      </c>
      <c r="C11" s="31"/>
      <c r="D11" s="78"/>
      <c r="E11" s="78"/>
    </row>
    <row r="12" spans="1:5" ht="18.75" customHeight="1">
      <c r="A12" s="21" t="s">
        <v>46</v>
      </c>
      <c r="B12" s="23" t="s">
        <v>47</v>
      </c>
      <c r="C12" s="37"/>
      <c r="D12" s="83"/>
      <c r="E12" s="83"/>
    </row>
    <row r="13" spans="1:5" ht="24.75" customHeight="1">
      <c r="A13" s="21" t="s">
        <v>48</v>
      </c>
      <c r="B13" s="19" t="s">
        <v>49</v>
      </c>
      <c r="C13" s="33"/>
      <c r="D13" s="79"/>
      <c r="E13" s="79"/>
    </row>
    <row r="14" spans="1:5" ht="27" customHeight="1">
      <c r="A14" s="27" t="s">
        <v>50</v>
      </c>
      <c r="B14" s="15" t="s">
        <v>51</v>
      </c>
      <c r="C14" s="35">
        <f>SUM(C12:C13)</f>
        <v>0</v>
      </c>
      <c r="D14" s="81"/>
      <c r="E14" s="81"/>
    </row>
    <row r="15" spans="1:5" ht="24.75" customHeight="1">
      <c r="A15" s="21" t="s">
        <v>52</v>
      </c>
      <c r="B15" s="19" t="s">
        <v>53</v>
      </c>
      <c r="C15" s="35"/>
      <c r="D15" s="81"/>
      <c r="E15" s="81"/>
    </row>
    <row r="16" spans="1:5" ht="21" customHeight="1">
      <c r="A16" s="21" t="s">
        <v>52</v>
      </c>
      <c r="B16" s="19" t="s">
        <v>54</v>
      </c>
      <c r="C16" s="35"/>
      <c r="D16" s="81"/>
      <c r="E16" s="81"/>
    </row>
    <row r="17" spans="1:5" ht="21.75" customHeight="1">
      <c r="A17" s="21" t="s">
        <v>52</v>
      </c>
      <c r="B17" s="19" t="s">
        <v>55</v>
      </c>
      <c r="C17" s="35"/>
      <c r="D17" s="81"/>
      <c r="E17" s="81"/>
    </row>
    <row r="18" spans="1:5" ht="18.75" customHeight="1">
      <c r="A18" s="27" t="s">
        <v>56</v>
      </c>
      <c r="B18" s="22" t="s">
        <v>57</v>
      </c>
      <c r="C18" s="31">
        <f>SUM(C15:C17)</f>
        <v>0</v>
      </c>
      <c r="D18" s="78"/>
      <c r="E18" s="78"/>
    </row>
    <row r="19" spans="1:5" ht="18.75" customHeight="1">
      <c r="A19" s="21" t="s">
        <v>58</v>
      </c>
      <c r="B19" s="23" t="s">
        <v>59</v>
      </c>
      <c r="C19" s="37"/>
      <c r="D19" s="83"/>
      <c r="E19" s="83"/>
    </row>
    <row r="20" spans="1:5" ht="20.25" customHeight="1">
      <c r="A20" s="21" t="s">
        <v>60</v>
      </c>
      <c r="B20" s="19" t="s">
        <v>61</v>
      </c>
      <c r="C20" s="33"/>
      <c r="D20" s="79"/>
      <c r="E20" s="79"/>
    </row>
    <row r="21" spans="1:5" ht="23.25" customHeight="1">
      <c r="A21" s="21" t="s">
        <v>62</v>
      </c>
      <c r="B21" s="19" t="s">
        <v>63</v>
      </c>
      <c r="C21" s="33"/>
      <c r="D21" s="79"/>
      <c r="E21" s="79"/>
    </row>
    <row r="22" spans="1:5" ht="21" customHeight="1">
      <c r="A22" s="21" t="s">
        <v>64</v>
      </c>
      <c r="B22" s="19" t="s">
        <v>65</v>
      </c>
      <c r="C22" s="33"/>
      <c r="D22" s="79"/>
      <c r="E22" s="79"/>
    </row>
    <row r="23" spans="1:5" ht="26.25" customHeight="1">
      <c r="A23" s="21" t="s">
        <v>66</v>
      </c>
      <c r="B23" s="19" t="s">
        <v>67</v>
      </c>
      <c r="C23" s="33"/>
      <c r="D23" s="79"/>
      <c r="E23" s="79"/>
    </row>
    <row r="24" spans="1:5" ht="28.5" customHeight="1">
      <c r="A24" s="27">
        <v>941</v>
      </c>
      <c r="B24" s="15" t="s">
        <v>68</v>
      </c>
      <c r="C24" s="35">
        <f>SUM(C19:C23)</f>
        <v>0</v>
      </c>
      <c r="D24" s="81"/>
      <c r="E24" s="81"/>
    </row>
    <row r="25" spans="1:5" ht="32.25" customHeight="1">
      <c r="A25" s="27"/>
      <c r="B25" s="15" t="s">
        <v>69</v>
      </c>
      <c r="C25" s="35">
        <f>C24+C18+C14+C11+C10+C6</f>
        <v>3537</v>
      </c>
      <c r="D25" s="81">
        <f>D24+D18+D14+D11+D10+D6</f>
        <v>0</v>
      </c>
      <c r="E25" s="81">
        <f>E24+E18+E14+E11+E10+E6</f>
        <v>1</v>
      </c>
    </row>
    <row r="26" spans="1:5" ht="28.5" customHeight="1">
      <c r="A26" s="21" t="s">
        <v>70</v>
      </c>
      <c r="B26" s="19" t="s">
        <v>71</v>
      </c>
      <c r="C26" s="33"/>
      <c r="D26" s="79"/>
      <c r="E26" s="79"/>
    </row>
    <row r="27" spans="1:5" ht="22.5" customHeight="1">
      <c r="A27" s="21" t="s">
        <v>70</v>
      </c>
      <c r="B27" s="19" t="s">
        <v>72</v>
      </c>
      <c r="C27" s="33"/>
      <c r="D27" s="79"/>
      <c r="E27" s="79"/>
    </row>
    <row r="28" spans="1:5" ht="23.25" customHeight="1">
      <c r="A28" s="21" t="s">
        <v>70</v>
      </c>
      <c r="B28" s="19" t="s">
        <v>73</v>
      </c>
      <c r="C28" s="33"/>
      <c r="D28" s="79"/>
      <c r="E28" s="79"/>
    </row>
    <row r="29" spans="1:5" ht="30" customHeight="1">
      <c r="A29" s="21" t="s">
        <v>70</v>
      </c>
      <c r="B29" s="19" t="s">
        <v>74</v>
      </c>
      <c r="C29" s="33"/>
      <c r="D29" s="79"/>
      <c r="E29" s="79"/>
    </row>
    <row r="30" spans="1:5" ht="36.75" customHeight="1">
      <c r="A30" s="27" t="s">
        <v>70</v>
      </c>
      <c r="B30" s="15" t="s">
        <v>75</v>
      </c>
      <c r="C30" s="35">
        <f>SUM(C26:C29)</f>
        <v>0</v>
      </c>
      <c r="D30" s="81"/>
      <c r="E30" s="81"/>
    </row>
    <row r="31" spans="1:5" ht="18.75" customHeight="1">
      <c r="A31" s="27">
        <v>9816</v>
      </c>
      <c r="B31" s="15" t="s">
        <v>77</v>
      </c>
      <c r="C31" s="35"/>
      <c r="D31" s="81"/>
      <c r="E31" s="81"/>
    </row>
    <row r="32" spans="1:7" ht="18.75" customHeight="1">
      <c r="A32" s="27"/>
      <c r="B32" s="15" t="s">
        <v>78</v>
      </c>
      <c r="C32" s="35">
        <f>C25+C30+C31</f>
        <v>3537</v>
      </c>
      <c r="D32" s="81">
        <f>D25+D30+D31</f>
        <v>0</v>
      </c>
      <c r="E32" s="81">
        <f>E25+E30+E31</f>
        <v>1</v>
      </c>
      <c r="G32" t="s">
        <v>192</v>
      </c>
    </row>
  </sheetData>
  <sheetProtection selectLockedCells="1" selectUnlockedCells="1"/>
  <mergeCells count="1">
    <mergeCell ref="A1:C1"/>
  </mergeCells>
  <printOptions headings="1"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scale="62" r:id="rId1"/>
  <headerFooter alignWithMargins="0">
    <oddHeader>&amp;C&amp;P/&amp;N</oddHeader>
    <oddFooter>&amp;L&amp;D&amp;R&amp;A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PageLayoutView="0" workbookViewId="0" topLeftCell="A34">
      <selection activeCell="B3" sqref="B3"/>
    </sheetView>
  </sheetViews>
  <sheetFormatPr defaultColWidth="8.66015625" defaultRowHeight="18"/>
  <sheetData>
    <row r="1" spans="1:5" ht="18.75">
      <c r="A1" s="87" t="s">
        <v>27</v>
      </c>
      <c r="B1" s="87"/>
      <c r="C1" s="87"/>
      <c r="D1" s="77"/>
      <c r="E1" s="77"/>
    </row>
    <row r="2" spans="1:5" ht="18.75">
      <c r="A2" s="12">
        <v>890442</v>
      </c>
      <c r="B2" s="10" t="s">
        <v>204</v>
      </c>
      <c r="C2" s="31" t="s">
        <v>1</v>
      </c>
      <c r="D2" s="78" t="s">
        <v>80</v>
      </c>
      <c r="E2" s="78" t="s">
        <v>189</v>
      </c>
    </row>
    <row r="3" spans="1:5" ht="18.75">
      <c r="A3" s="12" t="s">
        <v>193</v>
      </c>
      <c r="B3" s="10"/>
      <c r="C3" s="31"/>
      <c r="D3" s="78"/>
      <c r="E3" s="78"/>
    </row>
    <row r="4" spans="1:5" ht="89.25">
      <c r="A4" s="18" t="s">
        <v>31</v>
      </c>
      <c r="B4" s="19" t="s">
        <v>32</v>
      </c>
      <c r="C4" s="33">
        <v>3537</v>
      </c>
      <c r="D4" s="79"/>
      <c r="E4" s="79">
        <v>1</v>
      </c>
    </row>
    <row r="5" spans="1:5" ht="63.75">
      <c r="A5" s="21" t="s">
        <v>33</v>
      </c>
      <c r="B5" s="19" t="s">
        <v>34</v>
      </c>
      <c r="C5" s="33"/>
      <c r="D5" s="79"/>
      <c r="E5" s="79"/>
    </row>
    <row r="6" spans="1:5" ht="114.75">
      <c r="A6" s="10" t="s">
        <v>35</v>
      </c>
      <c r="B6" s="15" t="s">
        <v>36</v>
      </c>
      <c r="C6" s="35">
        <f>SUM(C4:C5)</f>
        <v>3537</v>
      </c>
      <c r="D6" s="81">
        <f>SUM(D4:D5)</f>
        <v>0</v>
      </c>
      <c r="E6" s="81">
        <f>SUM(E4:E5)</f>
        <v>1</v>
      </c>
    </row>
    <row r="7" spans="1:5" ht="25.5">
      <c r="A7" s="21" t="s">
        <v>37</v>
      </c>
      <c r="B7" s="19" t="s">
        <v>38</v>
      </c>
      <c r="C7" s="33"/>
      <c r="D7" s="79"/>
      <c r="E7" s="79"/>
    </row>
    <row r="8" spans="1:5" ht="18.75">
      <c r="A8" s="21" t="s">
        <v>39</v>
      </c>
      <c r="B8" s="19" t="s">
        <v>6</v>
      </c>
      <c r="C8" s="33"/>
      <c r="D8" s="79"/>
      <c r="E8" s="79"/>
    </row>
    <row r="9" spans="1:5" ht="38.25">
      <c r="A9" s="21" t="s">
        <v>40</v>
      </c>
      <c r="B9" s="19" t="s">
        <v>41</v>
      </c>
      <c r="C9" s="33"/>
      <c r="D9" s="79"/>
      <c r="E9" s="79"/>
    </row>
    <row r="10" spans="1:5" ht="51">
      <c r="A10" s="27" t="s">
        <v>42</v>
      </c>
      <c r="B10" s="15" t="s">
        <v>43</v>
      </c>
      <c r="C10" s="35">
        <f>SUM(C7:C9)</f>
        <v>0</v>
      </c>
      <c r="D10" s="81"/>
      <c r="E10" s="81"/>
    </row>
    <row r="11" spans="1:5" ht="18.75">
      <c r="A11" s="21" t="s">
        <v>44</v>
      </c>
      <c r="B11" s="22" t="s">
        <v>45</v>
      </c>
      <c r="C11" s="31"/>
      <c r="D11" s="78"/>
      <c r="E11" s="78"/>
    </row>
    <row r="12" spans="1:5" ht="18.75">
      <c r="A12" s="21" t="s">
        <v>46</v>
      </c>
      <c r="B12" s="23" t="s">
        <v>47</v>
      </c>
      <c r="C12" s="37"/>
      <c r="D12" s="83"/>
      <c r="E12" s="83"/>
    </row>
    <row r="13" spans="1:5" ht="63.75">
      <c r="A13" s="21" t="s">
        <v>48</v>
      </c>
      <c r="B13" s="19" t="s">
        <v>49</v>
      </c>
      <c r="C13" s="33"/>
      <c r="D13" s="79"/>
      <c r="E13" s="79"/>
    </row>
    <row r="14" spans="1:5" ht="38.25">
      <c r="A14" s="27" t="s">
        <v>50</v>
      </c>
      <c r="B14" s="15" t="s">
        <v>51</v>
      </c>
      <c r="C14" s="35">
        <f>SUM(C12:C13)</f>
        <v>0</v>
      </c>
      <c r="D14" s="81"/>
      <c r="E14" s="81"/>
    </row>
    <row r="15" spans="1:5" ht="38.25">
      <c r="A15" s="21" t="s">
        <v>52</v>
      </c>
      <c r="B15" s="19" t="s">
        <v>53</v>
      </c>
      <c r="C15" s="35"/>
      <c r="D15" s="81"/>
      <c r="E15" s="81"/>
    </row>
    <row r="16" spans="1:5" ht="38.25">
      <c r="A16" s="21" t="s">
        <v>52</v>
      </c>
      <c r="B16" s="19" t="s">
        <v>54</v>
      </c>
      <c r="C16" s="35"/>
      <c r="D16" s="81"/>
      <c r="E16" s="81"/>
    </row>
    <row r="17" spans="1:5" ht="38.25">
      <c r="A17" s="21" t="s">
        <v>52</v>
      </c>
      <c r="B17" s="19" t="s">
        <v>55</v>
      </c>
      <c r="C17" s="35"/>
      <c r="D17" s="81"/>
      <c r="E17" s="81"/>
    </row>
    <row r="18" spans="1:5" ht="18.75">
      <c r="A18" s="27" t="s">
        <v>56</v>
      </c>
      <c r="B18" s="22" t="s">
        <v>57</v>
      </c>
      <c r="C18" s="31">
        <f>SUM(C15:C17)</f>
        <v>0</v>
      </c>
      <c r="D18" s="78"/>
      <c r="E18" s="78"/>
    </row>
    <row r="19" spans="1:5" ht="18.75">
      <c r="A19" s="21" t="s">
        <v>58</v>
      </c>
      <c r="B19" s="23" t="s">
        <v>59</v>
      </c>
      <c r="C19" s="37"/>
      <c r="D19" s="83"/>
      <c r="E19" s="83"/>
    </row>
    <row r="20" spans="1:5" ht="38.25">
      <c r="A20" s="21" t="s">
        <v>60</v>
      </c>
      <c r="B20" s="19" t="s">
        <v>61</v>
      </c>
      <c r="C20" s="33"/>
      <c r="D20" s="79"/>
      <c r="E20" s="79"/>
    </row>
    <row r="21" spans="1:5" ht="51">
      <c r="A21" s="21" t="s">
        <v>62</v>
      </c>
      <c r="B21" s="19" t="s">
        <v>63</v>
      </c>
      <c r="C21" s="33"/>
      <c r="D21" s="79"/>
      <c r="E21" s="79"/>
    </row>
    <row r="22" spans="1:5" ht="38.25">
      <c r="A22" s="21" t="s">
        <v>64</v>
      </c>
      <c r="B22" s="19" t="s">
        <v>65</v>
      </c>
      <c r="C22" s="33"/>
      <c r="D22" s="79"/>
      <c r="E22" s="79"/>
    </row>
    <row r="23" spans="1:5" ht="63.75">
      <c r="A23" s="21" t="s">
        <v>66</v>
      </c>
      <c r="B23" s="19" t="s">
        <v>67</v>
      </c>
      <c r="C23" s="33"/>
      <c r="D23" s="79"/>
      <c r="E23" s="79"/>
    </row>
    <row r="24" spans="1:5" ht="38.25">
      <c r="A24" s="27">
        <v>941</v>
      </c>
      <c r="B24" s="15" t="s">
        <v>68</v>
      </c>
      <c r="C24" s="35">
        <f>SUM(C19:C23)</f>
        <v>0</v>
      </c>
      <c r="D24" s="81"/>
      <c r="E24" s="81"/>
    </row>
    <row r="25" spans="1:5" ht="38.25">
      <c r="A25" s="27"/>
      <c r="B25" s="15" t="s">
        <v>69</v>
      </c>
      <c r="C25" s="35">
        <f>C24+C18+C14+C11+C10+C6</f>
        <v>3537</v>
      </c>
      <c r="D25" s="81">
        <f>D24+D18+D14+D11+D10+D6</f>
        <v>0</v>
      </c>
      <c r="E25" s="81">
        <f>E24+E18+E14+E11+E10+E6</f>
        <v>1</v>
      </c>
    </row>
    <row r="26" spans="1:5" ht="63.75">
      <c r="A26" s="21" t="s">
        <v>70</v>
      </c>
      <c r="B26" s="19" t="s">
        <v>71</v>
      </c>
      <c r="C26" s="33"/>
      <c r="D26" s="79"/>
      <c r="E26" s="79"/>
    </row>
    <row r="27" spans="1:5" ht="38.25">
      <c r="A27" s="21" t="s">
        <v>70</v>
      </c>
      <c r="B27" s="19" t="s">
        <v>72</v>
      </c>
      <c r="C27" s="33"/>
      <c r="D27" s="79"/>
      <c r="E27" s="79"/>
    </row>
    <row r="28" spans="1:5" ht="38.25">
      <c r="A28" s="21" t="s">
        <v>70</v>
      </c>
      <c r="B28" s="19" t="s">
        <v>73</v>
      </c>
      <c r="C28" s="33"/>
      <c r="D28" s="79"/>
      <c r="E28" s="79"/>
    </row>
    <row r="29" spans="1:5" ht="51">
      <c r="A29" s="21" t="s">
        <v>70</v>
      </c>
      <c r="B29" s="19" t="s">
        <v>74</v>
      </c>
      <c r="C29" s="33"/>
      <c r="D29" s="79"/>
      <c r="E29" s="79"/>
    </row>
    <row r="30" spans="1:5" ht="63.75">
      <c r="A30" s="27" t="s">
        <v>70</v>
      </c>
      <c r="B30" s="15" t="s">
        <v>75</v>
      </c>
      <c r="C30" s="35">
        <f>SUM(C26:C29)</f>
        <v>0</v>
      </c>
      <c r="D30" s="81"/>
      <c r="E30" s="81"/>
    </row>
    <row r="31" spans="1:5" ht="51">
      <c r="A31" s="27">
        <v>9816</v>
      </c>
      <c r="B31" s="15" t="s">
        <v>77</v>
      </c>
      <c r="C31" s="35"/>
      <c r="D31" s="81"/>
      <c r="E31" s="81"/>
    </row>
    <row r="32" spans="1:5" ht="51">
      <c r="A32" s="27"/>
      <c r="B32" s="15" t="s">
        <v>78</v>
      </c>
      <c r="C32" s="35">
        <f>C25+C30+C31</f>
        <v>3537</v>
      </c>
      <c r="D32" s="81">
        <f>D25+D30+D31</f>
        <v>0</v>
      </c>
      <c r="E32" s="81">
        <f>E25+E30+E31</f>
        <v>1</v>
      </c>
    </row>
  </sheetData>
  <sheetProtection selectLockedCells="1" selectUnlockedCells="1"/>
  <mergeCells count="1">
    <mergeCell ref="A1:C1"/>
  </mergeCells>
  <printOptions headings="1"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scale="5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30"/>
  <sheetViews>
    <sheetView view="pageBreakPreview" zoomScale="60" zoomScalePageLayoutView="0" workbookViewId="0" topLeftCell="A1">
      <selection activeCell="A4" sqref="A4"/>
    </sheetView>
  </sheetViews>
  <sheetFormatPr defaultColWidth="8.66015625" defaultRowHeight="18.75" customHeight="1"/>
  <cols>
    <col min="2" max="2" width="25.58203125" style="0" customWidth="1"/>
    <col min="3" max="3" width="8.75" style="28" customWidth="1"/>
    <col min="4" max="4" width="7.91015625" style="28" customWidth="1"/>
    <col min="5" max="5" width="8.75" style="28" customWidth="1"/>
  </cols>
  <sheetData>
    <row r="1" spans="1:5" ht="18.75" customHeight="1">
      <c r="A1" s="87" t="s">
        <v>194</v>
      </c>
      <c r="B1" s="87"/>
      <c r="C1" s="87"/>
      <c r="D1" s="29"/>
      <c r="E1" s="29"/>
    </row>
    <row r="2" spans="1:5" ht="18.75" customHeight="1">
      <c r="A2" s="12">
        <v>910502</v>
      </c>
      <c r="B2" s="10" t="s">
        <v>195</v>
      </c>
      <c r="C2" s="31" t="s">
        <v>1</v>
      </c>
      <c r="D2" s="31" t="s">
        <v>80</v>
      </c>
      <c r="E2" s="31" t="s">
        <v>3</v>
      </c>
    </row>
    <row r="3" spans="1:5" ht="18.75" customHeight="1">
      <c r="A3" s="12" t="s">
        <v>196</v>
      </c>
      <c r="B3" s="10"/>
      <c r="C3" s="31"/>
      <c r="D3" s="31"/>
      <c r="E3" s="31"/>
    </row>
    <row r="4" spans="1:5" ht="27.75" customHeight="1">
      <c r="A4" s="18" t="s">
        <v>31</v>
      </c>
      <c r="B4" s="19" t="s">
        <v>32</v>
      </c>
      <c r="C4" s="33"/>
      <c r="D4" s="33"/>
      <c r="E4" s="33"/>
    </row>
    <row r="5" spans="1:5" ht="26.25" customHeight="1">
      <c r="A5" s="21" t="s">
        <v>33</v>
      </c>
      <c r="B5" s="19" t="s">
        <v>34</v>
      </c>
      <c r="C5" s="33"/>
      <c r="D5" s="33"/>
      <c r="E5" s="33"/>
    </row>
    <row r="6" spans="1:5" ht="25.5" customHeight="1">
      <c r="A6" s="10" t="s">
        <v>35</v>
      </c>
      <c r="B6" s="15" t="s">
        <v>36</v>
      </c>
      <c r="C6" s="35"/>
      <c r="D6" s="35"/>
      <c r="E6" s="35"/>
    </row>
    <row r="7" spans="1:5" ht="19.5" customHeight="1">
      <c r="A7" s="21" t="s">
        <v>37</v>
      </c>
      <c r="B7" s="19" t="s">
        <v>38</v>
      </c>
      <c r="C7" s="33"/>
      <c r="D7" s="33"/>
      <c r="E7" s="33"/>
    </row>
    <row r="8" spans="1:5" ht="13.5" customHeight="1">
      <c r="A8" s="21" t="s">
        <v>39</v>
      </c>
      <c r="B8" s="19" t="s">
        <v>6</v>
      </c>
      <c r="C8" s="33">
        <v>320</v>
      </c>
      <c r="D8" s="33">
        <v>315</v>
      </c>
      <c r="E8" s="33">
        <v>300</v>
      </c>
    </row>
    <row r="9" spans="1:5" ht="17.25" customHeight="1">
      <c r="A9" s="21" t="s">
        <v>40</v>
      </c>
      <c r="B9" s="19" t="s">
        <v>41</v>
      </c>
      <c r="C9" s="33">
        <v>130</v>
      </c>
      <c r="D9" s="33">
        <v>94</v>
      </c>
      <c r="E9" s="33">
        <v>90</v>
      </c>
    </row>
    <row r="10" spans="1:5" ht="16.5" customHeight="1">
      <c r="A10" s="27" t="s">
        <v>42</v>
      </c>
      <c r="B10" s="15" t="s">
        <v>43</v>
      </c>
      <c r="C10" s="35">
        <f>SUM(C7:C9)</f>
        <v>450</v>
      </c>
      <c r="D10" s="35">
        <f>SUM(D7:D9)</f>
        <v>409</v>
      </c>
      <c r="E10" s="35">
        <f>SUM(E7:E9)</f>
        <v>390</v>
      </c>
    </row>
    <row r="11" spans="1:5" ht="18.75" customHeight="1">
      <c r="A11" s="21" t="s">
        <v>44</v>
      </c>
      <c r="B11" s="22" t="s">
        <v>45</v>
      </c>
      <c r="C11" s="31"/>
      <c r="D11" s="31"/>
      <c r="E11" s="31"/>
    </row>
    <row r="12" spans="1:5" ht="18.75" customHeight="1">
      <c r="A12" s="21" t="s">
        <v>46</v>
      </c>
      <c r="B12" s="23" t="s">
        <v>47</v>
      </c>
      <c r="C12" s="37"/>
      <c r="D12" s="37"/>
      <c r="E12" s="37"/>
    </row>
    <row r="13" spans="1:5" ht="24.75" customHeight="1">
      <c r="A13" s="21" t="s">
        <v>48</v>
      </c>
      <c r="B13" s="19" t="s">
        <v>49</v>
      </c>
      <c r="C13" s="33"/>
      <c r="D13" s="33"/>
      <c r="E13" s="33"/>
    </row>
    <row r="14" spans="1:5" ht="27" customHeight="1">
      <c r="A14" s="27" t="s">
        <v>50</v>
      </c>
      <c r="B14" s="15" t="s">
        <v>51</v>
      </c>
      <c r="C14" s="35"/>
      <c r="D14" s="35"/>
      <c r="E14" s="35"/>
    </row>
    <row r="15" spans="1:5" ht="24.75" customHeight="1">
      <c r="A15" s="21" t="s">
        <v>52</v>
      </c>
      <c r="B15" s="19" t="s">
        <v>53</v>
      </c>
      <c r="C15" s="35"/>
      <c r="D15" s="35"/>
      <c r="E15" s="35"/>
    </row>
    <row r="16" spans="1:5" ht="21" customHeight="1">
      <c r="A16" s="21" t="s">
        <v>52</v>
      </c>
      <c r="B16" s="19" t="s">
        <v>54</v>
      </c>
      <c r="C16" s="35"/>
      <c r="D16" s="35"/>
      <c r="E16" s="35"/>
    </row>
    <row r="17" spans="1:5" ht="21.75" customHeight="1">
      <c r="A17" s="21" t="s">
        <v>52</v>
      </c>
      <c r="B17" s="19" t="s">
        <v>55</v>
      </c>
      <c r="C17" s="35"/>
      <c r="D17" s="35"/>
      <c r="E17" s="35"/>
    </row>
    <row r="18" spans="1:5" ht="18.75" customHeight="1">
      <c r="A18" s="27" t="s">
        <v>56</v>
      </c>
      <c r="B18" s="22" t="s">
        <v>57</v>
      </c>
      <c r="C18" s="31"/>
      <c r="D18" s="31"/>
      <c r="E18" s="31"/>
    </row>
    <row r="19" spans="1:5" ht="18.75" customHeight="1">
      <c r="A19" s="21" t="s">
        <v>58</v>
      </c>
      <c r="B19" s="23" t="s">
        <v>59</v>
      </c>
      <c r="C19" s="37"/>
      <c r="D19" s="37"/>
      <c r="E19" s="37"/>
    </row>
    <row r="20" spans="1:5" ht="20.25" customHeight="1">
      <c r="A20" s="21" t="s">
        <v>60</v>
      </c>
      <c r="B20" s="19" t="s">
        <v>61</v>
      </c>
      <c r="C20" s="33"/>
      <c r="D20" s="33"/>
      <c r="E20" s="33"/>
    </row>
    <row r="21" spans="1:5" ht="23.25" customHeight="1">
      <c r="A21" s="21" t="s">
        <v>62</v>
      </c>
      <c r="B21" s="19" t="s">
        <v>63</v>
      </c>
      <c r="C21" s="33"/>
      <c r="D21" s="33"/>
      <c r="E21" s="33"/>
    </row>
    <row r="22" spans="1:5" ht="21" customHeight="1">
      <c r="A22" s="21" t="s">
        <v>64</v>
      </c>
      <c r="B22" s="19" t="s">
        <v>65</v>
      </c>
      <c r="C22" s="33"/>
      <c r="D22" s="33"/>
      <c r="E22" s="33"/>
    </row>
    <row r="23" spans="1:5" ht="26.25" customHeight="1">
      <c r="A23" s="21" t="s">
        <v>66</v>
      </c>
      <c r="B23" s="19" t="s">
        <v>67</v>
      </c>
      <c r="C23" s="33"/>
      <c r="D23" s="33"/>
      <c r="E23" s="33"/>
    </row>
    <row r="24" spans="1:5" ht="28.5" customHeight="1">
      <c r="A24" s="27"/>
      <c r="B24" s="15" t="s">
        <v>69</v>
      </c>
      <c r="C24" s="35">
        <f>C18+C10+C11+C14</f>
        <v>450</v>
      </c>
      <c r="D24" s="35">
        <f>D18+D10+D11+D14</f>
        <v>409</v>
      </c>
      <c r="E24" s="35">
        <f>E18+E10+E11+E14</f>
        <v>390</v>
      </c>
    </row>
    <row r="25" spans="1:5" ht="32.25" customHeight="1">
      <c r="A25" s="21" t="s">
        <v>70</v>
      </c>
      <c r="B25" s="19" t="s">
        <v>71</v>
      </c>
      <c r="C25" s="33"/>
      <c r="D25" s="33"/>
      <c r="E25" s="33"/>
    </row>
    <row r="26" spans="1:5" ht="28.5" customHeight="1">
      <c r="A26" s="21" t="s">
        <v>70</v>
      </c>
      <c r="B26" s="19" t="s">
        <v>72</v>
      </c>
      <c r="C26" s="33"/>
      <c r="D26" s="33"/>
      <c r="E26" s="33"/>
    </row>
    <row r="27" spans="1:5" ht="22.5" customHeight="1">
      <c r="A27" s="21" t="s">
        <v>70</v>
      </c>
      <c r="B27" s="19" t="s">
        <v>73</v>
      </c>
      <c r="C27" s="33"/>
      <c r="D27" s="33"/>
      <c r="E27" s="33"/>
    </row>
    <row r="28" spans="1:5" ht="23.25" customHeight="1">
      <c r="A28" s="21" t="s">
        <v>70</v>
      </c>
      <c r="B28" s="19" t="s">
        <v>74</v>
      </c>
      <c r="C28" s="33"/>
      <c r="D28" s="33"/>
      <c r="E28" s="33"/>
    </row>
    <row r="29" spans="1:5" ht="30" customHeight="1">
      <c r="A29" s="27" t="s">
        <v>70</v>
      </c>
      <c r="B29" s="15" t="s">
        <v>75</v>
      </c>
      <c r="C29" s="35"/>
      <c r="D29" s="35"/>
      <c r="E29" s="35"/>
    </row>
    <row r="30" spans="1:5" ht="36.75" customHeight="1">
      <c r="A30" s="27"/>
      <c r="B30" s="15" t="s">
        <v>78</v>
      </c>
      <c r="C30" s="35">
        <f>C29+C24</f>
        <v>450</v>
      </c>
      <c r="D30" s="35">
        <f>D29+D24</f>
        <v>409</v>
      </c>
      <c r="E30" s="35">
        <f>E29+E24</f>
        <v>390</v>
      </c>
    </row>
  </sheetData>
  <sheetProtection selectLockedCells="1" selectUnlockedCells="1"/>
  <mergeCells count="1">
    <mergeCell ref="A1:C1"/>
  </mergeCells>
  <printOptions headings="1"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r:id="rId1"/>
  <headerFooter alignWithMargins="0">
    <oddHeader>&amp;C&amp;P/&amp;N</oddHeader>
    <oddFooter>&amp;L&amp;D&amp;R&amp;A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32"/>
  <sheetViews>
    <sheetView view="pageBreakPreview" zoomScale="60" zoomScalePageLayoutView="0" workbookViewId="0" topLeftCell="A1">
      <selection activeCell="G11" sqref="G11"/>
    </sheetView>
  </sheetViews>
  <sheetFormatPr defaultColWidth="8.66015625" defaultRowHeight="18.75" customHeight="1"/>
  <cols>
    <col min="2" max="2" width="25.58203125" style="0" customWidth="1"/>
    <col min="3" max="3" width="8.91015625" style="40" customWidth="1"/>
    <col min="4" max="4" width="9.58203125" style="40" customWidth="1"/>
    <col min="5" max="5" width="8.91015625" style="40" customWidth="1"/>
    <col min="7" max="7" width="5.58203125" style="0" customWidth="1"/>
  </cols>
  <sheetData>
    <row r="1" spans="1:5" ht="18.75" customHeight="1">
      <c r="A1" s="87" t="s">
        <v>194</v>
      </c>
      <c r="B1" s="87"/>
      <c r="C1" s="87"/>
      <c r="D1" s="71"/>
      <c r="E1" s="71"/>
    </row>
    <row r="2" spans="1:5" ht="18.75" customHeight="1">
      <c r="A2" s="12">
        <v>940000</v>
      </c>
      <c r="B2" s="10" t="s">
        <v>16</v>
      </c>
      <c r="C2" s="42" t="s">
        <v>1</v>
      </c>
      <c r="D2" s="42" t="s">
        <v>80</v>
      </c>
      <c r="E2" s="42" t="s">
        <v>3</v>
      </c>
    </row>
    <row r="3" spans="1:5" ht="18.75" customHeight="1">
      <c r="A3" s="12" t="s">
        <v>197</v>
      </c>
      <c r="B3" s="10"/>
      <c r="C3" s="42"/>
      <c r="D3" s="42"/>
      <c r="E3" s="42"/>
    </row>
    <row r="4" spans="1:5" ht="27.75" customHeight="1">
      <c r="A4" s="18" t="s">
        <v>31</v>
      </c>
      <c r="B4" s="19" t="s">
        <v>32</v>
      </c>
      <c r="C4" s="45"/>
      <c r="D4" s="45"/>
      <c r="E4" s="45"/>
    </row>
    <row r="5" spans="1:5" ht="26.25" customHeight="1">
      <c r="A5" s="21" t="s">
        <v>33</v>
      </c>
      <c r="B5" s="19" t="s">
        <v>34</v>
      </c>
      <c r="C5" s="45"/>
      <c r="D5" s="45"/>
      <c r="E5" s="45"/>
    </row>
    <row r="6" spans="1:5" ht="25.5" customHeight="1">
      <c r="A6" s="10" t="s">
        <v>35</v>
      </c>
      <c r="B6" s="15" t="s">
        <v>36</v>
      </c>
      <c r="C6" s="47">
        <f>SUM(C4:C5)</f>
        <v>0</v>
      </c>
      <c r="D6" s="47"/>
      <c r="E6" s="47"/>
    </row>
    <row r="7" spans="1:5" ht="19.5" customHeight="1">
      <c r="A7" s="21" t="s">
        <v>37</v>
      </c>
      <c r="B7" s="19" t="s">
        <v>38</v>
      </c>
      <c r="C7" s="45"/>
      <c r="D7" s="45"/>
      <c r="E7" s="45"/>
    </row>
    <row r="8" spans="1:5" ht="13.5" customHeight="1">
      <c r="A8" s="21" t="s">
        <v>39</v>
      </c>
      <c r="B8" s="19" t="s">
        <v>6</v>
      </c>
      <c r="C8" s="45"/>
      <c r="D8" s="45"/>
      <c r="E8" s="45"/>
    </row>
    <row r="9" spans="1:8" ht="17.25" customHeight="1">
      <c r="A9" s="21" t="s">
        <v>40</v>
      </c>
      <c r="B9" s="19" t="s">
        <v>41</v>
      </c>
      <c r="C9" s="45">
        <v>800</v>
      </c>
      <c r="D9" s="45">
        <v>1730</v>
      </c>
      <c r="E9" s="45">
        <v>1560</v>
      </c>
      <c r="F9" t="s">
        <v>198</v>
      </c>
      <c r="G9" t="s">
        <v>205</v>
      </c>
      <c r="H9">
        <v>1500</v>
      </c>
    </row>
    <row r="10" spans="1:8" ht="23.25" customHeight="1">
      <c r="A10" s="27" t="s">
        <v>42</v>
      </c>
      <c r="B10" s="15" t="s">
        <v>43</v>
      </c>
      <c r="C10" s="47">
        <f>SUM(C7:C9)</f>
        <v>800</v>
      </c>
      <c r="D10" s="47">
        <f>SUM(D7:D9)</f>
        <v>1730</v>
      </c>
      <c r="E10" s="47">
        <f>SUM(E7:E9)</f>
        <v>1560</v>
      </c>
      <c r="F10" t="s">
        <v>199</v>
      </c>
      <c r="G10" t="s">
        <v>206</v>
      </c>
      <c r="H10">
        <v>60</v>
      </c>
    </row>
    <row r="11" spans="1:5" ht="18.75" customHeight="1">
      <c r="A11" s="21" t="s">
        <v>44</v>
      </c>
      <c r="B11" s="22" t="s">
        <v>45</v>
      </c>
      <c r="C11" s="42"/>
      <c r="D11" s="42"/>
      <c r="E11" s="42"/>
    </row>
    <row r="12" spans="1:5" ht="18.75" customHeight="1">
      <c r="A12" s="21" t="s">
        <v>46</v>
      </c>
      <c r="B12" s="23" t="s">
        <v>47</v>
      </c>
      <c r="C12" s="49"/>
      <c r="D12" s="49"/>
      <c r="E12" s="49"/>
    </row>
    <row r="13" spans="1:5" ht="24.75" customHeight="1">
      <c r="A13" s="21" t="s">
        <v>48</v>
      </c>
      <c r="B13" s="19" t="s">
        <v>49</v>
      </c>
      <c r="C13" s="45"/>
      <c r="D13" s="45"/>
      <c r="E13" s="45"/>
    </row>
    <row r="14" spans="1:5" ht="27" customHeight="1">
      <c r="A14" s="27" t="s">
        <v>50</v>
      </c>
      <c r="B14" s="15" t="s">
        <v>51</v>
      </c>
      <c r="C14" s="47">
        <f>SUM(C12:C13)</f>
        <v>0</v>
      </c>
      <c r="D14" s="47">
        <f>SUM(D12:D13)</f>
        <v>0</v>
      </c>
      <c r="E14" s="47">
        <f>SUM(E12:E13)</f>
        <v>0</v>
      </c>
    </row>
    <row r="15" spans="1:5" ht="24.75" customHeight="1">
      <c r="A15" s="21" t="s">
        <v>52</v>
      </c>
      <c r="B15" s="19" t="s">
        <v>53</v>
      </c>
      <c r="C15" s="47"/>
      <c r="D15" s="47"/>
      <c r="E15" s="47"/>
    </row>
    <row r="16" spans="1:5" ht="21" customHeight="1">
      <c r="A16" s="21" t="s">
        <v>52</v>
      </c>
      <c r="B16" s="19" t="s">
        <v>54</v>
      </c>
      <c r="C16" s="47"/>
      <c r="D16" s="47"/>
      <c r="E16" s="47"/>
    </row>
    <row r="17" spans="1:5" ht="21.75" customHeight="1">
      <c r="A17" s="21" t="s">
        <v>52</v>
      </c>
      <c r="B17" s="19" t="s">
        <v>55</v>
      </c>
      <c r="C17" s="47"/>
      <c r="D17" s="47"/>
      <c r="E17" s="47"/>
    </row>
    <row r="18" spans="1:5" ht="18.75" customHeight="1">
      <c r="A18" s="27" t="s">
        <v>56</v>
      </c>
      <c r="B18" s="22" t="s">
        <v>57</v>
      </c>
      <c r="C18" s="42">
        <f>SUM(C15:C17)</f>
        <v>0</v>
      </c>
      <c r="D18" s="42">
        <f>SUM(D15:D17)</f>
        <v>0</v>
      </c>
      <c r="E18" s="42">
        <f>SUM(E15:E17)</f>
        <v>0</v>
      </c>
    </row>
    <row r="19" spans="1:5" ht="18.75" customHeight="1">
      <c r="A19" s="21" t="s">
        <v>58</v>
      </c>
      <c r="B19" s="23" t="s">
        <v>59</v>
      </c>
      <c r="C19" s="49"/>
      <c r="D19" s="49"/>
      <c r="E19" s="49"/>
    </row>
    <row r="20" spans="1:5" ht="20.25" customHeight="1">
      <c r="A20" s="21" t="s">
        <v>60</v>
      </c>
      <c r="B20" s="19" t="s">
        <v>61</v>
      </c>
      <c r="C20" s="45"/>
      <c r="D20" s="45"/>
      <c r="E20" s="45"/>
    </row>
    <row r="21" spans="1:5" ht="23.25" customHeight="1">
      <c r="A21" s="21" t="s">
        <v>62</v>
      </c>
      <c r="B21" s="19" t="s">
        <v>63</v>
      </c>
      <c r="C21" s="45"/>
      <c r="D21" s="45"/>
      <c r="E21" s="45"/>
    </row>
    <row r="22" spans="1:5" ht="21" customHeight="1">
      <c r="A22" s="21" t="s">
        <v>64</v>
      </c>
      <c r="B22" s="19" t="s">
        <v>65</v>
      </c>
      <c r="C22" s="45"/>
      <c r="D22" s="45"/>
      <c r="E22" s="45"/>
    </row>
    <row r="23" spans="1:5" ht="26.25" customHeight="1">
      <c r="A23" s="21" t="s">
        <v>66</v>
      </c>
      <c r="B23" s="19" t="s">
        <v>67</v>
      </c>
      <c r="C23" s="45"/>
      <c r="D23" s="45"/>
      <c r="E23" s="45"/>
    </row>
    <row r="24" spans="1:5" ht="28.5" customHeight="1">
      <c r="A24" s="27">
        <v>941</v>
      </c>
      <c r="B24" s="15" t="s">
        <v>68</v>
      </c>
      <c r="C24" s="47">
        <f>SUM(C19:C23)</f>
        <v>0</v>
      </c>
      <c r="D24" s="47">
        <f>SUM(D19:D23)</f>
        <v>0</v>
      </c>
      <c r="E24" s="47">
        <f>SUM(E19:E23)</f>
        <v>0</v>
      </c>
    </row>
    <row r="25" spans="1:5" ht="32.25" customHeight="1">
      <c r="A25" s="27"/>
      <c r="B25" s="15" t="s">
        <v>69</v>
      </c>
      <c r="C25" s="47">
        <f>C24+C18+C14+C11+C10+C6</f>
        <v>800</v>
      </c>
      <c r="D25" s="47">
        <f>D24+D18+D14+D11+D10+D6</f>
        <v>1730</v>
      </c>
      <c r="E25" s="47">
        <f>E24+E18+E14+E11+E10+E6</f>
        <v>1560</v>
      </c>
    </row>
    <row r="26" spans="1:5" ht="28.5" customHeight="1">
      <c r="A26" s="21" t="s">
        <v>70</v>
      </c>
      <c r="B26" s="19" t="s">
        <v>71</v>
      </c>
      <c r="C26" s="45"/>
      <c r="D26" s="45"/>
      <c r="E26" s="45"/>
    </row>
    <row r="27" spans="1:5" ht="22.5" customHeight="1">
      <c r="A27" s="21" t="s">
        <v>70</v>
      </c>
      <c r="B27" s="19" t="s">
        <v>72</v>
      </c>
      <c r="C27" s="45"/>
      <c r="D27" s="45"/>
      <c r="E27" s="45"/>
    </row>
    <row r="28" spans="1:5" ht="23.25" customHeight="1">
      <c r="A28" s="21" t="s">
        <v>70</v>
      </c>
      <c r="B28" s="19" t="s">
        <v>73</v>
      </c>
      <c r="C28" s="45"/>
      <c r="D28" s="45"/>
      <c r="E28" s="45"/>
    </row>
    <row r="29" spans="1:5" ht="30" customHeight="1">
      <c r="A29" s="21" t="s">
        <v>70</v>
      </c>
      <c r="B29" s="19" t="s">
        <v>74</v>
      </c>
      <c r="C29" s="45"/>
      <c r="D29" s="45"/>
      <c r="E29" s="45"/>
    </row>
    <row r="30" spans="1:5" ht="36.75" customHeight="1">
      <c r="A30" s="27" t="s">
        <v>70</v>
      </c>
      <c r="B30" s="15" t="s">
        <v>75</v>
      </c>
      <c r="C30" s="47">
        <f>SUM(C26:C29)</f>
        <v>0</v>
      </c>
      <c r="D30" s="47">
        <f>SUM(D26:D29)</f>
        <v>0</v>
      </c>
      <c r="E30" s="47">
        <f>SUM(E26:E29)</f>
        <v>0</v>
      </c>
    </row>
    <row r="31" spans="1:5" ht="18.75" customHeight="1">
      <c r="A31" s="27">
        <v>9816</v>
      </c>
      <c r="B31" s="15" t="s">
        <v>77</v>
      </c>
      <c r="C31" s="47"/>
      <c r="D31" s="47"/>
      <c r="E31" s="47"/>
    </row>
    <row r="32" spans="1:5" ht="18.75" customHeight="1">
      <c r="A32" s="27"/>
      <c r="B32" s="15" t="s">
        <v>78</v>
      </c>
      <c r="C32" s="47">
        <f>C25+C30+C31</f>
        <v>800</v>
      </c>
      <c r="D32" s="47">
        <f>D25+D30+D31</f>
        <v>1730</v>
      </c>
      <c r="E32" s="47">
        <f>E25+E30+E31</f>
        <v>1560</v>
      </c>
    </row>
  </sheetData>
  <sheetProtection selectLockedCells="1" selectUnlockedCells="1"/>
  <mergeCells count="1">
    <mergeCell ref="A1:C1"/>
  </mergeCells>
  <printOptions headings="1"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scale="78" r:id="rId1"/>
  <headerFooter alignWithMargins="0">
    <oddHeader>&amp;C&amp;P/&amp;N</oddHeader>
    <oddFooter>&amp;L&amp;D&amp;R&amp;A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32"/>
  <sheetViews>
    <sheetView tabSelected="1" view="pageBreakPreview" zoomScale="60" zoomScalePageLayoutView="0" workbookViewId="0" topLeftCell="A1">
      <selection activeCell="A2" sqref="A2"/>
    </sheetView>
  </sheetViews>
  <sheetFormatPr defaultColWidth="8.66015625" defaultRowHeight="18.75" customHeight="1"/>
  <cols>
    <col min="2" max="2" width="25.58203125" style="0" customWidth="1"/>
    <col min="3" max="3" width="8.75" style="28" customWidth="1"/>
    <col min="4" max="4" width="8.66015625" style="28" customWidth="1"/>
    <col min="5" max="5" width="8.75" style="28" customWidth="1"/>
  </cols>
  <sheetData>
    <row r="1" spans="1:5" ht="18.75" customHeight="1">
      <c r="A1" s="87" t="s">
        <v>27</v>
      </c>
      <c r="B1" s="87"/>
      <c r="C1" s="87"/>
      <c r="D1" s="29"/>
      <c r="E1" s="29"/>
    </row>
    <row r="2" spans="1:5" ht="18.75" customHeight="1">
      <c r="A2" s="12">
        <v>960302</v>
      </c>
      <c r="B2" s="10" t="s">
        <v>24</v>
      </c>
      <c r="C2" s="31" t="s">
        <v>1</v>
      </c>
      <c r="D2" s="31" t="s">
        <v>80</v>
      </c>
      <c r="E2" s="31" t="s">
        <v>3</v>
      </c>
    </row>
    <row r="3" spans="1:5" ht="18.75" customHeight="1">
      <c r="A3" s="12" t="s">
        <v>200</v>
      </c>
      <c r="B3" s="10"/>
      <c r="C3" s="31"/>
      <c r="D3" s="31"/>
      <c r="E3" s="31"/>
    </row>
    <row r="4" spans="1:5" ht="27.75" customHeight="1">
      <c r="A4" s="18" t="s">
        <v>31</v>
      </c>
      <c r="B4" s="19" t="s">
        <v>32</v>
      </c>
      <c r="C4" s="33"/>
      <c r="D4" s="33"/>
      <c r="E4" s="33"/>
    </row>
    <row r="5" spans="1:5" ht="26.25" customHeight="1">
      <c r="A5" s="21" t="s">
        <v>33</v>
      </c>
      <c r="B5" s="19" t="s">
        <v>34</v>
      </c>
      <c r="C5" s="33"/>
      <c r="D5" s="33"/>
      <c r="E5" s="33"/>
    </row>
    <row r="6" spans="1:5" ht="25.5" customHeight="1">
      <c r="A6" s="10" t="s">
        <v>35</v>
      </c>
      <c r="B6" s="15" t="s">
        <v>36</v>
      </c>
      <c r="C6" s="35">
        <f>SUM(C4:C5)</f>
        <v>0</v>
      </c>
      <c r="D6" s="35">
        <f>SUM(D4:D5)</f>
        <v>0</v>
      </c>
      <c r="E6" s="35">
        <f>SUM(E4:E5)</f>
        <v>0</v>
      </c>
    </row>
    <row r="7" spans="1:5" ht="19.5" customHeight="1">
      <c r="A7" s="21" t="s">
        <v>37</v>
      </c>
      <c r="B7" s="19" t="s">
        <v>38</v>
      </c>
      <c r="C7" s="33"/>
      <c r="D7" s="33"/>
      <c r="E7" s="33"/>
    </row>
    <row r="8" spans="1:5" ht="13.5" customHeight="1">
      <c r="A8" s="21" t="s">
        <v>39</v>
      </c>
      <c r="B8" s="19" t="s">
        <v>6</v>
      </c>
      <c r="C8" s="33"/>
      <c r="D8" s="33"/>
      <c r="E8" s="33"/>
    </row>
    <row r="9" spans="1:6" ht="17.25" customHeight="1">
      <c r="A9" s="21" t="s">
        <v>40</v>
      </c>
      <c r="B9" s="19" t="s">
        <v>41</v>
      </c>
      <c r="C9" s="33">
        <v>185</v>
      </c>
      <c r="D9" s="33">
        <v>160</v>
      </c>
      <c r="E9" s="33">
        <v>150</v>
      </c>
      <c r="F9" t="s">
        <v>201</v>
      </c>
    </row>
    <row r="10" spans="1:5" ht="16.5" customHeight="1">
      <c r="A10" s="27" t="s">
        <v>42</v>
      </c>
      <c r="B10" s="15" t="s">
        <v>43</v>
      </c>
      <c r="C10" s="35">
        <f>SUM(C7:C9)</f>
        <v>185</v>
      </c>
      <c r="D10" s="35">
        <f>SUM(D7:D9)</f>
        <v>160</v>
      </c>
      <c r="E10" s="35">
        <f>SUM(E7:E9)</f>
        <v>150</v>
      </c>
    </row>
    <row r="11" spans="1:5" ht="18.75" customHeight="1">
      <c r="A11" s="21" t="s">
        <v>44</v>
      </c>
      <c r="B11" s="22" t="s">
        <v>45</v>
      </c>
      <c r="C11" s="31"/>
      <c r="D11" s="31"/>
      <c r="E11" s="31"/>
    </row>
    <row r="12" spans="1:5" ht="18.75" customHeight="1">
      <c r="A12" s="21" t="s">
        <v>46</v>
      </c>
      <c r="B12" s="23" t="s">
        <v>47</v>
      </c>
      <c r="C12" s="37"/>
      <c r="D12" s="37"/>
      <c r="E12" s="37"/>
    </row>
    <row r="13" spans="1:5" ht="24.75" customHeight="1">
      <c r="A13" s="21" t="s">
        <v>48</v>
      </c>
      <c r="B13" s="19" t="s">
        <v>49</v>
      </c>
      <c r="C13" s="33"/>
      <c r="D13" s="33"/>
      <c r="E13" s="33"/>
    </row>
    <row r="14" spans="1:5" ht="27" customHeight="1">
      <c r="A14" s="27" t="s">
        <v>50</v>
      </c>
      <c r="B14" s="15" t="s">
        <v>51</v>
      </c>
      <c r="C14" s="35">
        <f>SUM(C12:C13)</f>
        <v>0</v>
      </c>
      <c r="D14" s="35"/>
      <c r="E14" s="35"/>
    </row>
    <row r="15" spans="1:5" ht="24.75" customHeight="1">
      <c r="A15" s="21" t="s">
        <v>52</v>
      </c>
      <c r="B15" s="19" t="s">
        <v>53</v>
      </c>
      <c r="C15" s="35"/>
      <c r="D15" s="35"/>
      <c r="E15" s="35"/>
    </row>
    <row r="16" spans="1:5" ht="21" customHeight="1">
      <c r="A16" s="21" t="s">
        <v>52</v>
      </c>
      <c r="B16" s="19" t="s">
        <v>54</v>
      </c>
      <c r="C16" s="35"/>
      <c r="D16" s="35"/>
      <c r="E16" s="35"/>
    </row>
    <row r="17" spans="1:5" ht="21.75" customHeight="1">
      <c r="A17" s="21" t="s">
        <v>52</v>
      </c>
      <c r="B17" s="19" t="s">
        <v>55</v>
      </c>
      <c r="C17" s="35"/>
      <c r="D17" s="35"/>
      <c r="E17" s="35"/>
    </row>
    <row r="18" spans="1:5" ht="18.75" customHeight="1">
      <c r="A18" s="27" t="s">
        <v>56</v>
      </c>
      <c r="B18" s="22" t="s">
        <v>57</v>
      </c>
      <c r="C18" s="31">
        <f>SUM(C15:C17)</f>
        <v>0</v>
      </c>
      <c r="D18" s="31"/>
      <c r="E18" s="31"/>
    </row>
    <row r="19" spans="1:5" ht="18.75" customHeight="1">
      <c r="A19" s="21" t="s">
        <v>58</v>
      </c>
      <c r="B19" s="23" t="s">
        <v>59</v>
      </c>
      <c r="C19" s="37"/>
      <c r="D19" s="37"/>
      <c r="E19" s="37"/>
    </row>
    <row r="20" spans="1:5" ht="20.25" customHeight="1">
      <c r="A20" s="21" t="s">
        <v>60</v>
      </c>
      <c r="B20" s="19" t="s">
        <v>61</v>
      </c>
      <c r="C20" s="33"/>
      <c r="D20" s="33"/>
      <c r="E20" s="33"/>
    </row>
    <row r="21" spans="1:5" ht="23.25" customHeight="1">
      <c r="A21" s="21" t="s">
        <v>62</v>
      </c>
      <c r="B21" s="19" t="s">
        <v>63</v>
      </c>
      <c r="C21" s="33"/>
      <c r="D21" s="33"/>
      <c r="E21" s="33"/>
    </row>
    <row r="22" spans="1:5" ht="21" customHeight="1">
      <c r="A22" s="21" t="s">
        <v>64</v>
      </c>
      <c r="B22" s="19" t="s">
        <v>65</v>
      </c>
      <c r="C22" s="33"/>
      <c r="D22" s="33"/>
      <c r="E22" s="33"/>
    </row>
    <row r="23" spans="1:5" ht="26.25" customHeight="1">
      <c r="A23" s="21" t="s">
        <v>66</v>
      </c>
      <c r="B23" s="19" t="s">
        <v>67</v>
      </c>
      <c r="C23" s="33"/>
      <c r="D23" s="33"/>
      <c r="E23" s="33"/>
    </row>
    <row r="24" spans="1:5" ht="28.5" customHeight="1">
      <c r="A24" s="27">
        <v>941</v>
      </c>
      <c r="B24" s="15" t="s">
        <v>68</v>
      </c>
      <c r="C24" s="35">
        <f>SUM(C19:C23)</f>
        <v>0</v>
      </c>
      <c r="D24" s="35"/>
      <c r="E24" s="35"/>
    </row>
    <row r="25" spans="1:5" ht="32.25" customHeight="1">
      <c r="A25" s="27"/>
      <c r="B25" s="15" t="s">
        <v>69</v>
      </c>
      <c r="C25" s="35">
        <f>C24+C18+C14+C11+C10+C6</f>
        <v>185</v>
      </c>
      <c r="D25" s="35">
        <f>D24+D18+D14+D11+D10+D6</f>
        <v>160</v>
      </c>
      <c r="E25" s="35">
        <f>E24+E18+E14+E11+E10+E6</f>
        <v>150</v>
      </c>
    </row>
    <row r="26" spans="1:5" ht="28.5" customHeight="1">
      <c r="A26" s="21" t="s">
        <v>70</v>
      </c>
      <c r="B26" s="19" t="s">
        <v>71</v>
      </c>
      <c r="C26" s="33"/>
      <c r="D26" s="33"/>
      <c r="E26" s="33"/>
    </row>
    <row r="27" spans="1:5" ht="22.5" customHeight="1">
      <c r="A27" s="21" t="s">
        <v>70</v>
      </c>
      <c r="B27" s="19" t="s">
        <v>72</v>
      </c>
      <c r="C27" s="33"/>
      <c r="D27" s="33"/>
      <c r="E27" s="33"/>
    </row>
    <row r="28" spans="1:5" ht="23.25" customHeight="1">
      <c r="A28" s="21" t="s">
        <v>70</v>
      </c>
      <c r="B28" s="19" t="s">
        <v>73</v>
      </c>
      <c r="C28" s="33"/>
      <c r="D28" s="33"/>
      <c r="E28" s="33"/>
    </row>
    <row r="29" spans="1:5" ht="30" customHeight="1">
      <c r="A29" s="21" t="s">
        <v>70</v>
      </c>
      <c r="B29" s="19" t="s">
        <v>74</v>
      </c>
      <c r="C29" s="33"/>
      <c r="D29" s="33"/>
      <c r="E29" s="33"/>
    </row>
    <row r="30" spans="1:5" ht="36.75" customHeight="1">
      <c r="A30" s="27" t="s">
        <v>70</v>
      </c>
      <c r="B30" s="15" t="s">
        <v>75</v>
      </c>
      <c r="C30" s="35">
        <f>SUM(C26:C29)</f>
        <v>0</v>
      </c>
      <c r="D30" s="35"/>
      <c r="E30" s="35"/>
    </row>
    <row r="31" spans="1:5" ht="18.75" customHeight="1">
      <c r="A31" s="27">
        <v>9816</v>
      </c>
      <c r="B31" s="15" t="s">
        <v>77</v>
      </c>
      <c r="C31" s="35"/>
      <c r="D31" s="35"/>
      <c r="E31" s="35"/>
    </row>
    <row r="32" spans="1:5" ht="18.75" customHeight="1">
      <c r="A32" s="27"/>
      <c r="B32" s="15" t="s">
        <v>78</v>
      </c>
      <c r="C32" s="35">
        <f>C25+C30+C31</f>
        <v>185</v>
      </c>
      <c r="D32" s="35">
        <f>D25+D30+D31</f>
        <v>160</v>
      </c>
      <c r="E32" s="35">
        <f>E25+E30+E31</f>
        <v>150</v>
      </c>
    </row>
  </sheetData>
  <sheetProtection selectLockedCells="1" selectUnlockedCells="1"/>
  <mergeCells count="1">
    <mergeCell ref="A1:C1"/>
  </mergeCells>
  <printOptions headings="1"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scale="84" r:id="rId1"/>
  <headerFooter alignWithMargins="0">
    <oddHeader>&amp;C&amp;P/&amp;N</oddHeader>
    <oddFooter>&amp;L&amp;D&amp;R&amp;A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33"/>
  <sheetViews>
    <sheetView view="pageBreakPreview" zoomScale="60" zoomScalePageLayoutView="0" workbookViewId="0" topLeftCell="A1">
      <selection activeCell="E33" sqref="E33"/>
    </sheetView>
  </sheetViews>
  <sheetFormatPr defaultColWidth="8.66015625" defaultRowHeight="18.75" customHeight="1"/>
  <cols>
    <col min="1" max="1" width="9" style="0" customWidth="1"/>
    <col min="2" max="2" width="33.75" style="0" customWidth="1"/>
    <col min="3" max="3" width="8.66015625" style="0" customWidth="1"/>
    <col min="4" max="4" width="10.66015625" style="0" customWidth="1"/>
    <col min="5" max="5" width="8.25" style="0" customWidth="1"/>
  </cols>
  <sheetData>
    <row r="1" spans="1:4" ht="18.75" customHeight="1">
      <c r="A1" s="87" t="s">
        <v>27</v>
      </c>
      <c r="B1" s="87"/>
      <c r="C1" s="87"/>
      <c r="D1" s="11"/>
    </row>
    <row r="2" spans="1:5" ht="18.75" customHeight="1">
      <c r="A2" s="12">
        <v>851011</v>
      </c>
      <c r="B2" s="10" t="s">
        <v>28</v>
      </c>
      <c r="C2" s="10" t="s">
        <v>1</v>
      </c>
      <c r="D2" s="13" t="s">
        <v>29</v>
      </c>
      <c r="E2" s="14" t="s">
        <v>3</v>
      </c>
    </row>
    <row r="3" spans="1:6" ht="18.75" customHeight="1">
      <c r="A3" s="12" t="s">
        <v>30</v>
      </c>
      <c r="B3" s="10"/>
      <c r="C3" s="10"/>
      <c r="D3" s="15"/>
      <c r="E3" s="16"/>
      <c r="F3" s="17"/>
    </row>
    <row r="4" spans="1:6" ht="25.5" customHeight="1">
      <c r="A4" s="18" t="s">
        <v>31</v>
      </c>
      <c r="B4" s="19" t="s">
        <v>32</v>
      </c>
      <c r="C4" s="19"/>
      <c r="D4" s="15"/>
      <c r="E4" s="20"/>
      <c r="F4" s="17"/>
    </row>
    <row r="5" spans="1:6" ht="18.75" customHeight="1">
      <c r="A5" s="21" t="s">
        <v>33</v>
      </c>
      <c r="B5" s="19" t="s">
        <v>34</v>
      </c>
      <c r="C5" s="19"/>
      <c r="D5" s="22"/>
      <c r="E5" s="20"/>
      <c r="F5" s="17"/>
    </row>
    <row r="6" spans="1:6" ht="25.5" customHeight="1">
      <c r="A6" s="10" t="s">
        <v>35</v>
      </c>
      <c r="B6" s="15" t="s">
        <v>36</v>
      </c>
      <c r="C6" s="15">
        <f>SUM(C4:C5)</f>
        <v>0</v>
      </c>
      <c r="D6" s="23"/>
      <c r="E6" s="20"/>
      <c r="F6" s="17"/>
    </row>
    <row r="7" spans="1:6" ht="18.75" customHeight="1">
      <c r="A7" s="21" t="s">
        <v>37</v>
      </c>
      <c r="B7" s="19" t="s">
        <v>38</v>
      </c>
      <c r="C7" s="19"/>
      <c r="D7" s="19"/>
      <c r="E7" s="20"/>
      <c r="F7" s="17"/>
    </row>
    <row r="8" spans="1:6" ht="18.75" customHeight="1">
      <c r="A8" s="21" t="s">
        <v>39</v>
      </c>
      <c r="B8" s="19" t="s">
        <v>6</v>
      </c>
      <c r="C8" s="19"/>
      <c r="D8" s="19"/>
      <c r="E8" s="24"/>
      <c r="F8" s="25"/>
    </row>
    <row r="9" spans="1:5" ht="18.75" customHeight="1">
      <c r="A9" s="21" t="s">
        <v>40</v>
      </c>
      <c r="B9" s="19" t="s">
        <v>41</v>
      </c>
      <c r="C9" s="19"/>
      <c r="D9" s="19"/>
      <c r="E9" s="26"/>
    </row>
    <row r="10" spans="1:5" ht="18.75" customHeight="1">
      <c r="A10" s="27" t="s">
        <v>42</v>
      </c>
      <c r="B10" s="15" t="s">
        <v>43</v>
      </c>
      <c r="C10" s="15">
        <f>SUM(C7:C9)</f>
        <v>0</v>
      </c>
      <c r="D10" s="19"/>
      <c r="E10" s="26"/>
    </row>
    <row r="11" spans="1:5" ht="18.75" customHeight="1">
      <c r="A11" s="21" t="s">
        <v>44</v>
      </c>
      <c r="B11" s="22" t="s">
        <v>45</v>
      </c>
      <c r="C11" s="22"/>
      <c r="D11" s="15"/>
      <c r="E11" s="26"/>
    </row>
    <row r="12" spans="1:5" ht="18.75" customHeight="1">
      <c r="A12" s="21" t="s">
        <v>46</v>
      </c>
      <c r="B12" s="23" t="s">
        <v>47</v>
      </c>
      <c r="C12" s="23"/>
      <c r="D12" s="15"/>
      <c r="E12" s="26"/>
    </row>
    <row r="13" spans="1:5" ht="18.75" customHeight="1">
      <c r="A13" s="21" t="s">
        <v>48</v>
      </c>
      <c r="B13" s="19" t="s">
        <v>49</v>
      </c>
      <c r="C13" s="19"/>
      <c r="D13" s="19"/>
      <c r="E13" s="26"/>
    </row>
    <row r="14" spans="1:5" ht="18.75" customHeight="1">
      <c r="A14" s="27" t="s">
        <v>50</v>
      </c>
      <c r="B14" s="15" t="s">
        <v>51</v>
      </c>
      <c r="C14" s="15">
        <f>SUM(C12:C13)</f>
        <v>0</v>
      </c>
      <c r="D14" s="19"/>
      <c r="E14" s="26"/>
    </row>
    <row r="15" spans="1:5" ht="18.75" customHeight="1">
      <c r="A15" s="21" t="s">
        <v>52</v>
      </c>
      <c r="B15" s="19" t="s">
        <v>53</v>
      </c>
      <c r="C15" s="15"/>
      <c r="D15" s="19"/>
      <c r="E15" s="26"/>
    </row>
    <row r="16" spans="1:5" ht="18.75" customHeight="1">
      <c r="A16" s="21" t="s">
        <v>52</v>
      </c>
      <c r="B16" s="19" t="s">
        <v>54</v>
      </c>
      <c r="C16" s="15"/>
      <c r="D16" s="19"/>
      <c r="E16" s="26"/>
    </row>
    <row r="17" spans="1:5" ht="18.75" customHeight="1">
      <c r="A17" s="21" t="s">
        <v>52</v>
      </c>
      <c r="B17" s="19" t="s">
        <v>55</v>
      </c>
      <c r="C17" s="15"/>
      <c r="D17" s="15"/>
      <c r="E17" s="26"/>
    </row>
    <row r="18" spans="1:5" ht="18.75" customHeight="1">
      <c r="A18" s="27" t="s">
        <v>56</v>
      </c>
      <c r="B18" s="22" t="s">
        <v>57</v>
      </c>
      <c r="C18" s="22">
        <f>SUM(C15:C17)</f>
        <v>0</v>
      </c>
      <c r="D18" s="15"/>
      <c r="E18" s="26"/>
    </row>
    <row r="19" spans="1:5" ht="18.75" customHeight="1">
      <c r="A19" s="21" t="s">
        <v>58</v>
      </c>
      <c r="B19" s="23" t="s">
        <v>59</v>
      </c>
      <c r="C19" s="23"/>
      <c r="D19" s="15"/>
      <c r="E19" s="26"/>
    </row>
    <row r="20" spans="1:5" ht="18.75" customHeight="1">
      <c r="A20" s="21" t="s">
        <v>60</v>
      </c>
      <c r="B20" s="19" t="s">
        <v>61</v>
      </c>
      <c r="C20" s="19"/>
      <c r="D20" s="15">
        <v>13</v>
      </c>
      <c r="E20" s="26"/>
    </row>
    <row r="21" spans="1:5" ht="18.75" customHeight="1">
      <c r="A21" s="21" t="s">
        <v>62</v>
      </c>
      <c r="B21" s="19" t="s">
        <v>63</v>
      </c>
      <c r="C21" s="19"/>
      <c r="D21" s="15"/>
      <c r="E21" s="26"/>
    </row>
    <row r="22" spans="1:5" ht="18.75" customHeight="1">
      <c r="A22" s="21" t="s">
        <v>64</v>
      </c>
      <c r="B22" s="19" t="s">
        <v>65</v>
      </c>
      <c r="C22" s="19"/>
      <c r="D22" s="15"/>
      <c r="E22" s="26"/>
    </row>
    <row r="23" spans="1:5" ht="18.75" customHeight="1">
      <c r="A23" s="21" t="s">
        <v>66</v>
      </c>
      <c r="B23" s="19" t="s">
        <v>67</v>
      </c>
      <c r="C23" s="19"/>
      <c r="D23" s="22"/>
      <c r="E23" s="26"/>
    </row>
    <row r="24" spans="1:5" ht="18.75" customHeight="1">
      <c r="A24" s="27">
        <v>941</v>
      </c>
      <c r="B24" s="15" t="s">
        <v>68</v>
      </c>
      <c r="C24" s="15">
        <f>SUM(C19:C23)</f>
        <v>0</v>
      </c>
      <c r="D24" s="15">
        <f>SUM(D19:D23)</f>
        <v>13</v>
      </c>
      <c r="E24" s="26"/>
    </row>
    <row r="25" spans="1:5" ht="18.75" customHeight="1">
      <c r="A25" s="27"/>
      <c r="B25" s="15" t="s">
        <v>69</v>
      </c>
      <c r="C25" s="15">
        <f>C24+C18+C14+C11+C10+C6</f>
        <v>0</v>
      </c>
      <c r="D25" s="15">
        <f>D24+D18+D14+D11+D10+D6</f>
        <v>13</v>
      </c>
      <c r="E25" s="26"/>
    </row>
    <row r="26" spans="1:5" ht="18.75" customHeight="1">
      <c r="A26" s="21" t="s">
        <v>70</v>
      </c>
      <c r="B26" s="19" t="s">
        <v>71</v>
      </c>
      <c r="C26" s="19"/>
      <c r="D26" s="19"/>
      <c r="E26" s="26"/>
    </row>
    <row r="27" spans="1:5" ht="18.75" customHeight="1">
      <c r="A27" s="21" t="s">
        <v>70</v>
      </c>
      <c r="B27" s="19" t="s">
        <v>72</v>
      </c>
      <c r="C27" s="19"/>
      <c r="D27" s="19"/>
      <c r="E27" s="26"/>
    </row>
    <row r="28" spans="1:5" ht="18.75" customHeight="1">
      <c r="A28" s="21" t="s">
        <v>70</v>
      </c>
      <c r="B28" s="19" t="s">
        <v>73</v>
      </c>
      <c r="C28" s="19"/>
      <c r="D28" s="19"/>
      <c r="E28" s="26"/>
    </row>
    <row r="29" spans="1:5" ht="18.75" customHeight="1">
      <c r="A29" s="21" t="s">
        <v>70</v>
      </c>
      <c r="B29" s="19" t="s">
        <v>74</v>
      </c>
      <c r="C29" s="19"/>
      <c r="D29" s="15"/>
      <c r="E29" s="26"/>
    </row>
    <row r="30" spans="1:5" ht="18.75" customHeight="1">
      <c r="A30" s="27" t="s">
        <v>70</v>
      </c>
      <c r="B30" s="15" t="s">
        <v>75</v>
      </c>
      <c r="C30" s="15">
        <f>SUM(C26:C29)</f>
        <v>0</v>
      </c>
      <c r="D30" s="15"/>
      <c r="E30" s="26"/>
    </row>
    <row r="31" spans="1:5" ht="18.75" customHeight="1">
      <c r="A31" s="27">
        <v>9813</v>
      </c>
      <c r="B31" s="15" t="s">
        <v>76</v>
      </c>
      <c r="C31" s="15">
        <v>447</v>
      </c>
      <c r="D31" s="19">
        <v>447</v>
      </c>
      <c r="E31" s="19">
        <v>3183</v>
      </c>
    </row>
    <row r="32" spans="1:5" ht="18.75" customHeight="1">
      <c r="A32" s="27">
        <v>9816</v>
      </c>
      <c r="B32" s="15" t="s">
        <v>77</v>
      </c>
      <c r="C32" s="15"/>
      <c r="D32" s="19"/>
      <c r="E32" s="26"/>
    </row>
    <row r="33" spans="1:5" ht="18.75" customHeight="1">
      <c r="A33" s="27"/>
      <c r="B33" s="15" t="s">
        <v>78</v>
      </c>
      <c r="C33" s="15">
        <f>C25+C30+C32+C31</f>
        <v>447</v>
      </c>
      <c r="D33" s="15">
        <f>D25+D30+D32+D31</f>
        <v>460</v>
      </c>
      <c r="E33" s="15">
        <f>E25+E30+E32+E31</f>
        <v>3183</v>
      </c>
    </row>
  </sheetData>
  <sheetProtection selectLockedCells="1" selectUnlockedCells="1"/>
  <mergeCells count="1">
    <mergeCell ref="A1:C1"/>
  </mergeCells>
  <printOptions headings="1"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scale="94" r:id="rId1"/>
  <headerFooter alignWithMargins="0">
    <oddHeader>&amp;C&amp;P/&amp;N</oddHeader>
    <oddFooter>&amp;L&amp;D&amp;R&amp;A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31"/>
  <sheetViews>
    <sheetView view="pageBreakPreview" zoomScale="60" zoomScalePageLayoutView="0" workbookViewId="0" topLeftCell="A1">
      <selection activeCell="A4" sqref="A4"/>
    </sheetView>
  </sheetViews>
  <sheetFormatPr defaultColWidth="8.66015625" defaultRowHeight="18.75" customHeight="1"/>
  <cols>
    <col min="2" max="2" width="25.58203125" style="0" customWidth="1"/>
    <col min="3" max="3" width="8.75" style="28" customWidth="1"/>
    <col min="4" max="4" width="12.91015625" style="28" customWidth="1"/>
    <col min="5" max="5" width="8.91015625" style="28" customWidth="1"/>
  </cols>
  <sheetData>
    <row r="1" spans="1:5" ht="18.75" customHeight="1">
      <c r="A1" s="87" t="s">
        <v>27</v>
      </c>
      <c r="B1" s="87"/>
      <c r="C1" s="87"/>
      <c r="D1" s="29"/>
      <c r="E1" s="30"/>
    </row>
    <row r="2" spans="1:5" ht="18.75" customHeight="1">
      <c r="A2" s="12">
        <v>370000</v>
      </c>
      <c r="B2" s="10" t="s">
        <v>79</v>
      </c>
      <c r="C2" s="31" t="s">
        <v>1</v>
      </c>
      <c r="D2" s="31" t="s">
        <v>80</v>
      </c>
      <c r="E2" s="32" t="s">
        <v>3</v>
      </c>
    </row>
    <row r="3" spans="1:5" ht="18.75" customHeight="1">
      <c r="A3" s="12" t="s">
        <v>81</v>
      </c>
      <c r="B3" s="10"/>
      <c r="C3" s="31"/>
      <c r="D3" s="31"/>
      <c r="E3" s="32"/>
    </row>
    <row r="4" spans="1:5" ht="27.75" customHeight="1">
      <c r="A4" s="18" t="s">
        <v>31</v>
      </c>
      <c r="B4" s="19" t="s">
        <v>32</v>
      </c>
      <c r="C4" s="33"/>
      <c r="D4" s="33"/>
      <c r="E4" s="34"/>
    </row>
    <row r="5" spans="1:5" ht="26.25" customHeight="1">
      <c r="A5" s="21" t="s">
        <v>33</v>
      </c>
      <c r="B5" s="19" t="s">
        <v>34</v>
      </c>
      <c r="C5" s="33"/>
      <c r="D5" s="33"/>
      <c r="E5" s="34"/>
    </row>
    <row r="6" spans="1:5" ht="25.5" customHeight="1">
      <c r="A6" s="10" t="s">
        <v>35</v>
      </c>
      <c r="B6" s="15" t="s">
        <v>36</v>
      </c>
      <c r="C6" s="35">
        <f>SUM(C4:C5)</f>
        <v>0</v>
      </c>
      <c r="D6" s="35">
        <f>SUM(D4:D5)</f>
        <v>0</v>
      </c>
      <c r="E6" s="36">
        <f>SUM(E4:E5)</f>
        <v>0</v>
      </c>
    </row>
    <row r="7" spans="1:5" ht="19.5" customHeight="1">
      <c r="A7" s="21" t="s">
        <v>37</v>
      </c>
      <c r="B7" s="19" t="s">
        <v>38</v>
      </c>
      <c r="C7" s="33"/>
      <c r="D7" s="33"/>
      <c r="E7" s="34"/>
    </row>
    <row r="8" spans="1:5" ht="13.5" customHeight="1">
      <c r="A8" s="21" t="s">
        <v>39</v>
      </c>
      <c r="B8" s="19" t="s">
        <v>6</v>
      </c>
      <c r="C8" s="33"/>
      <c r="D8" s="33"/>
      <c r="E8" s="34"/>
    </row>
    <row r="9" spans="1:5" ht="17.25" customHeight="1">
      <c r="A9" s="21" t="s">
        <v>40</v>
      </c>
      <c r="B9" s="19" t="s">
        <v>41</v>
      </c>
      <c r="C9" s="33"/>
      <c r="D9" s="33"/>
      <c r="E9" s="34"/>
    </row>
    <row r="10" spans="1:5" ht="24" customHeight="1">
      <c r="A10" s="27" t="s">
        <v>42</v>
      </c>
      <c r="B10" s="15" t="s">
        <v>43</v>
      </c>
      <c r="C10" s="35">
        <f>SUM(C7:C9)</f>
        <v>0</v>
      </c>
      <c r="D10" s="35">
        <f>SUM(D7:D9)</f>
        <v>0</v>
      </c>
      <c r="E10" s="36">
        <f>SUM(E7:E9)</f>
        <v>0</v>
      </c>
    </row>
    <row r="11" spans="1:5" ht="18.75" customHeight="1">
      <c r="A11" s="21" t="s">
        <v>44</v>
      </c>
      <c r="B11" s="22" t="s">
        <v>82</v>
      </c>
      <c r="C11" s="31"/>
      <c r="D11" s="31"/>
      <c r="E11" s="32"/>
    </row>
    <row r="12" spans="1:5" ht="18.75" customHeight="1">
      <c r="A12" s="21" t="s">
        <v>46</v>
      </c>
      <c r="B12" s="23" t="s">
        <v>47</v>
      </c>
      <c r="C12" s="37"/>
      <c r="D12" s="37"/>
      <c r="E12" s="38"/>
    </row>
    <row r="13" spans="1:5" ht="24.75" customHeight="1">
      <c r="A13" s="21" t="s">
        <v>48</v>
      </c>
      <c r="B13" s="19" t="s">
        <v>49</v>
      </c>
      <c r="C13" s="33">
        <v>5676</v>
      </c>
      <c r="D13" s="33">
        <v>5626</v>
      </c>
      <c r="E13" s="34">
        <v>5676</v>
      </c>
    </row>
    <row r="14" spans="1:5" ht="27" customHeight="1">
      <c r="A14" s="27" t="s">
        <v>50</v>
      </c>
      <c r="B14" s="15" t="s">
        <v>51</v>
      </c>
      <c r="C14" s="35">
        <f>C12+C13</f>
        <v>5676</v>
      </c>
      <c r="D14" s="35">
        <f>D12+D13</f>
        <v>5626</v>
      </c>
      <c r="E14" s="36">
        <f>E12+E13</f>
        <v>5676</v>
      </c>
    </row>
    <row r="15" spans="1:5" ht="24.75" customHeight="1">
      <c r="A15" s="21" t="s">
        <v>52</v>
      </c>
      <c r="B15" s="19" t="s">
        <v>53</v>
      </c>
      <c r="C15" s="35"/>
      <c r="D15" s="35"/>
      <c r="E15" s="36"/>
    </row>
    <row r="16" spans="1:5" ht="21" customHeight="1">
      <c r="A16" s="21" t="s">
        <v>52</v>
      </c>
      <c r="B16" s="19" t="s">
        <v>54</v>
      </c>
      <c r="C16" s="35"/>
      <c r="D16" s="35"/>
      <c r="E16" s="36"/>
    </row>
    <row r="17" spans="1:5" ht="21.75" customHeight="1">
      <c r="A17" s="21" t="s">
        <v>52</v>
      </c>
      <c r="B17" s="19" t="s">
        <v>55</v>
      </c>
      <c r="C17" s="35"/>
      <c r="D17" s="35"/>
      <c r="E17" s="36"/>
    </row>
    <row r="18" spans="1:5" ht="18.75" customHeight="1">
      <c r="A18" s="27" t="s">
        <v>56</v>
      </c>
      <c r="B18" s="22" t="s">
        <v>57</v>
      </c>
      <c r="C18" s="31">
        <f>SUM(C15:C17)</f>
        <v>0</v>
      </c>
      <c r="D18" s="31">
        <f>SUM(D15:D17)</f>
        <v>0</v>
      </c>
      <c r="E18" s="32">
        <f>SUM(E15:E17)</f>
        <v>0</v>
      </c>
    </row>
    <row r="19" spans="1:5" ht="18.75" customHeight="1">
      <c r="A19" s="21" t="s">
        <v>58</v>
      </c>
      <c r="B19" s="23" t="s">
        <v>59</v>
      </c>
      <c r="C19" s="37">
        <v>1533</v>
      </c>
      <c r="D19" s="37">
        <v>1519</v>
      </c>
      <c r="E19" s="38">
        <v>1533</v>
      </c>
    </row>
    <row r="20" spans="1:5" ht="20.25" customHeight="1">
      <c r="A20" s="21" t="s">
        <v>60</v>
      </c>
      <c r="B20" s="19" t="s">
        <v>61</v>
      </c>
      <c r="C20" s="33"/>
      <c r="D20" s="33"/>
      <c r="E20" s="34"/>
    </row>
    <row r="21" spans="1:5" ht="23.25" customHeight="1">
      <c r="A21" s="21" t="s">
        <v>62</v>
      </c>
      <c r="B21" s="19" t="s">
        <v>63</v>
      </c>
      <c r="C21" s="33"/>
      <c r="D21" s="33"/>
      <c r="E21" s="34"/>
    </row>
    <row r="22" spans="1:5" ht="21" customHeight="1">
      <c r="A22" s="21" t="s">
        <v>64</v>
      </c>
      <c r="B22" s="19" t="s">
        <v>65</v>
      </c>
      <c r="C22" s="33"/>
      <c r="D22" s="33"/>
      <c r="E22" s="34"/>
    </row>
    <row r="23" spans="1:5" ht="26.25" customHeight="1">
      <c r="A23" s="21" t="s">
        <v>66</v>
      </c>
      <c r="B23" s="19" t="s">
        <v>67</v>
      </c>
      <c r="C23" s="33"/>
      <c r="D23" s="33"/>
      <c r="E23" s="34"/>
    </row>
    <row r="24" spans="1:5" ht="26.25" customHeight="1">
      <c r="A24" s="21"/>
      <c r="B24" s="19" t="s">
        <v>83</v>
      </c>
      <c r="C24" s="33">
        <f>SUM(C19:C23)</f>
        <v>1533</v>
      </c>
      <c r="D24" s="33">
        <f>SUM(D19:D23)</f>
        <v>1519</v>
      </c>
      <c r="E24" s="34">
        <f>SUM(E19:E23)</f>
        <v>1533</v>
      </c>
    </row>
    <row r="25" spans="1:5" ht="28.5" customHeight="1">
      <c r="A25" s="27"/>
      <c r="B25" s="15" t="s">
        <v>69</v>
      </c>
      <c r="C25" s="35">
        <f>C10+C11+C14+C18+C24</f>
        <v>7209</v>
      </c>
      <c r="D25" s="35">
        <f>D10+D11+D14+D18+D24</f>
        <v>7145</v>
      </c>
      <c r="E25" s="36">
        <f>E10+E11+E14+E18+E24</f>
        <v>7209</v>
      </c>
    </row>
    <row r="26" spans="1:5" ht="32.25" customHeight="1">
      <c r="A26" s="21" t="s">
        <v>70</v>
      </c>
      <c r="B26" s="19" t="s">
        <v>71</v>
      </c>
      <c r="C26" s="33"/>
      <c r="D26" s="33"/>
      <c r="E26" s="34"/>
    </row>
    <row r="27" spans="1:5" ht="28.5" customHeight="1">
      <c r="A27" s="21" t="s">
        <v>70</v>
      </c>
      <c r="B27" s="19" t="s">
        <v>72</v>
      </c>
      <c r="C27" s="33"/>
      <c r="D27" s="33"/>
      <c r="E27" s="34"/>
    </row>
    <row r="28" spans="1:5" ht="22.5" customHeight="1">
      <c r="A28" s="21" t="s">
        <v>70</v>
      </c>
      <c r="B28" s="19" t="s">
        <v>73</v>
      </c>
      <c r="C28" s="33"/>
      <c r="D28" s="33"/>
      <c r="E28" s="34"/>
    </row>
    <row r="29" spans="1:5" ht="23.25" customHeight="1">
      <c r="A29" s="21" t="s">
        <v>70</v>
      </c>
      <c r="B29" s="19" t="s">
        <v>74</v>
      </c>
      <c r="C29" s="33"/>
      <c r="D29" s="33"/>
      <c r="E29" s="34"/>
    </row>
    <row r="30" spans="1:5" ht="30" customHeight="1">
      <c r="A30" s="27" t="s">
        <v>70</v>
      </c>
      <c r="B30" s="15" t="s">
        <v>75</v>
      </c>
      <c r="C30" s="35">
        <f>SUM(C26:C29)</f>
        <v>0</v>
      </c>
      <c r="D30" s="35">
        <f>SUM(D26:D29)</f>
        <v>0</v>
      </c>
      <c r="E30" s="36">
        <f>SUM(E26:E29)</f>
        <v>0</v>
      </c>
    </row>
    <row r="31" spans="1:5" ht="36.75" customHeight="1">
      <c r="A31" s="27"/>
      <c r="B31" s="15" t="s">
        <v>78</v>
      </c>
      <c r="C31" s="35">
        <f>C25+C30</f>
        <v>7209</v>
      </c>
      <c r="D31" s="35">
        <f>D25+D30</f>
        <v>7145</v>
      </c>
      <c r="E31" s="36">
        <f>E25+E30</f>
        <v>7209</v>
      </c>
    </row>
  </sheetData>
  <sheetProtection selectLockedCells="1" selectUnlockedCells="1"/>
  <mergeCells count="1">
    <mergeCell ref="A1:C1"/>
  </mergeCells>
  <printOptions headings="1"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r:id="rId1"/>
  <headerFooter alignWithMargins="0">
    <oddHeader>&amp;C&amp;P/&amp;N</oddHeader>
    <oddFooter>&amp;L&amp;D&amp;R&amp;A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32"/>
  <sheetViews>
    <sheetView view="pageBreakPreview" zoomScale="60" zoomScalePageLayoutView="0" workbookViewId="0" topLeftCell="A4">
      <selection activeCell="A4" sqref="A4"/>
    </sheetView>
  </sheetViews>
  <sheetFormatPr defaultColWidth="8.66015625" defaultRowHeight="18.75" customHeight="1"/>
  <cols>
    <col min="2" max="2" width="25.58203125" style="0" customWidth="1"/>
    <col min="3" max="3" width="8.75" style="28" customWidth="1"/>
    <col min="4" max="4" width="13.08203125" style="28" customWidth="1"/>
    <col min="5" max="5" width="8.75" style="28" customWidth="1"/>
  </cols>
  <sheetData>
    <row r="1" spans="1:5" ht="18.75" customHeight="1">
      <c r="A1" s="87" t="s">
        <v>27</v>
      </c>
      <c r="B1" s="87"/>
      <c r="C1" s="87"/>
      <c r="D1" s="29"/>
      <c r="E1" s="29"/>
    </row>
    <row r="2" spans="1:5" ht="18.75" customHeight="1">
      <c r="A2" s="12">
        <v>381103</v>
      </c>
      <c r="B2" s="10" t="s">
        <v>84</v>
      </c>
      <c r="C2" s="31" t="s">
        <v>1</v>
      </c>
      <c r="D2" s="31" t="s">
        <v>80</v>
      </c>
      <c r="E2" s="31">
        <v>2017</v>
      </c>
    </row>
    <row r="3" spans="1:5" ht="18.75" customHeight="1">
      <c r="A3" s="12" t="s">
        <v>85</v>
      </c>
      <c r="B3" s="10"/>
      <c r="C3" s="31"/>
      <c r="D3" s="31"/>
      <c r="E3" s="31"/>
    </row>
    <row r="4" spans="1:5" ht="27.75" customHeight="1">
      <c r="A4" s="18" t="s">
        <v>31</v>
      </c>
      <c r="B4" s="19" t="s">
        <v>32</v>
      </c>
      <c r="C4" s="33"/>
      <c r="D4" s="33"/>
      <c r="E4" s="33"/>
    </row>
    <row r="5" spans="1:5" ht="26.25" customHeight="1">
      <c r="A5" s="21" t="s">
        <v>33</v>
      </c>
      <c r="B5" s="19" t="s">
        <v>34</v>
      </c>
      <c r="C5" s="33"/>
      <c r="D5" s="33"/>
      <c r="E5" s="33"/>
    </row>
    <row r="6" spans="1:5" ht="25.5" customHeight="1">
      <c r="A6" s="10" t="s">
        <v>35</v>
      </c>
      <c r="B6" s="15" t="s">
        <v>36</v>
      </c>
      <c r="C6" s="35">
        <f>SUM(C4:C5)</f>
        <v>0</v>
      </c>
      <c r="D6" s="35">
        <f>SUM(D4:D5)</f>
        <v>0</v>
      </c>
      <c r="E6" s="35">
        <f>SUM(E4:E5)</f>
        <v>0</v>
      </c>
    </row>
    <row r="7" spans="1:5" ht="19.5" customHeight="1">
      <c r="A7" s="21" t="s">
        <v>37</v>
      </c>
      <c r="B7" s="19" t="s">
        <v>38</v>
      </c>
      <c r="C7" s="33"/>
      <c r="D7" s="33"/>
      <c r="E7" s="33"/>
    </row>
    <row r="8" spans="1:5" ht="13.5" customHeight="1">
      <c r="A8" s="21" t="s">
        <v>39</v>
      </c>
      <c r="B8" s="19" t="s">
        <v>6</v>
      </c>
      <c r="C8" s="33"/>
      <c r="D8" s="33"/>
      <c r="E8" s="33"/>
    </row>
    <row r="9" spans="1:7" ht="17.25" customHeight="1">
      <c r="A9" s="21" t="s">
        <v>40</v>
      </c>
      <c r="B9" s="19" t="s">
        <v>41</v>
      </c>
      <c r="C9" s="33"/>
      <c r="D9" s="33">
        <v>1607</v>
      </c>
      <c r="E9" s="33">
        <v>1500</v>
      </c>
      <c r="G9" t="s">
        <v>86</v>
      </c>
    </row>
    <row r="10" spans="1:5" ht="26.25" customHeight="1">
      <c r="A10" s="27" t="s">
        <v>42</v>
      </c>
      <c r="B10" s="15" t="s">
        <v>43</v>
      </c>
      <c r="C10" s="35">
        <f>SUM(C7:C9)</f>
        <v>0</v>
      </c>
      <c r="D10" s="35">
        <f>SUM(D7:D9)</f>
        <v>1607</v>
      </c>
      <c r="E10" s="35">
        <f>SUM(E7:E9)</f>
        <v>1500</v>
      </c>
    </row>
    <row r="11" spans="1:5" ht="28.5" customHeight="1">
      <c r="A11" s="21" t="s">
        <v>44</v>
      </c>
      <c r="B11" s="22" t="s">
        <v>87</v>
      </c>
      <c r="C11" s="31">
        <v>3500</v>
      </c>
      <c r="D11" s="31">
        <v>3597</v>
      </c>
      <c r="E11" s="31">
        <v>3500</v>
      </c>
    </row>
    <row r="12" spans="1:5" ht="18.75" customHeight="1">
      <c r="A12" s="21" t="s">
        <v>46</v>
      </c>
      <c r="B12" s="23" t="s">
        <v>47</v>
      </c>
      <c r="C12" s="37"/>
      <c r="D12" s="37"/>
      <c r="E12" s="37"/>
    </row>
    <row r="13" spans="1:5" ht="24.75" customHeight="1">
      <c r="A13" s="21" t="s">
        <v>48</v>
      </c>
      <c r="B13" s="19" t="s">
        <v>49</v>
      </c>
      <c r="C13" s="33"/>
      <c r="D13" s="33"/>
      <c r="E13" s="33"/>
    </row>
    <row r="14" spans="1:5" ht="27" customHeight="1">
      <c r="A14" s="27" t="s">
        <v>50</v>
      </c>
      <c r="B14" s="15" t="s">
        <v>51</v>
      </c>
      <c r="C14" s="35">
        <f>SUM(C12:C13)</f>
        <v>0</v>
      </c>
      <c r="D14" s="35">
        <f>SUM(D12:D13)</f>
        <v>0</v>
      </c>
      <c r="E14" s="35">
        <f>SUM(E12:E13)</f>
        <v>0</v>
      </c>
    </row>
    <row r="15" spans="1:5" ht="24.75" customHeight="1">
      <c r="A15" s="21" t="s">
        <v>52</v>
      </c>
      <c r="B15" s="19" t="s">
        <v>53</v>
      </c>
      <c r="C15" s="35"/>
      <c r="D15" s="35"/>
      <c r="E15" s="35"/>
    </row>
    <row r="16" spans="1:5" ht="21" customHeight="1">
      <c r="A16" s="21" t="s">
        <v>52</v>
      </c>
      <c r="B16" s="19" t="s">
        <v>54</v>
      </c>
      <c r="C16" s="35"/>
      <c r="D16" s="35"/>
      <c r="E16" s="35"/>
    </row>
    <row r="17" spans="1:5" ht="21.75" customHeight="1">
      <c r="A17" s="21" t="s">
        <v>52</v>
      </c>
      <c r="B17" s="19" t="s">
        <v>55</v>
      </c>
      <c r="C17" s="35"/>
      <c r="D17" s="35"/>
      <c r="E17" s="35"/>
    </row>
    <row r="18" spans="1:5" ht="18.75" customHeight="1">
      <c r="A18" s="27" t="s">
        <v>56</v>
      </c>
      <c r="B18" s="22" t="s">
        <v>57</v>
      </c>
      <c r="C18" s="31">
        <f>SUM(C15:C17)</f>
        <v>0</v>
      </c>
      <c r="D18" s="31">
        <f>SUM(D15:D17)</f>
        <v>0</v>
      </c>
      <c r="E18" s="31">
        <f>SUM(E15:E17)</f>
        <v>0</v>
      </c>
    </row>
    <row r="19" spans="1:6" ht="18.75" customHeight="1">
      <c r="A19" s="21" t="s">
        <v>58</v>
      </c>
      <c r="B19" s="23" t="s">
        <v>59</v>
      </c>
      <c r="C19" s="37">
        <v>945</v>
      </c>
      <c r="D19" s="37">
        <v>1397</v>
      </c>
      <c r="E19" s="37">
        <v>1350</v>
      </c>
      <c r="F19">
        <f>E11*0.27+E10*0.27</f>
        <v>1350</v>
      </c>
    </row>
    <row r="20" spans="1:5" ht="20.25" customHeight="1">
      <c r="A20" s="21" t="s">
        <v>60</v>
      </c>
      <c r="B20" s="19" t="s">
        <v>61</v>
      </c>
      <c r="C20" s="33"/>
      <c r="D20" s="33"/>
      <c r="E20" s="33"/>
    </row>
    <row r="21" spans="1:5" ht="23.25" customHeight="1">
      <c r="A21" s="21" t="s">
        <v>62</v>
      </c>
      <c r="B21" s="19" t="s">
        <v>63</v>
      </c>
      <c r="C21" s="33"/>
      <c r="D21" s="33"/>
      <c r="E21" s="33"/>
    </row>
    <row r="22" spans="1:5" ht="21" customHeight="1">
      <c r="A22" s="21" t="s">
        <v>64</v>
      </c>
      <c r="B22" s="19" t="s">
        <v>65</v>
      </c>
      <c r="C22" s="33"/>
      <c r="D22" s="33"/>
      <c r="E22" s="33"/>
    </row>
    <row r="23" spans="1:5" ht="26.25" customHeight="1">
      <c r="A23" s="21" t="s">
        <v>66</v>
      </c>
      <c r="B23" s="19" t="s">
        <v>67</v>
      </c>
      <c r="C23" s="33"/>
      <c r="D23" s="33"/>
      <c r="E23" s="33"/>
    </row>
    <row r="24" spans="1:5" s="39" customFormat="1" ht="26.25" customHeight="1">
      <c r="A24" s="27">
        <v>941</v>
      </c>
      <c r="B24" s="15" t="s">
        <v>68</v>
      </c>
      <c r="C24" s="35">
        <f>SUM(C19:C23)</f>
        <v>945</v>
      </c>
      <c r="D24" s="35">
        <f>SUM(D19:D23)</f>
        <v>1397</v>
      </c>
      <c r="E24" s="35">
        <f>SUM(E19:E23)</f>
        <v>1350</v>
      </c>
    </row>
    <row r="25" spans="1:5" ht="28.5" customHeight="1">
      <c r="A25" s="27"/>
      <c r="B25" s="15" t="s">
        <v>69</v>
      </c>
      <c r="C25" s="35">
        <f>C24+C18+C14+C11+C10+C6</f>
        <v>4445</v>
      </c>
      <c r="D25" s="35">
        <f>D24+D18+D14+D11+D10+D6</f>
        <v>6601</v>
      </c>
      <c r="E25" s="35">
        <f>E24+E18+E14+E11+E10+E6</f>
        <v>6350</v>
      </c>
    </row>
    <row r="26" spans="1:5" ht="32.25" customHeight="1">
      <c r="A26" s="21" t="s">
        <v>70</v>
      </c>
      <c r="B26" s="19" t="s">
        <v>71</v>
      </c>
      <c r="C26" s="33"/>
      <c r="D26" s="33"/>
      <c r="E26" s="33"/>
    </row>
    <row r="27" spans="1:5" ht="28.5" customHeight="1">
      <c r="A27" s="21" t="s">
        <v>70</v>
      </c>
      <c r="B27" s="19" t="s">
        <v>72</v>
      </c>
      <c r="C27" s="33"/>
      <c r="D27" s="33"/>
      <c r="E27" s="33"/>
    </row>
    <row r="28" spans="1:5" ht="22.5" customHeight="1">
      <c r="A28" s="21" t="s">
        <v>70</v>
      </c>
      <c r="B28" s="19" t="s">
        <v>73</v>
      </c>
      <c r="C28" s="33"/>
      <c r="D28" s="33"/>
      <c r="E28" s="33"/>
    </row>
    <row r="29" spans="1:5" ht="23.25" customHeight="1">
      <c r="A29" s="21" t="s">
        <v>70</v>
      </c>
      <c r="B29" s="19" t="s">
        <v>74</v>
      </c>
      <c r="C29" s="33"/>
      <c r="D29" s="33"/>
      <c r="E29" s="33"/>
    </row>
    <row r="30" spans="1:5" ht="30" customHeight="1">
      <c r="A30" s="27" t="s">
        <v>70</v>
      </c>
      <c r="B30" s="15" t="s">
        <v>75</v>
      </c>
      <c r="C30" s="35">
        <f>SUM(C26:C29)</f>
        <v>0</v>
      </c>
      <c r="D30" s="35"/>
      <c r="E30" s="35"/>
    </row>
    <row r="31" spans="1:5" ht="30" customHeight="1">
      <c r="A31" s="27">
        <v>9816</v>
      </c>
      <c r="B31" s="15" t="s">
        <v>77</v>
      </c>
      <c r="C31" s="35"/>
      <c r="D31" s="35"/>
      <c r="E31" s="35"/>
    </row>
    <row r="32" spans="1:5" ht="36.75" customHeight="1">
      <c r="A32" s="27"/>
      <c r="B32" s="15" t="s">
        <v>78</v>
      </c>
      <c r="C32" s="35">
        <f>C25+C30+C31</f>
        <v>4445</v>
      </c>
      <c r="D32" s="35">
        <f>D25+D30+D31</f>
        <v>6601</v>
      </c>
      <c r="E32" s="35">
        <f>E25+E30+E31</f>
        <v>6350</v>
      </c>
    </row>
  </sheetData>
  <sheetProtection selectLockedCells="1" selectUnlockedCells="1"/>
  <mergeCells count="1">
    <mergeCell ref="A1:C1"/>
  </mergeCells>
  <printOptions headings="1"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scale="72" r:id="rId1"/>
  <headerFooter alignWithMargins="0">
    <oddHeader>&amp;C&amp;P/&amp;N</oddHeader>
    <oddFooter>&amp;L&amp;D&amp;R&amp;A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44"/>
  <sheetViews>
    <sheetView view="pageBreakPreview" zoomScale="60" zoomScalePageLayoutView="0" workbookViewId="0" topLeftCell="A1">
      <selection activeCell="A13" sqref="A13"/>
    </sheetView>
  </sheetViews>
  <sheetFormatPr defaultColWidth="8.66015625" defaultRowHeight="18.75" customHeight="1"/>
  <cols>
    <col min="2" max="2" width="29" style="0" customWidth="1"/>
    <col min="3" max="3" width="8.75" style="40" customWidth="1"/>
    <col min="4" max="4" width="10.66015625" style="41" customWidth="1"/>
    <col min="5" max="5" width="8.91015625" style="41" customWidth="1"/>
    <col min="7" max="7" width="24.75" style="0" customWidth="1"/>
  </cols>
  <sheetData>
    <row r="1" spans="1:5" ht="18.75" customHeight="1">
      <c r="A1" s="87" t="s">
        <v>27</v>
      </c>
      <c r="B1" s="87"/>
      <c r="C1" s="87"/>
      <c r="D1" s="42"/>
      <c r="E1" s="42"/>
    </row>
    <row r="2" spans="1:5" ht="18.75" customHeight="1">
      <c r="A2" s="12">
        <v>562912</v>
      </c>
      <c r="B2" s="10" t="s">
        <v>88</v>
      </c>
      <c r="C2" s="43" t="s">
        <v>1</v>
      </c>
      <c r="D2" s="42" t="s">
        <v>80</v>
      </c>
      <c r="E2" s="42" t="s">
        <v>3</v>
      </c>
    </row>
    <row r="3" spans="1:5" ht="18.75" customHeight="1">
      <c r="A3" s="12" t="s">
        <v>89</v>
      </c>
      <c r="B3" s="10"/>
      <c r="C3" s="43"/>
      <c r="D3" s="42"/>
      <c r="E3" s="42"/>
    </row>
    <row r="4" spans="1:5" ht="27.75" customHeight="1">
      <c r="A4" s="18" t="s">
        <v>31</v>
      </c>
      <c r="B4" s="19" t="s">
        <v>32</v>
      </c>
      <c r="C4" s="44"/>
      <c r="D4" s="45"/>
      <c r="E4" s="45"/>
    </row>
    <row r="5" spans="1:5" ht="26.25" customHeight="1">
      <c r="A5" s="21" t="s">
        <v>33</v>
      </c>
      <c r="B5" s="19" t="s">
        <v>34</v>
      </c>
      <c r="C5" s="44"/>
      <c r="D5" s="45"/>
      <c r="E5" s="45"/>
    </row>
    <row r="6" spans="1:5" ht="25.5" customHeight="1">
      <c r="A6" s="10" t="s">
        <v>35</v>
      </c>
      <c r="B6" s="15" t="s">
        <v>36</v>
      </c>
      <c r="C6" s="46">
        <f>SUM(C4:C5)</f>
        <v>0</v>
      </c>
      <c r="D6" s="46">
        <f>SUM(D4:D5)</f>
        <v>0</v>
      </c>
      <c r="E6" s="47">
        <f>SUM(E4:E5)</f>
        <v>0</v>
      </c>
    </row>
    <row r="7" spans="1:5" ht="19.5" customHeight="1">
      <c r="A7" s="21" t="s">
        <v>37</v>
      </c>
      <c r="B7" s="19" t="s">
        <v>38</v>
      </c>
      <c r="C7" s="44"/>
      <c r="D7" s="45"/>
      <c r="E7" s="45"/>
    </row>
    <row r="8" spans="1:5" ht="13.5" customHeight="1">
      <c r="A8" s="21" t="s">
        <v>39</v>
      </c>
      <c r="B8" s="19" t="s">
        <v>6</v>
      </c>
      <c r="C8" s="44"/>
      <c r="D8" s="45"/>
      <c r="E8" s="45"/>
    </row>
    <row r="9" spans="1:5" ht="17.25" customHeight="1">
      <c r="A9" s="21" t="s">
        <v>40</v>
      </c>
      <c r="B9" s="19" t="s">
        <v>41</v>
      </c>
      <c r="C9" s="44"/>
      <c r="D9" s="45"/>
      <c r="E9" s="45"/>
    </row>
    <row r="10" spans="1:5" ht="16.5" customHeight="1">
      <c r="A10" s="27" t="s">
        <v>42</v>
      </c>
      <c r="B10" s="15" t="s">
        <v>43</v>
      </c>
      <c r="C10" s="46">
        <f>SUM(C7:C9)</f>
        <v>0</v>
      </c>
      <c r="D10" s="47"/>
      <c r="E10" s="47"/>
    </row>
    <row r="11" spans="1:5" ht="18.75" customHeight="1">
      <c r="A11" s="21" t="s">
        <v>44</v>
      </c>
      <c r="B11" s="22" t="s">
        <v>45</v>
      </c>
      <c r="C11" s="43"/>
      <c r="D11" s="42"/>
      <c r="E11" s="42"/>
    </row>
    <row r="12" spans="1:5" ht="18.75" customHeight="1">
      <c r="A12" s="21" t="s">
        <v>46</v>
      </c>
      <c r="B12" s="23" t="s">
        <v>47</v>
      </c>
      <c r="C12" s="48"/>
      <c r="D12" s="49"/>
      <c r="E12" s="49"/>
    </row>
    <row r="13" spans="1:5" ht="24.75" customHeight="1">
      <c r="A13" s="21" t="s">
        <v>48</v>
      </c>
      <c r="B13" s="19" t="s">
        <v>49</v>
      </c>
      <c r="C13" s="44"/>
      <c r="D13" s="45"/>
      <c r="E13" s="45"/>
    </row>
    <row r="14" spans="1:5" ht="27" customHeight="1">
      <c r="A14" s="27" t="s">
        <v>50</v>
      </c>
      <c r="B14" s="15" t="s">
        <v>51</v>
      </c>
      <c r="C14" s="46">
        <f>SUM(C12:C13)</f>
        <v>0</v>
      </c>
      <c r="D14" s="46">
        <f>SUM(D12:D13)</f>
        <v>0</v>
      </c>
      <c r="E14" s="47">
        <f>SUM(E12:E13)</f>
        <v>0</v>
      </c>
    </row>
    <row r="15" spans="1:5" ht="24.75" customHeight="1">
      <c r="A15" s="21" t="s">
        <v>52</v>
      </c>
      <c r="B15" s="19" t="s">
        <v>53</v>
      </c>
      <c r="C15" s="46">
        <v>1313</v>
      </c>
      <c r="D15" s="47"/>
      <c r="E15" s="47">
        <v>1378</v>
      </c>
    </row>
    <row r="16" spans="1:5" ht="21" customHeight="1">
      <c r="A16" s="21" t="s">
        <v>52</v>
      </c>
      <c r="B16" s="19" t="s">
        <v>54</v>
      </c>
      <c r="C16" s="46"/>
      <c r="D16" s="47"/>
      <c r="E16" s="47"/>
    </row>
    <row r="17" spans="1:5" ht="21.75" customHeight="1">
      <c r="A17" s="21" t="s">
        <v>52</v>
      </c>
      <c r="B17" s="19" t="s">
        <v>55</v>
      </c>
      <c r="C17" s="46"/>
      <c r="D17" s="47"/>
      <c r="E17" s="47"/>
    </row>
    <row r="18" spans="1:5" ht="18.75" customHeight="1">
      <c r="A18" s="27" t="s">
        <v>56</v>
      </c>
      <c r="B18" s="22" t="s">
        <v>57</v>
      </c>
      <c r="C18" s="43">
        <f>SUM(C15:C17)</f>
        <v>1313</v>
      </c>
      <c r="D18" s="43">
        <f>SUM(D15:D17)</f>
        <v>0</v>
      </c>
      <c r="E18" s="42">
        <f>SUM(E15:E17)</f>
        <v>1378</v>
      </c>
    </row>
    <row r="19" spans="1:5" ht="18.75" customHeight="1">
      <c r="A19" s="21" t="s">
        <v>58</v>
      </c>
      <c r="B19" s="23" t="s">
        <v>59</v>
      </c>
      <c r="C19" s="48">
        <v>355</v>
      </c>
      <c r="D19" s="49"/>
      <c r="E19" s="49">
        <v>372</v>
      </c>
    </row>
    <row r="20" spans="1:5" ht="20.25" customHeight="1">
      <c r="A20" s="21" t="s">
        <v>60</v>
      </c>
      <c r="B20" s="19" t="s">
        <v>61</v>
      </c>
      <c r="C20" s="44"/>
      <c r="D20" s="45"/>
      <c r="E20" s="45"/>
    </row>
    <row r="21" spans="1:5" ht="23.25" customHeight="1">
      <c r="A21" s="21" t="s">
        <v>62</v>
      </c>
      <c r="B21" s="19" t="s">
        <v>63</v>
      </c>
      <c r="C21" s="44"/>
      <c r="D21" s="45"/>
      <c r="E21" s="45"/>
    </row>
    <row r="22" spans="1:5" ht="21" customHeight="1">
      <c r="A22" s="21" t="s">
        <v>64</v>
      </c>
      <c r="B22" s="19" t="s">
        <v>65</v>
      </c>
      <c r="C22" s="44"/>
      <c r="D22" s="45"/>
      <c r="E22" s="45"/>
    </row>
    <row r="23" spans="1:5" ht="26.25" customHeight="1">
      <c r="A23" s="21" t="s">
        <v>66</v>
      </c>
      <c r="B23" s="19" t="s">
        <v>67</v>
      </c>
      <c r="C23" s="44"/>
      <c r="D23" s="45"/>
      <c r="E23" s="45"/>
    </row>
    <row r="24" spans="1:5" ht="28.5" customHeight="1">
      <c r="A24" s="27">
        <v>941</v>
      </c>
      <c r="B24" s="15" t="s">
        <v>68</v>
      </c>
      <c r="C24" s="46">
        <f>SUM(C19:C23)</f>
        <v>355</v>
      </c>
      <c r="D24" s="46">
        <f>SUM(D19:D23)</f>
        <v>0</v>
      </c>
      <c r="E24" s="47">
        <f>SUM(E19:E23)</f>
        <v>372</v>
      </c>
    </row>
    <row r="25" spans="1:5" ht="32.25" customHeight="1">
      <c r="A25" s="27"/>
      <c r="B25" s="15" t="s">
        <v>69</v>
      </c>
      <c r="C25" s="46">
        <f>C24+C18+C14+C11+C10+C6</f>
        <v>1668</v>
      </c>
      <c r="D25" s="46">
        <f>D24+D18+D14+D11+D10+D6</f>
        <v>0</v>
      </c>
      <c r="E25" s="47">
        <f>E24+E18+E14+E11+E10+E6</f>
        <v>1750</v>
      </c>
    </row>
    <row r="26" spans="1:5" ht="28.5" customHeight="1">
      <c r="A26" s="21" t="s">
        <v>70</v>
      </c>
      <c r="B26" s="19" t="s">
        <v>71</v>
      </c>
      <c r="C26" s="44"/>
      <c r="D26" s="45"/>
      <c r="E26" s="45"/>
    </row>
    <row r="27" spans="1:5" ht="22.5" customHeight="1">
      <c r="A27" s="21" t="s">
        <v>70</v>
      </c>
      <c r="B27" s="19" t="s">
        <v>72</v>
      </c>
      <c r="C27" s="44"/>
      <c r="D27" s="45"/>
      <c r="E27" s="45"/>
    </row>
    <row r="28" spans="1:5" ht="23.25" customHeight="1">
      <c r="A28" s="21" t="s">
        <v>70</v>
      </c>
      <c r="B28" s="19" t="s">
        <v>73</v>
      </c>
      <c r="C28" s="44"/>
      <c r="D28" s="45"/>
      <c r="E28" s="45"/>
    </row>
    <row r="29" spans="1:5" ht="30" customHeight="1">
      <c r="A29" s="21" t="s">
        <v>70</v>
      </c>
      <c r="B29" s="19" t="s">
        <v>74</v>
      </c>
      <c r="C29" s="44"/>
      <c r="D29" s="45"/>
      <c r="E29" s="45"/>
    </row>
    <row r="30" spans="1:5" ht="36.75" customHeight="1">
      <c r="A30" s="27" t="s">
        <v>70</v>
      </c>
      <c r="B30" s="15" t="s">
        <v>75</v>
      </c>
      <c r="C30" s="46">
        <f>SUM(C26:C29)</f>
        <v>0</v>
      </c>
      <c r="D30" s="47"/>
      <c r="E30" s="47"/>
    </row>
    <row r="31" spans="1:5" ht="18.75" customHeight="1">
      <c r="A31" s="27">
        <v>9816</v>
      </c>
      <c r="B31" s="15" t="s">
        <v>77</v>
      </c>
      <c r="C31" s="46"/>
      <c r="D31" s="47"/>
      <c r="E31" s="47"/>
    </row>
    <row r="32" spans="1:5" ht="18.75" customHeight="1">
      <c r="A32" s="27"/>
      <c r="B32" s="15" t="s">
        <v>78</v>
      </c>
      <c r="C32" s="46">
        <f>C25+C30+C31</f>
        <v>1668</v>
      </c>
      <c r="D32" s="46">
        <f>D25+D30+D31</f>
        <v>0</v>
      </c>
      <c r="E32" s="47">
        <f>E25+E30+E31</f>
        <v>1750</v>
      </c>
    </row>
    <row r="33" spans="4:5" ht="18.75" customHeight="1">
      <c r="D33" s="50"/>
      <c r="E33" s="50"/>
    </row>
    <row r="34" spans="4:5" ht="18.75" customHeight="1">
      <c r="D34" s="50"/>
      <c r="E34" s="50"/>
    </row>
    <row r="35" spans="2:10" ht="46.5" customHeight="1">
      <c r="B35" s="51"/>
      <c r="C35" s="52"/>
      <c r="D35" s="53"/>
      <c r="E35" s="53"/>
      <c r="G35" s="54" t="s">
        <v>90</v>
      </c>
      <c r="H35" s="55"/>
      <c r="I35" s="55"/>
      <c r="J35" s="55"/>
    </row>
    <row r="36" spans="2:10" ht="18.75" customHeight="1">
      <c r="B36" s="51"/>
      <c r="C36" s="52"/>
      <c r="D36" s="53"/>
      <c r="E36" s="53"/>
      <c r="G36" s="55" t="s">
        <v>91</v>
      </c>
      <c r="H36" s="56">
        <f>(41*16)*400</f>
        <v>262400</v>
      </c>
      <c r="I36" s="55" t="s">
        <v>92</v>
      </c>
      <c r="J36" s="55"/>
    </row>
    <row r="37" spans="2:10" ht="18.75" customHeight="1">
      <c r="B37" s="51"/>
      <c r="C37" s="52"/>
      <c r="D37" s="53"/>
      <c r="E37" s="53"/>
      <c r="G37" s="55" t="s">
        <v>93</v>
      </c>
      <c r="H37" s="56">
        <f>H36*0.27</f>
        <v>70848</v>
      </c>
      <c r="I37" s="55"/>
      <c r="J37" s="55"/>
    </row>
    <row r="38" spans="2:10" ht="18.75" customHeight="1">
      <c r="B38" s="51"/>
      <c r="C38" s="52"/>
      <c r="D38" s="53"/>
      <c r="E38" s="53"/>
      <c r="G38" s="55" t="s">
        <v>94</v>
      </c>
      <c r="H38" s="56">
        <f>H36*1.27</f>
        <v>333248</v>
      </c>
      <c r="I38" s="55"/>
      <c r="J38" s="55"/>
    </row>
    <row r="39" spans="2:10" ht="18.75" customHeight="1">
      <c r="B39" s="51"/>
      <c r="C39" s="52"/>
      <c r="D39" s="53"/>
      <c r="E39" s="53"/>
      <c r="G39" s="55"/>
      <c r="H39" s="55"/>
      <c r="I39" s="55"/>
      <c r="J39" s="55"/>
    </row>
    <row r="40" spans="2:10" ht="18.75" customHeight="1">
      <c r="B40" s="51"/>
      <c r="C40" s="52"/>
      <c r="D40" s="53"/>
      <c r="E40" s="53"/>
      <c r="G40" s="55"/>
      <c r="H40" s="55"/>
      <c r="I40" s="55"/>
      <c r="J40" s="55"/>
    </row>
    <row r="41" spans="2:10" ht="18.75" customHeight="1">
      <c r="B41" s="51"/>
      <c r="C41" s="52"/>
      <c r="D41" s="53"/>
      <c r="E41" s="53"/>
      <c r="G41" s="55" t="s">
        <v>95</v>
      </c>
      <c r="H41" s="55"/>
      <c r="I41" s="55"/>
      <c r="J41" s="55"/>
    </row>
    <row r="42" spans="2:10" ht="18.75" customHeight="1">
      <c r="B42" s="51"/>
      <c r="C42" s="52"/>
      <c r="D42" s="53"/>
      <c r="E42" s="53"/>
      <c r="G42" s="55" t="s">
        <v>96</v>
      </c>
      <c r="H42" s="56">
        <f>(142*16+35*11)*420</f>
        <v>1115940</v>
      </c>
      <c r="I42" s="55" t="s">
        <v>92</v>
      </c>
      <c r="J42" s="55"/>
    </row>
    <row r="43" spans="2:10" ht="18.75" customHeight="1">
      <c r="B43" s="51"/>
      <c r="C43" s="52"/>
      <c r="D43" s="53"/>
      <c r="E43" s="53"/>
      <c r="G43" s="55" t="s">
        <v>93</v>
      </c>
      <c r="H43" s="56">
        <f>H42*0.27</f>
        <v>301303.80000000005</v>
      </c>
      <c r="I43" s="55"/>
      <c r="J43" s="55"/>
    </row>
    <row r="44" spans="2:10" ht="18.75" customHeight="1">
      <c r="B44" s="51"/>
      <c r="C44" s="52"/>
      <c r="D44" s="53"/>
      <c r="E44" s="53"/>
      <c r="G44" s="55" t="s">
        <v>94</v>
      </c>
      <c r="H44" s="56">
        <f>H42*1.27</f>
        <v>1417243.8</v>
      </c>
      <c r="I44" s="55"/>
      <c r="J44" s="55"/>
    </row>
  </sheetData>
  <sheetProtection selectLockedCells="1" selectUnlockedCells="1"/>
  <mergeCells count="1">
    <mergeCell ref="A1:C1"/>
  </mergeCells>
  <printOptions headings="1"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scale="53" r:id="rId1"/>
  <headerFooter alignWithMargins="0">
    <oddHeader>&amp;C&amp;P/&amp;N</oddHeader>
    <oddFooter>&amp;L&amp;D&amp;R&amp;A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141"/>
  <sheetViews>
    <sheetView view="pageBreakPreview" zoomScale="60" zoomScalePageLayoutView="0" workbookViewId="0" topLeftCell="A1">
      <selection activeCell="E10" sqref="E10"/>
    </sheetView>
  </sheetViews>
  <sheetFormatPr defaultColWidth="8.66015625" defaultRowHeight="18.75" customHeight="1"/>
  <cols>
    <col min="2" max="2" width="25.58203125" style="0" customWidth="1"/>
    <col min="4" max="4" width="12.91015625" style="26" customWidth="1"/>
    <col min="5" max="5" width="8.91015625" style="98" customWidth="1"/>
    <col min="6" max="6" width="14.41015625" style="0" customWidth="1"/>
    <col min="7" max="7" width="17.66015625" style="0" customWidth="1"/>
  </cols>
  <sheetData>
    <row r="1" spans="1:5" ht="18.75" customHeight="1">
      <c r="A1" s="87" t="s">
        <v>27</v>
      </c>
      <c r="B1" s="87"/>
      <c r="C1" s="87"/>
      <c r="D1" s="10"/>
      <c r="E1" s="88"/>
    </row>
    <row r="2" spans="1:5" ht="18.75" customHeight="1">
      <c r="A2" s="12">
        <v>562913</v>
      </c>
      <c r="B2" s="10" t="s">
        <v>97</v>
      </c>
      <c r="C2" s="27" t="s">
        <v>1</v>
      </c>
      <c r="D2" s="10" t="s">
        <v>80</v>
      </c>
      <c r="E2" s="88" t="s">
        <v>3</v>
      </c>
    </row>
    <row r="3" spans="1:5" ht="18.75" customHeight="1">
      <c r="A3" s="12" t="s">
        <v>98</v>
      </c>
      <c r="B3" s="10"/>
      <c r="C3" s="27"/>
      <c r="D3" s="10"/>
      <c r="E3" s="88"/>
    </row>
    <row r="4" spans="1:5" ht="27.75" customHeight="1">
      <c r="A4" s="18" t="s">
        <v>31</v>
      </c>
      <c r="B4" s="19" t="s">
        <v>32</v>
      </c>
      <c r="C4" s="57"/>
      <c r="D4" s="19"/>
      <c r="E4" s="89"/>
    </row>
    <row r="5" spans="1:5" ht="26.25" customHeight="1">
      <c r="A5" s="21" t="s">
        <v>33</v>
      </c>
      <c r="B5" s="19" t="s">
        <v>34</v>
      </c>
      <c r="C5" s="57"/>
      <c r="D5" s="19"/>
      <c r="E5" s="89"/>
    </row>
    <row r="6" spans="1:5" ht="25.5" customHeight="1">
      <c r="A6" s="10" t="s">
        <v>35</v>
      </c>
      <c r="B6" s="15" t="s">
        <v>36</v>
      </c>
      <c r="C6" s="58">
        <f>SUM(C4:C5)</f>
        <v>0</v>
      </c>
      <c r="D6" s="15"/>
      <c r="E6" s="90"/>
    </row>
    <row r="7" spans="1:5" ht="19.5" customHeight="1">
      <c r="A7" s="21" t="s">
        <v>37</v>
      </c>
      <c r="B7" s="19" t="s">
        <v>38</v>
      </c>
      <c r="C7" s="57"/>
      <c r="D7" s="19"/>
      <c r="E7" s="89"/>
    </row>
    <row r="8" spans="1:5" ht="13.5" customHeight="1">
      <c r="A8" s="21" t="s">
        <v>39</v>
      </c>
      <c r="B8" s="19" t="s">
        <v>6</v>
      </c>
      <c r="C8" s="57"/>
      <c r="D8" s="19"/>
      <c r="E8" s="89"/>
    </row>
    <row r="9" spans="1:5" ht="17.25" customHeight="1">
      <c r="A9" s="21" t="s">
        <v>40</v>
      </c>
      <c r="B9" s="19" t="s">
        <v>41</v>
      </c>
      <c r="C9" s="57"/>
      <c r="D9" s="19"/>
      <c r="E9" s="89"/>
    </row>
    <row r="10" spans="1:5" ht="16.5" customHeight="1">
      <c r="A10" s="27" t="s">
        <v>42</v>
      </c>
      <c r="B10" s="15" t="s">
        <v>43</v>
      </c>
      <c r="C10" s="58">
        <f>SUM(C7:C9)</f>
        <v>0</v>
      </c>
      <c r="D10" s="58">
        <f>SUM(D7:D9)</f>
        <v>0</v>
      </c>
      <c r="E10" s="95">
        <f>SUM(E7:E9)</f>
        <v>0</v>
      </c>
    </row>
    <row r="11" spans="1:5" ht="18.75" customHeight="1">
      <c r="A11" s="21" t="s">
        <v>44</v>
      </c>
      <c r="B11" s="22" t="s">
        <v>45</v>
      </c>
      <c r="C11" s="59"/>
      <c r="D11" s="22"/>
      <c r="E11" s="88"/>
    </row>
    <row r="12" spans="1:5" ht="18.75" customHeight="1">
      <c r="A12" s="21" t="s">
        <v>46</v>
      </c>
      <c r="B12" s="23" t="s">
        <v>47</v>
      </c>
      <c r="C12" s="60"/>
      <c r="D12" s="23"/>
      <c r="E12" s="91"/>
    </row>
    <row r="13" spans="1:5" ht="24.75" customHeight="1">
      <c r="A13" s="21" t="s">
        <v>48</v>
      </c>
      <c r="B13" s="19" t="s">
        <v>49</v>
      </c>
      <c r="C13" s="57"/>
      <c r="D13" s="19"/>
      <c r="E13" s="89"/>
    </row>
    <row r="14" spans="1:5" ht="27" customHeight="1">
      <c r="A14" s="27" t="s">
        <v>50</v>
      </c>
      <c r="B14" s="15" t="s">
        <v>51</v>
      </c>
      <c r="C14" s="58">
        <f>SUM(C12:C13)</f>
        <v>0</v>
      </c>
      <c r="D14" s="15"/>
      <c r="E14" s="90"/>
    </row>
    <row r="15" spans="1:5" ht="24.75" customHeight="1">
      <c r="A15" s="21" t="s">
        <v>52</v>
      </c>
      <c r="B15" s="19" t="s">
        <v>53</v>
      </c>
      <c r="C15" s="58"/>
      <c r="D15" s="15"/>
      <c r="E15" s="90"/>
    </row>
    <row r="16" spans="1:5" ht="21" customHeight="1">
      <c r="A16" s="21" t="s">
        <v>52</v>
      </c>
      <c r="B16" s="19" t="s">
        <v>54</v>
      </c>
      <c r="C16" s="58">
        <v>5951</v>
      </c>
      <c r="D16" s="15"/>
      <c r="E16" s="90">
        <v>7039</v>
      </c>
    </row>
    <row r="17" spans="1:5" ht="21.75" customHeight="1">
      <c r="A17" s="21" t="s">
        <v>52</v>
      </c>
      <c r="B17" s="19" t="s">
        <v>55</v>
      </c>
      <c r="C17" s="58"/>
      <c r="D17" s="15"/>
      <c r="E17" s="90"/>
    </row>
    <row r="18" spans="1:5" ht="18.75" customHeight="1">
      <c r="A18" s="27" t="s">
        <v>56</v>
      </c>
      <c r="B18" s="22" t="s">
        <v>57</v>
      </c>
      <c r="C18" s="59">
        <f>SUM(C15:C17)</f>
        <v>5951</v>
      </c>
      <c r="D18" s="59">
        <f>SUM(D15:D17)</f>
        <v>0</v>
      </c>
      <c r="E18" s="92">
        <f>SUM(E15:E17)</f>
        <v>7039</v>
      </c>
    </row>
    <row r="19" spans="1:5" ht="18.75" customHeight="1">
      <c r="A19" s="21" t="s">
        <v>58</v>
      </c>
      <c r="B19" s="23" t="s">
        <v>59</v>
      </c>
      <c r="C19" s="60">
        <v>1607</v>
      </c>
      <c r="D19" s="23"/>
      <c r="E19" s="93">
        <v>1901</v>
      </c>
    </row>
    <row r="20" spans="1:5" ht="20.25" customHeight="1">
      <c r="A20" s="21" t="s">
        <v>60</v>
      </c>
      <c r="B20" s="19" t="s">
        <v>61</v>
      </c>
      <c r="C20" s="57"/>
      <c r="D20" s="19"/>
      <c r="E20" s="94"/>
    </row>
    <row r="21" spans="1:5" ht="23.25" customHeight="1">
      <c r="A21" s="21" t="s">
        <v>62</v>
      </c>
      <c r="B21" s="19" t="s">
        <v>63</v>
      </c>
      <c r="C21" s="57"/>
      <c r="D21" s="19"/>
      <c r="E21" s="94"/>
    </row>
    <row r="22" spans="1:5" ht="21" customHeight="1">
      <c r="A22" s="21" t="s">
        <v>64</v>
      </c>
      <c r="B22" s="19" t="s">
        <v>65</v>
      </c>
      <c r="C22" s="57"/>
      <c r="D22" s="19"/>
      <c r="E22" s="94"/>
    </row>
    <row r="23" spans="1:5" ht="26.25" customHeight="1">
      <c r="A23" s="21" t="s">
        <v>66</v>
      </c>
      <c r="B23" s="19" t="s">
        <v>67</v>
      </c>
      <c r="C23" s="57"/>
      <c r="D23" s="19"/>
      <c r="E23" s="94"/>
    </row>
    <row r="24" spans="1:5" ht="28.5" customHeight="1">
      <c r="A24" s="27">
        <v>941</v>
      </c>
      <c r="B24" s="15" t="s">
        <v>68</v>
      </c>
      <c r="C24" s="58">
        <f>SUM(C19:C23)</f>
        <v>1607</v>
      </c>
      <c r="D24" s="58">
        <f>SUM(D19:D23)</f>
        <v>0</v>
      </c>
      <c r="E24" s="95">
        <f>SUM(E19:E23)</f>
        <v>1901</v>
      </c>
    </row>
    <row r="25" spans="1:5" ht="32.25" customHeight="1">
      <c r="A25" s="27"/>
      <c r="B25" s="15" t="s">
        <v>69</v>
      </c>
      <c r="C25" s="58">
        <f>C24+C18+C14+C11+C10+C6</f>
        <v>7558</v>
      </c>
      <c r="D25" s="58">
        <f>D24+D18+D14+D11+D10+D6</f>
        <v>0</v>
      </c>
      <c r="E25" s="95">
        <f>E24+E18+E14+E11+E10+E6</f>
        <v>8940</v>
      </c>
    </row>
    <row r="26" spans="1:5" ht="28.5" customHeight="1">
      <c r="A26" s="21" t="s">
        <v>70</v>
      </c>
      <c r="B26" s="19" t="s">
        <v>71</v>
      </c>
      <c r="C26" s="57"/>
      <c r="D26" s="19"/>
      <c r="E26" s="94"/>
    </row>
    <row r="27" spans="1:5" ht="22.5" customHeight="1">
      <c r="A27" s="21" t="s">
        <v>70</v>
      </c>
      <c r="B27" s="19" t="s">
        <v>72</v>
      </c>
      <c r="C27" s="57"/>
      <c r="D27" s="19"/>
      <c r="E27" s="89"/>
    </row>
    <row r="28" spans="1:5" ht="23.25" customHeight="1">
      <c r="A28" s="21" t="s">
        <v>70</v>
      </c>
      <c r="B28" s="19" t="s">
        <v>73</v>
      </c>
      <c r="C28" s="57"/>
      <c r="D28" s="19"/>
      <c r="E28" s="89"/>
    </row>
    <row r="29" spans="1:5" ht="30" customHeight="1">
      <c r="A29" s="21" t="s">
        <v>70</v>
      </c>
      <c r="B29" s="19" t="s">
        <v>74</v>
      </c>
      <c r="C29" s="57"/>
      <c r="D29" s="19"/>
      <c r="E29" s="89"/>
    </row>
    <row r="30" spans="1:5" ht="36.75" customHeight="1">
      <c r="A30" s="27" t="s">
        <v>70</v>
      </c>
      <c r="B30" s="15" t="s">
        <v>75</v>
      </c>
      <c r="C30" s="58">
        <f>SUM(C26:C29)</f>
        <v>0</v>
      </c>
      <c r="D30" s="15"/>
      <c r="E30" s="90"/>
    </row>
    <row r="31" spans="1:5" ht="18.75" customHeight="1">
      <c r="A31" s="27">
        <v>9816</v>
      </c>
      <c r="B31" s="15" t="s">
        <v>77</v>
      </c>
      <c r="C31" s="58"/>
      <c r="D31" s="15"/>
      <c r="E31" s="90"/>
    </row>
    <row r="32" spans="1:5" ht="18.75" customHeight="1">
      <c r="A32" s="27"/>
      <c r="B32" s="15" t="s">
        <v>78</v>
      </c>
      <c r="C32" s="58">
        <f>C25+C30+C31</f>
        <v>7558</v>
      </c>
      <c r="D32" s="15">
        <f>D25+D30+D31</f>
        <v>0</v>
      </c>
      <c r="E32" s="90">
        <f>E25+E30+E31</f>
        <v>8940</v>
      </c>
    </row>
    <row r="33" spans="4:5" ht="18.75" customHeight="1">
      <c r="D33" s="17"/>
      <c r="E33" s="96"/>
    </row>
    <row r="34" spans="4:7" ht="44.25" customHeight="1">
      <c r="D34" s="17"/>
      <c r="E34" s="96"/>
      <c r="F34" s="54" t="s">
        <v>99</v>
      </c>
      <c r="G34" s="55" t="s">
        <v>100</v>
      </c>
    </row>
    <row r="35" spans="2:7" ht="18.75" customHeight="1">
      <c r="B35" s="61"/>
      <c r="C35" s="62"/>
      <c r="D35" s="63"/>
      <c r="E35" s="97"/>
      <c r="F35" s="55" t="s">
        <v>101</v>
      </c>
      <c r="G35" s="55"/>
    </row>
    <row r="36" spans="2:9" ht="18.75" customHeight="1">
      <c r="B36" s="51"/>
      <c r="C36" s="62"/>
      <c r="D36" s="63"/>
      <c r="E36" s="97"/>
      <c r="F36" s="55" t="s">
        <v>102</v>
      </c>
      <c r="G36" s="56">
        <f>41*15*220</f>
        <v>135300</v>
      </c>
      <c r="I36" s="62">
        <f>G36+G41+G46+G51+G56+G64+G69+G74+G79+G84+G91+G96+G101+G106+G111+G119+G124+G129+G134+G139</f>
        <v>7039355</v>
      </c>
    </row>
    <row r="37" spans="2:9" ht="18.75" customHeight="1">
      <c r="B37" s="51"/>
      <c r="D37" s="17"/>
      <c r="E37" s="96"/>
      <c r="F37" s="55" t="s">
        <v>93</v>
      </c>
      <c r="G37" s="56">
        <f>G36*0.27</f>
        <v>36531</v>
      </c>
      <c r="I37" s="62">
        <f>G37+G42+G47+G52+G57+G65+G70+G75+G80+G85+G92+G97+G102+G107+G112+G120+G125+G130+G135+G140</f>
        <v>1900625.85</v>
      </c>
    </row>
    <row r="38" spans="2:7" ht="18.75" customHeight="1">
      <c r="B38" s="51"/>
      <c r="D38" s="17"/>
      <c r="E38" s="96"/>
      <c r="F38" s="55" t="s">
        <v>94</v>
      </c>
      <c r="G38" s="56">
        <f>G36*1.27</f>
        <v>171831</v>
      </c>
    </row>
    <row r="39" spans="2:7" ht="18.75" customHeight="1">
      <c r="B39" s="51"/>
      <c r="D39" s="17"/>
      <c r="E39" s="96"/>
      <c r="F39" s="55"/>
      <c r="G39" s="55"/>
    </row>
    <row r="40" spans="2:7" ht="18.75" customHeight="1">
      <c r="B40" s="51"/>
      <c r="D40" s="17"/>
      <c r="E40" s="96"/>
      <c r="F40" s="55" t="s">
        <v>103</v>
      </c>
      <c r="G40" s="55"/>
    </row>
    <row r="41" spans="2:7" ht="18.75" customHeight="1">
      <c r="B41" s="51"/>
      <c r="D41" s="17"/>
      <c r="E41" s="96"/>
      <c r="F41" s="55" t="s">
        <v>104</v>
      </c>
      <c r="G41" s="56">
        <f>41*14*245</f>
        <v>140630</v>
      </c>
    </row>
    <row r="42" spans="2:7" ht="18.75" customHeight="1">
      <c r="B42" s="51"/>
      <c r="D42" s="17"/>
      <c r="E42" s="96"/>
      <c r="F42" s="55" t="s">
        <v>93</v>
      </c>
      <c r="G42" s="56">
        <f>G41*0.27</f>
        <v>37970.100000000006</v>
      </c>
    </row>
    <row r="43" spans="2:7" ht="18.75" customHeight="1">
      <c r="B43" s="51"/>
      <c r="D43" s="17"/>
      <c r="E43" s="96"/>
      <c r="F43" s="55" t="s">
        <v>94</v>
      </c>
      <c r="G43" s="56">
        <f>G41*1.27</f>
        <v>178600.1</v>
      </c>
    </row>
    <row r="44" spans="2:7" ht="18.75" customHeight="1">
      <c r="B44" s="51"/>
      <c r="D44" s="17"/>
      <c r="E44" s="96"/>
      <c r="F44" s="55"/>
      <c r="G44" s="55"/>
    </row>
    <row r="45" spans="2:7" ht="18.75" customHeight="1">
      <c r="B45" s="51"/>
      <c r="D45" s="17"/>
      <c r="E45" s="96"/>
      <c r="F45" s="55" t="s">
        <v>105</v>
      </c>
      <c r="G45" s="55"/>
    </row>
    <row r="46" spans="2:7" ht="18.75" customHeight="1">
      <c r="B46" s="51"/>
      <c r="D46" s="17"/>
      <c r="E46" s="96"/>
      <c r="F46" s="55" t="s">
        <v>106</v>
      </c>
      <c r="G46" s="55">
        <f>41*5*150</f>
        <v>30750</v>
      </c>
    </row>
    <row r="47" spans="2:7" ht="18.75" customHeight="1">
      <c r="B47" s="51"/>
      <c r="D47" s="17"/>
      <c r="E47" s="96"/>
      <c r="F47" s="55" t="s">
        <v>93</v>
      </c>
      <c r="G47" s="56">
        <f>G46*0.27</f>
        <v>8302.5</v>
      </c>
    </row>
    <row r="48" spans="2:7" ht="18.75" customHeight="1">
      <c r="B48" s="51"/>
      <c r="D48" s="17"/>
      <c r="E48" s="96"/>
      <c r="F48" s="55" t="s">
        <v>94</v>
      </c>
      <c r="G48" s="56">
        <f>G46*1.27</f>
        <v>39052.5</v>
      </c>
    </row>
    <row r="49" spans="2:7" ht="18.75" customHeight="1">
      <c r="B49" s="51"/>
      <c r="D49" s="17"/>
      <c r="E49" s="96"/>
      <c r="F49" s="55"/>
      <c r="G49" s="55"/>
    </row>
    <row r="50" spans="2:7" ht="18.75" customHeight="1">
      <c r="B50" s="51"/>
      <c r="D50" s="17"/>
      <c r="E50" s="96"/>
      <c r="F50" s="55" t="s">
        <v>107</v>
      </c>
      <c r="G50" s="55"/>
    </row>
    <row r="51" spans="2:7" ht="18.75" customHeight="1">
      <c r="B51" s="51"/>
      <c r="D51" s="17"/>
      <c r="E51" s="96"/>
      <c r="F51" s="55" t="s">
        <v>108</v>
      </c>
      <c r="G51" s="56">
        <f>41*5*170</f>
        <v>34850</v>
      </c>
    </row>
    <row r="52" spans="2:7" ht="18.75" customHeight="1">
      <c r="B52" s="51"/>
      <c r="D52" s="17"/>
      <c r="E52" s="96"/>
      <c r="F52" s="55" t="s">
        <v>93</v>
      </c>
      <c r="G52" s="56">
        <f>G51*0.27</f>
        <v>9409.5</v>
      </c>
    </row>
    <row r="53" spans="2:7" ht="18.75" customHeight="1">
      <c r="B53" s="51"/>
      <c r="D53" s="17"/>
      <c r="E53" s="96"/>
      <c r="F53" s="55" t="s">
        <v>94</v>
      </c>
      <c r="G53" s="56">
        <f>G51*1.27</f>
        <v>44259.5</v>
      </c>
    </row>
    <row r="54" spans="2:7" ht="18.75" customHeight="1">
      <c r="B54" s="51"/>
      <c r="D54" s="17"/>
      <c r="E54" s="96"/>
      <c r="F54" s="55"/>
      <c r="G54" s="55"/>
    </row>
    <row r="55" spans="2:7" ht="18.75" customHeight="1">
      <c r="B55" s="51"/>
      <c r="D55" s="17"/>
      <c r="E55" s="96"/>
      <c r="F55" s="55" t="s">
        <v>109</v>
      </c>
      <c r="G55" s="55"/>
    </row>
    <row r="56" spans="2:7" ht="18.75" customHeight="1">
      <c r="B56" s="51"/>
      <c r="D56" s="17"/>
      <c r="E56" s="96"/>
      <c r="F56" s="55" t="s">
        <v>110</v>
      </c>
      <c r="G56" s="56">
        <f>41*17*70</f>
        <v>48790</v>
      </c>
    </row>
    <row r="57" spans="2:7" ht="18.75" customHeight="1">
      <c r="B57" s="51"/>
      <c r="D57" s="17"/>
      <c r="E57" s="96"/>
      <c r="F57" s="55" t="s">
        <v>93</v>
      </c>
      <c r="G57" s="56">
        <f>G56*0.27</f>
        <v>13173.300000000001</v>
      </c>
    </row>
    <row r="58" spans="2:7" ht="18.75" customHeight="1">
      <c r="B58" s="51"/>
      <c r="D58" s="17"/>
      <c r="E58" s="96"/>
      <c r="F58" s="55" t="s">
        <v>94</v>
      </c>
      <c r="G58" s="56">
        <f>G56*1.27</f>
        <v>61963.3</v>
      </c>
    </row>
    <row r="59" spans="2:7" ht="18.75" customHeight="1">
      <c r="B59" s="51"/>
      <c r="D59" s="17"/>
      <c r="E59" s="96"/>
      <c r="F59" s="55"/>
      <c r="G59" s="55"/>
    </row>
    <row r="60" spans="2:5" ht="18.75" customHeight="1">
      <c r="B60" s="51"/>
      <c r="D60" s="17"/>
      <c r="E60" s="96"/>
    </row>
    <row r="61" spans="4:5" ht="18.75" customHeight="1">
      <c r="D61" s="17"/>
      <c r="E61" s="96"/>
    </row>
    <row r="62" spans="4:7" ht="18.75" customHeight="1">
      <c r="D62" s="17"/>
      <c r="E62" s="96"/>
      <c r="F62" s="64" t="s">
        <v>99</v>
      </c>
      <c r="G62" s="55"/>
    </row>
    <row r="63" spans="2:7" ht="18.75" customHeight="1">
      <c r="B63" s="61"/>
      <c r="D63" s="17"/>
      <c r="E63" s="96"/>
      <c r="F63" s="55" t="s">
        <v>101</v>
      </c>
      <c r="G63" s="55"/>
    </row>
    <row r="64" spans="2:7" ht="18.75" customHeight="1">
      <c r="B64" s="51"/>
      <c r="D64" s="17"/>
      <c r="E64" s="96"/>
      <c r="F64" s="55" t="s">
        <v>111</v>
      </c>
      <c r="G64" s="56">
        <f>41*25*440</f>
        <v>451000</v>
      </c>
    </row>
    <row r="65" spans="2:7" ht="18.75" customHeight="1">
      <c r="B65" s="51"/>
      <c r="D65" s="17"/>
      <c r="E65" s="96"/>
      <c r="F65" s="55" t="s">
        <v>93</v>
      </c>
      <c r="G65" s="56">
        <f>G64*0.27</f>
        <v>121770.00000000001</v>
      </c>
    </row>
    <row r="66" spans="2:7" ht="18.75" customHeight="1">
      <c r="B66" s="51"/>
      <c r="D66" s="17"/>
      <c r="E66" s="96"/>
      <c r="F66" s="55" t="s">
        <v>94</v>
      </c>
      <c r="G66" s="56">
        <f>G64*1.27</f>
        <v>572770</v>
      </c>
    </row>
    <row r="67" spans="2:7" ht="18.75" customHeight="1">
      <c r="B67" s="51"/>
      <c r="D67" s="17"/>
      <c r="E67" s="96"/>
      <c r="F67" s="55"/>
      <c r="G67" s="55"/>
    </row>
    <row r="68" spans="2:7" ht="18.75" customHeight="1">
      <c r="B68" s="51"/>
      <c r="D68" s="17"/>
      <c r="E68" s="96"/>
      <c r="F68" s="55" t="s">
        <v>103</v>
      </c>
      <c r="G68" s="55"/>
    </row>
    <row r="69" spans="2:7" ht="18.75" customHeight="1">
      <c r="B69" s="51"/>
      <c r="D69" s="17"/>
      <c r="E69" s="96"/>
      <c r="F69" s="55" t="s">
        <v>112</v>
      </c>
      <c r="G69" s="56">
        <f>41*6*490</f>
        <v>120540</v>
      </c>
    </row>
    <row r="70" spans="2:7" ht="18.75" customHeight="1">
      <c r="B70" s="51"/>
      <c r="D70" s="17"/>
      <c r="E70" s="96"/>
      <c r="F70" s="55" t="s">
        <v>93</v>
      </c>
      <c r="G70" s="56">
        <f>G69*0.27</f>
        <v>32545.800000000003</v>
      </c>
    </row>
    <row r="71" spans="2:7" ht="18.75" customHeight="1">
      <c r="B71" s="51"/>
      <c r="D71" s="17"/>
      <c r="E71" s="96"/>
      <c r="F71" s="55" t="s">
        <v>94</v>
      </c>
      <c r="G71" s="56">
        <f>G69*1.27</f>
        <v>153085.8</v>
      </c>
    </row>
    <row r="72" spans="2:7" ht="18.75" customHeight="1">
      <c r="B72" s="51"/>
      <c r="D72" s="17"/>
      <c r="E72" s="96"/>
      <c r="F72" s="55"/>
      <c r="G72" s="55"/>
    </row>
    <row r="73" spans="2:7" ht="18.75" customHeight="1">
      <c r="B73" s="51"/>
      <c r="D73" s="17"/>
      <c r="E73" s="96"/>
      <c r="F73" s="55" t="s">
        <v>105</v>
      </c>
      <c r="G73" s="55"/>
    </row>
    <row r="74" spans="2:7" ht="18.75" customHeight="1">
      <c r="B74" s="51"/>
      <c r="D74" s="17"/>
      <c r="E74" s="96"/>
      <c r="F74" s="55" t="s">
        <v>113</v>
      </c>
      <c r="G74" s="55">
        <f>41*16*295</f>
        <v>193520</v>
      </c>
    </row>
    <row r="75" spans="2:7" ht="18.75" customHeight="1">
      <c r="B75" s="51"/>
      <c r="D75" s="17"/>
      <c r="E75" s="96"/>
      <c r="F75" s="55" t="s">
        <v>93</v>
      </c>
      <c r="G75" s="56">
        <f>G74*0.27</f>
        <v>52250.4</v>
      </c>
    </row>
    <row r="76" spans="2:7" ht="18.75" customHeight="1">
      <c r="B76" s="51"/>
      <c r="D76" s="17"/>
      <c r="E76" s="96"/>
      <c r="F76" s="55" t="s">
        <v>94</v>
      </c>
      <c r="G76" s="56">
        <f>G74*1.27</f>
        <v>245770.4</v>
      </c>
    </row>
    <row r="77" spans="2:7" ht="18.75" customHeight="1">
      <c r="B77" s="51"/>
      <c r="D77" s="17"/>
      <c r="E77" s="96"/>
      <c r="F77" s="55"/>
      <c r="G77" s="55"/>
    </row>
    <row r="78" spans="2:7" ht="18.75" customHeight="1">
      <c r="B78" s="51"/>
      <c r="D78" s="17"/>
      <c r="E78" s="96"/>
      <c r="F78" s="55" t="s">
        <v>107</v>
      </c>
      <c r="G78" s="55"/>
    </row>
    <row r="79" spans="2:7" ht="18.75" customHeight="1">
      <c r="B79" s="51"/>
      <c r="D79" s="17"/>
      <c r="E79" s="96"/>
      <c r="F79" s="55" t="s">
        <v>114</v>
      </c>
      <c r="G79" s="56">
        <f>41*33*335</f>
        <v>453255</v>
      </c>
    </row>
    <row r="80" spans="2:7" ht="18.75" customHeight="1">
      <c r="B80" s="51"/>
      <c r="D80" s="17"/>
      <c r="E80" s="96"/>
      <c r="F80" s="55" t="s">
        <v>93</v>
      </c>
      <c r="G80" s="56">
        <f>G79*0.27</f>
        <v>122378.85</v>
      </c>
    </row>
    <row r="81" spans="2:7" ht="18.75" customHeight="1">
      <c r="B81" s="51"/>
      <c r="D81" s="17"/>
      <c r="E81" s="96"/>
      <c r="F81" s="55" t="s">
        <v>94</v>
      </c>
      <c r="G81" s="56">
        <f>G79*1.27</f>
        <v>575633.85</v>
      </c>
    </row>
    <row r="82" spans="2:7" ht="18.75" customHeight="1">
      <c r="B82" s="51"/>
      <c r="D82" s="17"/>
      <c r="E82" s="96"/>
      <c r="F82" s="55"/>
      <c r="G82" s="55"/>
    </row>
    <row r="83" spans="2:7" ht="18.75" customHeight="1">
      <c r="B83" s="51"/>
      <c r="D83" s="17"/>
      <c r="E83" s="96"/>
      <c r="F83" s="55" t="s">
        <v>109</v>
      </c>
      <c r="G83" s="55"/>
    </row>
    <row r="84" spans="2:7" ht="18.75" customHeight="1">
      <c r="B84" s="51"/>
      <c r="D84" s="17"/>
      <c r="E84" s="96"/>
      <c r="F84" s="55" t="s">
        <v>115</v>
      </c>
      <c r="G84" s="56">
        <f>41*12*70</f>
        <v>34440</v>
      </c>
    </row>
    <row r="85" spans="2:7" ht="18.75" customHeight="1">
      <c r="B85" s="51"/>
      <c r="D85" s="17"/>
      <c r="E85" s="96"/>
      <c r="F85" s="55" t="s">
        <v>93</v>
      </c>
      <c r="G85" s="56">
        <f>G84*0.27</f>
        <v>9298.800000000001</v>
      </c>
    </row>
    <row r="86" spans="2:7" ht="18.75" customHeight="1">
      <c r="B86" s="51"/>
      <c r="D86" s="17"/>
      <c r="E86" s="96"/>
      <c r="F86" s="55" t="s">
        <v>94</v>
      </c>
      <c r="G86" s="56">
        <f>G84*1.27</f>
        <v>43738.8</v>
      </c>
    </row>
    <row r="87" spans="2:5" ht="18.75" customHeight="1">
      <c r="B87" s="51"/>
      <c r="D87" s="17"/>
      <c r="E87" s="96"/>
    </row>
    <row r="88" spans="2:7" ht="18.75" customHeight="1">
      <c r="B88" s="65"/>
      <c r="D88" s="17"/>
      <c r="E88" s="96"/>
      <c r="F88" s="55"/>
      <c r="G88" s="55"/>
    </row>
    <row r="89" spans="2:7" ht="44.25" customHeight="1">
      <c r="B89" s="51"/>
      <c r="D89" s="17"/>
      <c r="E89" s="96"/>
      <c r="F89" s="54" t="s">
        <v>116</v>
      </c>
      <c r="G89" s="55" t="s">
        <v>117</v>
      </c>
    </row>
    <row r="90" spans="2:7" ht="18.75" customHeight="1">
      <c r="B90" s="61"/>
      <c r="D90" s="17"/>
      <c r="E90" s="96"/>
      <c r="F90" s="55" t="s">
        <v>101</v>
      </c>
      <c r="G90" s="55"/>
    </row>
    <row r="91" spans="2:7" ht="18.75" customHeight="1">
      <c r="B91" s="51"/>
      <c r="D91" s="17"/>
      <c r="E91" s="96"/>
      <c r="F91" s="55" t="s">
        <v>118</v>
      </c>
      <c r="G91" s="56">
        <f>144*15*230</f>
        <v>496800</v>
      </c>
    </row>
    <row r="92" spans="2:7" ht="18.75" customHeight="1">
      <c r="B92" s="51"/>
      <c r="D92" s="17"/>
      <c r="E92" s="96"/>
      <c r="F92" s="55" t="s">
        <v>93</v>
      </c>
      <c r="G92" s="56">
        <f>G91*0.27</f>
        <v>134136</v>
      </c>
    </row>
    <row r="93" spans="2:7" ht="18.75" customHeight="1">
      <c r="B93" s="51"/>
      <c r="D93" s="17"/>
      <c r="E93" s="96"/>
      <c r="F93" s="55" t="s">
        <v>94</v>
      </c>
      <c r="G93" s="56">
        <f>G91*1.27</f>
        <v>630936</v>
      </c>
    </row>
    <row r="94" spans="2:7" ht="18.75" customHeight="1">
      <c r="B94" s="51"/>
      <c r="D94" s="17"/>
      <c r="E94" s="96"/>
      <c r="F94" s="55"/>
      <c r="G94" s="55"/>
    </row>
    <row r="95" spans="2:7" ht="18.75" customHeight="1">
      <c r="B95" s="51"/>
      <c r="D95" s="17"/>
      <c r="E95" s="96"/>
      <c r="F95" s="55" t="s">
        <v>103</v>
      </c>
      <c r="G95" s="55"/>
    </row>
    <row r="96" spans="2:7" ht="18.75" customHeight="1">
      <c r="B96" s="51"/>
      <c r="D96" s="17"/>
      <c r="E96" s="96"/>
      <c r="F96" s="55" t="s">
        <v>119</v>
      </c>
      <c r="G96" s="56">
        <f>144*14*255</f>
        <v>514080</v>
      </c>
    </row>
    <row r="97" spans="2:7" ht="18.75" customHeight="1">
      <c r="B97" s="51"/>
      <c r="D97" s="17"/>
      <c r="E97" s="96"/>
      <c r="F97" s="55" t="s">
        <v>93</v>
      </c>
      <c r="G97" s="56">
        <f>G96*0.27</f>
        <v>138801.6</v>
      </c>
    </row>
    <row r="98" spans="2:7" ht="18.75" customHeight="1">
      <c r="B98" s="51"/>
      <c r="D98" s="17"/>
      <c r="E98" s="96"/>
      <c r="F98" s="55" t="s">
        <v>94</v>
      </c>
      <c r="G98" s="56">
        <f>G96*1.27</f>
        <v>652881.6</v>
      </c>
    </row>
    <row r="99" spans="2:7" ht="18.75" customHeight="1">
      <c r="B99" s="51"/>
      <c r="D99" s="17"/>
      <c r="E99" s="96"/>
      <c r="F99" s="55"/>
      <c r="G99" s="55"/>
    </row>
    <row r="100" spans="2:7" ht="18.75" customHeight="1">
      <c r="B100" s="51"/>
      <c r="D100" s="17"/>
      <c r="E100" s="96"/>
      <c r="F100" s="55" t="s">
        <v>105</v>
      </c>
      <c r="G100" s="55"/>
    </row>
    <row r="101" spans="2:7" ht="18.75" customHeight="1">
      <c r="B101" s="51"/>
      <c r="D101" s="17"/>
      <c r="E101" s="96"/>
      <c r="F101" s="55" t="s">
        <v>120</v>
      </c>
      <c r="G101" s="55">
        <f>14*2*150</f>
        <v>4200</v>
      </c>
    </row>
    <row r="102" spans="2:7" ht="18.75" customHeight="1">
      <c r="B102" s="51"/>
      <c r="D102" s="17"/>
      <c r="E102" s="96"/>
      <c r="F102" s="55" t="s">
        <v>93</v>
      </c>
      <c r="G102" s="56">
        <f>G101*0.27</f>
        <v>1134</v>
      </c>
    </row>
    <row r="103" spans="2:7" ht="18.75" customHeight="1">
      <c r="B103" s="51"/>
      <c r="D103" s="17"/>
      <c r="E103" s="96"/>
      <c r="F103" s="55" t="s">
        <v>94</v>
      </c>
      <c r="G103" s="56">
        <f>G101*1.27</f>
        <v>5334</v>
      </c>
    </row>
    <row r="104" spans="2:7" ht="18.75" customHeight="1">
      <c r="B104" s="51"/>
      <c r="D104" s="17"/>
      <c r="E104" s="96"/>
      <c r="F104" s="55"/>
      <c r="G104" s="55"/>
    </row>
    <row r="105" spans="2:7" ht="18.75" customHeight="1">
      <c r="B105" s="51"/>
      <c r="D105" s="17"/>
      <c r="E105" s="96"/>
      <c r="F105" s="55" t="s">
        <v>107</v>
      </c>
      <c r="G105" s="55"/>
    </row>
    <row r="106" spans="2:7" ht="18.75" customHeight="1">
      <c r="B106" s="51"/>
      <c r="D106" s="17"/>
      <c r="E106" s="96"/>
      <c r="F106" s="55" t="s">
        <v>121</v>
      </c>
      <c r="G106" s="56">
        <f>144*5*180</f>
        <v>129600</v>
      </c>
    </row>
    <row r="107" spans="2:7" ht="18.75" customHeight="1">
      <c r="B107" s="51"/>
      <c r="D107" s="17"/>
      <c r="E107" s="96"/>
      <c r="F107" s="55" t="s">
        <v>93</v>
      </c>
      <c r="G107" s="56">
        <f>G106*0.27</f>
        <v>34992</v>
      </c>
    </row>
    <row r="108" spans="2:7" ht="18.75" customHeight="1">
      <c r="B108" s="51"/>
      <c r="D108" s="17"/>
      <c r="E108" s="96"/>
      <c r="F108" s="55" t="s">
        <v>94</v>
      </c>
      <c r="G108" s="56">
        <f>G106*1.27</f>
        <v>164592</v>
      </c>
    </row>
    <row r="109" spans="2:7" ht="18.75" customHeight="1">
      <c r="B109" s="51"/>
      <c r="D109" s="17"/>
      <c r="E109" s="96"/>
      <c r="F109" s="55"/>
      <c r="G109" s="55"/>
    </row>
    <row r="110" spans="2:7" ht="18.75" customHeight="1">
      <c r="B110" s="51"/>
      <c r="D110" s="17"/>
      <c r="E110" s="96"/>
      <c r="F110" s="55" t="s">
        <v>109</v>
      </c>
      <c r="G110" s="55"/>
    </row>
    <row r="111" spans="2:7" ht="18.75" customHeight="1">
      <c r="B111" s="51"/>
      <c r="D111" s="17"/>
      <c r="E111" s="96"/>
      <c r="F111" s="55" t="s">
        <v>122</v>
      </c>
      <c r="G111" s="56">
        <f>144*5*80</f>
        <v>57600</v>
      </c>
    </row>
    <row r="112" spans="2:7" ht="18.75" customHeight="1">
      <c r="B112" s="51"/>
      <c r="D112" s="17"/>
      <c r="E112" s="96"/>
      <c r="F112" s="55" t="s">
        <v>93</v>
      </c>
      <c r="G112" s="56">
        <f>G111*0.27</f>
        <v>15552.000000000002</v>
      </c>
    </row>
    <row r="113" spans="2:7" ht="18.75" customHeight="1">
      <c r="B113" s="51"/>
      <c r="D113" s="17"/>
      <c r="E113" s="96"/>
      <c r="F113" s="55" t="s">
        <v>94</v>
      </c>
      <c r="G113" s="56">
        <f>G111*1.27</f>
        <v>73152</v>
      </c>
    </row>
    <row r="114" spans="2:7" ht="18.75" customHeight="1">
      <c r="B114" s="51"/>
      <c r="D114" s="17"/>
      <c r="E114" s="96"/>
      <c r="F114" s="55"/>
      <c r="G114" s="55"/>
    </row>
    <row r="115" spans="2:5" ht="18.75" customHeight="1">
      <c r="B115" s="51"/>
      <c r="D115" s="17"/>
      <c r="E115" s="96"/>
    </row>
    <row r="116" spans="4:5" ht="18.75" customHeight="1">
      <c r="D116" s="17"/>
      <c r="E116" s="96"/>
    </row>
    <row r="117" spans="4:7" ht="18.75" customHeight="1">
      <c r="D117" s="17"/>
      <c r="E117" s="96"/>
      <c r="F117" s="64" t="s">
        <v>116</v>
      </c>
      <c r="G117" s="55"/>
    </row>
    <row r="118" spans="2:7" ht="18.75" customHeight="1">
      <c r="B118" s="61"/>
      <c r="D118" s="17"/>
      <c r="E118" s="96"/>
      <c r="F118" s="55" t="s">
        <v>101</v>
      </c>
      <c r="G118" s="55"/>
    </row>
    <row r="119" spans="2:7" ht="18.75" customHeight="1">
      <c r="B119" s="51"/>
      <c r="D119" s="17"/>
      <c r="E119" s="96"/>
      <c r="F119" s="55" t="s">
        <v>123</v>
      </c>
      <c r="G119" s="56">
        <f>144*25*460</f>
        <v>1656000</v>
      </c>
    </row>
    <row r="120" spans="2:7" ht="18.75" customHeight="1">
      <c r="B120" s="51"/>
      <c r="D120" s="17"/>
      <c r="E120" s="96"/>
      <c r="F120" s="55" t="s">
        <v>93</v>
      </c>
      <c r="G120" s="56">
        <f>G119*0.27</f>
        <v>447120.00000000006</v>
      </c>
    </row>
    <row r="121" spans="2:7" ht="18.75" customHeight="1">
      <c r="B121" s="51"/>
      <c r="D121" s="17"/>
      <c r="E121" s="96"/>
      <c r="F121" s="55" t="s">
        <v>94</v>
      </c>
      <c r="G121" s="56">
        <f>G119*1.27</f>
        <v>2103120</v>
      </c>
    </row>
    <row r="122" spans="2:7" ht="18.75" customHeight="1">
      <c r="B122" s="51"/>
      <c r="D122" s="17"/>
      <c r="E122" s="96"/>
      <c r="F122" s="55"/>
      <c r="G122" s="55"/>
    </row>
    <row r="123" spans="2:7" ht="18.75" customHeight="1">
      <c r="B123" s="51"/>
      <c r="D123" s="17"/>
      <c r="E123" s="96"/>
      <c r="F123" s="55" t="s">
        <v>103</v>
      </c>
      <c r="G123" s="55"/>
    </row>
    <row r="124" spans="2:7" ht="18.75" customHeight="1">
      <c r="B124" s="51"/>
      <c r="D124" s="17"/>
      <c r="E124" s="96"/>
      <c r="F124" s="55" t="s">
        <v>124</v>
      </c>
      <c r="G124" s="56">
        <f>144*6*510</f>
        <v>440640</v>
      </c>
    </row>
    <row r="125" spans="2:7" ht="18.75" customHeight="1">
      <c r="B125" s="51"/>
      <c r="D125" s="17"/>
      <c r="E125" s="96"/>
      <c r="F125" s="55" t="s">
        <v>93</v>
      </c>
      <c r="G125" s="56">
        <f>G124*0.27</f>
        <v>118972.8</v>
      </c>
    </row>
    <row r="126" spans="2:7" ht="18.75" customHeight="1">
      <c r="B126" s="51"/>
      <c r="D126" s="17"/>
      <c r="E126" s="96"/>
      <c r="F126" s="55" t="s">
        <v>94</v>
      </c>
      <c r="G126" s="56">
        <f>G124*1.27</f>
        <v>559612.8</v>
      </c>
    </row>
    <row r="127" spans="2:7" ht="18.75" customHeight="1">
      <c r="B127" s="51"/>
      <c r="D127" s="17"/>
      <c r="E127" s="96"/>
      <c r="F127" s="55"/>
      <c r="G127" s="55"/>
    </row>
    <row r="128" spans="2:7" ht="18.75" customHeight="1">
      <c r="B128" s="51"/>
      <c r="D128" s="17"/>
      <c r="E128" s="96"/>
      <c r="F128" s="55" t="s">
        <v>105</v>
      </c>
      <c r="G128" s="55"/>
    </row>
    <row r="129" spans="2:7" ht="18.75" customHeight="1">
      <c r="B129" s="51"/>
      <c r="D129" s="17"/>
      <c r="E129" s="96"/>
      <c r="F129" s="55" t="s">
        <v>125</v>
      </c>
      <c r="G129" s="55">
        <f>144*6*315</f>
        <v>272160</v>
      </c>
    </row>
    <row r="130" spans="2:7" ht="18.75" customHeight="1">
      <c r="B130" s="51"/>
      <c r="D130" s="17"/>
      <c r="E130" s="96"/>
      <c r="F130" s="55" t="s">
        <v>93</v>
      </c>
      <c r="G130" s="56">
        <f>G129*0.27</f>
        <v>73483.20000000001</v>
      </c>
    </row>
    <row r="131" spans="2:7" ht="18.75" customHeight="1">
      <c r="B131" s="51"/>
      <c r="D131" s="17"/>
      <c r="E131" s="96"/>
      <c r="F131" s="55" t="s">
        <v>94</v>
      </c>
      <c r="G131" s="56">
        <f>G129*1.27</f>
        <v>345643.2</v>
      </c>
    </row>
    <row r="132" spans="2:7" ht="18.75" customHeight="1">
      <c r="B132" s="51"/>
      <c r="D132" s="17"/>
      <c r="E132" s="96"/>
      <c r="F132" s="55"/>
      <c r="G132" s="55"/>
    </row>
    <row r="133" spans="2:7" ht="18.75" customHeight="1">
      <c r="B133" s="51"/>
      <c r="D133" s="17"/>
      <c r="E133" s="96"/>
      <c r="F133" s="55" t="s">
        <v>107</v>
      </c>
      <c r="G133" s="55"/>
    </row>
    <row r="134" spans="2:7" ht="18.75" customHeight="1">
      <c r="B134" s="51"/>
      <c r="D134" s="17"/>
      <c r="E134" s="96"/>
      <c r="F134" s="55" t="s">
        <v>126</v>
      </c>
      <c r="G134" s="56">
        <f>144*33*355</f>
        <v>1686960</v>
      </c>
    </row>
    <row r="135" spans="2:7" ht="18.75" customHeight="1">
      <c r="B135" s="51"/>
      <c r="D135" s="17"/>
      <c r="E135" s="96"/>
      <c r="F135" s="55" t="s">
        <v>93</v>
      </c>
      <c r="G135" s="56">
        <f>G134*0.27</f>
        <v>455479.2</v>
      </c>
    </row>
    <row r="136" spans="2:7" ht="18.75" customHeight="1">
      <c r="B136" s="51"/>
      <c r="D136" s="17"/>
      <c r="E136" s="96"/>
      <c r="F136" s="55" t="s">
        <v>94</v>
      </c>
      <c r="G136" s="56">
        <f>G134*1.27</f>
        <v>2142439.2</v>
      </c>
    </row>
    <row r="137" spans="2:7" ht="18.75" customHeight="1">
      <c r="B137" s="51"/>
      <c r="D137" s="17"/>
      <c r="E137" s="96"/>
      <c r="F137" s="55"/>
      <c r="G137" s="55"/>
    </row>
    <row r="138" spans="2:7" ht="18.75" customHeight="1">
      <c r="B138" s="51"/>
      <c r="D138" s="17"/>
      <c r="E138" s="96"/>
      <c r="F138" s="55" t="s">
        <v>109</v>
      </c>
      <c r="G138" s="55"/>
    </row>
    <row r="139" spans="2:7" ht="18.75" customHeight="1">
      <c r="B139" s="51"/>
      <c r="D139" s="17"/>
      <c r="E139" s="96"/>
      <c r="F139" s="55" t="s">
        <v>127</v>
      </c>
      <c r="G139" s="56">
        <f>144*12*80</f>
        <v>138240</v>
      </c>
    </row>
    <row r="140" spans="2:7" ht="18.75" customHeight="1">
      <c r="B140" s="51"/>
      <c r="D140" s="17"/>
      <c r="E140" s="96"/>
      <c r="F140" s="55" t="s">
        <v>93</v>
      </c>
      <c r="G140" s="56">
        <f>G139*0.27</f>
        <v>37324.8</v>
      </c>
    </row>
    <row r="141" spans="2:7" ht="18.75" customHeight="1">
      <c r="B141" s="51"/>
      <c r="D141" s="17"/>
      <c r="E141" s="96"/>
      <c r="F141" s="55" t="s">
        <v>94</v>
      </c>
      <c r="G141" s="56">
        <f>G139*1.27</f>
        <v>175564.8</v>
      </c>
    </row>
  </sheetData>
  <sheetProtection selectLockedCells="1" selectUnlockedCells="1"/>
  <mergeCells count="1">
    <mergeCell ref="A1:C1"/>
  </mergeCells>
  <printOptions headings="1"/>
  <pageMargins left="0.7086614173228347" right="0.7086614173228347" top="0.7480314960629921" bottom="0.7480314960629921" header="0.5118110236220472" footer="0.5118110236220472"/>
  <pageSetup fitToHeight="3" fitToWidth="1" horizontalDpi="300" verticalDpi="300" orientation="portrait" paperSize="9" scale="58" r:id="rId1"/>
  <headerFooter alignWithMargins="0">
    <oddHeader>&amp;C&amp;P/&amp;N</oddHeader>
    <oddFooter>&amp;L&amp;D&amp;R&amp;A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57"/>
  <sheetViews>
    <sheetView view="pageBreakPreview" zoomScale="60" zoomScalePageLayoutView="0" workbookViewId="0" topLeftCell="A1">
      <selection activeCell="F5" sqref="F5"/>
    </sheetView>
  </sheetViews>
  <sheetFormatPr defaultColWidth="8.66015625" defaultRowHeight="18.75" customHeight="1"/>
  <cols>
    <col min="2" max="2" width="25.58203125" style="0" customWidth="1"/>
    <col min="5" max="5" width="8.91015625" style="40" customWidth="1"/>
    <col min="9" max="9" width="17.91015625" style="0" customWidth="1"/>
  </cols>
  <sheetData>
    <row r="1" spans="1:5" ht="18.75" customHeight="1">
      <c r="A1" s="87" t="s">
        <v>27</v>
      </c>
      <c r="B1" s="87"/>
      <c r="C1" s="87"/>
      <c r="D1" s="11"/>
      <c r="E1" s="71"/>
    </row>
    <row r="2" spans="1:5" ht="18.75" customHeight="1">
      <c r="A2" s="12">
        <v>562916</v>
      </c>
      <c r="B2" s="10" t="s">
        <v>128</v>
      </c>
      <c r="C2" s="10" t="s">
        <v>1</v>
      </c>
      <c r="D2" s="10" t="s">
        <v>80</v>
      </c>
      <c r="E2" s="42" t="s">
        <v>3</v>
      </c>
    </row>
    <row r="3" spans="1:5" ht="18.75" customHeight="1">
      <c r="A3" s="12" t="s">
        <v>129</v>
      </c>
      <c r="B3" s="10"/>
      <c r="C3" s="10"/>
      <c r="D3" s="10"/>
      <c r="E3" s="42"/>
    </row>
    <row r="4" spans="1:5" ht="27.75" customHeight="1">
      <c r="A4" s="18" t="s">
        <v>31</v>
      </c>
      <c r="B4" s="19" t="s">
        <v>32</v>
      </c>
      <c r="C4" s="19"/>
      <c r="D4" s="19"/>
      <c r="E4" s="45"/>
    </row>
    <row r="5" spans="1:5" ht="26.25" customHeight="1">
      <c r="A5" s="21" t="s">
        <v>33</v>
      </c>
      <c r="B5" s="19" t="s">
        <v>34</v>
      </c>
      <c r="C5" s="19"/>
      <c r="D5" s="19"/>
      <c r="E5" s="45"/>
    </row>
    <row r="6" spans="1:5" ht="25.5" customHeight="1">
      <c r="A6" s="10" t="s">
        <v>35</v>
      </c>
      <c r="B6" s="15" t="s">
        <v>36</v>
      </c>
      <c r="C6" s="15">
        <f>SUM(C4:C5)</f>
        <v>0</v>
      </c>
      <c r="D6" s="15"/>
      <c r="E6" s="47"/>
    </row>
    <row r="7" spans="1:5" ht="21.75" customHeight="1">
      <c r="A7" s="21" t="s">
        <v>37</v>
      </c>
      <c r="B7" s="19" t="s">
        <v>38</v>
      </c>
      <c r="C7" s="19"/>
      <c r="D7" s="19"/>
      <c r="E7" s="45"/>
    </row>
    <row r="8" spans="1:5" ht="17.25" customHeight="1">
      <c r="A8" s="21" t="s">
        <v>39</v>
      </c>
      <c r="B8" s="19" t="s">
        <v>6</v>
      </c>
      <c r="C8" s="19"/>
      <c r="D8" s="19"/>
      <c r="E8" s="45"/>
    </row>
    <row r="9" spans="1:5" ht="22.5" customHeight="1">
      <c r="A9" s="21" t="s">
        <v>40</v>
      </c>
      <c r="B9" s="19" t="s">
        <v>41</v>
      </c>
      <c r="C9" s="19">
        <v>4128</v>
      </c>
      <c r="D9" s="19"/>
      <c r="E9" s="45">
        <v>4516</v>
      </c>
    </row>
    <row r="10" spans="1:5" ht="21.75" customHeight="1">
      <c r="A10" s="27" t="s">
        <v>42</v>
      </c>
      <c r="B10" s="15" t="s">
        <v>43</v>
      </c>
      <c r="C10" s="15">
        <f>SUM(C7:C9)</f>
        <v>4128</v>
      </c>
      <c r="D10" s="15">
        <f>SUM(D7:D9)</f>
        <v>0</v>
      </c>
      <c r="E10" s="47">
        <f>SUM(E7:E9)</f>
        <v>4516</v>
      </c>
    </row>
    <row r="11" spans="1:5" ht="18.75" customHeight="1">
      <c r="A11" s="21" t="s">
        <v>44</v>
      </c>
      <c r="B11" s="22" t="s">
        <v>45</v>
      </c>
      <c r="C11" s="22"/>
      <c r="D11" s="22"/>
      <c r="E11" s="42"/>
    </row>
    <row r="12" spans="1:5" ht="18.75" customHeight="1">
      <c r="A12" s="21" t="s">
        <v>46</v>
      </c>
      <c r="B12" s="23" t="s">
        <v>47</v>
      </c>
      <c r="C12" s="23"/>
      <c r="D12" s="23"/>
      <c r="E12" s="49"/>
    </row>
    <row r="13" spans="1:5" ht="24.75" customHeight="1">
      <c r="A13" s="21" t="s">
        <v>48</v>
      </c>
      <c r="B13" s="19" t="s">
        <v>49</v>
      </c>
      <c r="C13" s="19"/>
      <c r="D13" s="19"/>
      <c r="E13" s="45"/>
    </row>
    <row r="14" spans="1:5" ht="27" customHeight="1">
      <c r="A14" s="27" t="s">
        <v>50</v>
      </c>
      <c r="B14" s="15" t="s">
        <v>51</v>
      </c>
      <c r="C14" s="15">
        <f>SUM(C12:C13)</f>
        <v>0</v>
      </c>
      <c r="D14" s="15">
        <f>SUM(D12:D13)</f>
        <v>0</v>
      </c>
      <c r="E14" s="47">
        <f>SUM(E12:E13)</f>
        <v>0</v>
      </c>
    </row>
    <row r="15" spans="1:5" ht="24.75" customHeight="1">
      <c r="A15" s="21" t="s">
        <v>52</v>
      </c>
      <c r="B15" s="19" t="s">
        <v>53</v>
      </c>
      <c r="C15" s="15"/>
      <c r="D15" s="15"/>
      <c r="E15" s="47"/>
    </row>
    <row r="16" spans="1:5" ht="21" customHeight="1">
      <c r="A16" s="21" t="s">
        <v>52</v>
      </c>
      <c r="B16" s="19" t="s">
        <v>54</v>
      </c>
      <c r="C16" s="15"/>
      <c r="D16" s="15"/>
      <c r="E16" s="47"/>
    </row>
    <row r="17" spans="1:5" ht="21.75" customHeight="1">
      <c r="A17" s="21" t="s">
        <v>52</v>
      </c>
      <c r="B17" s="19" t="s">
        <v>55</v>
      </c>
      <c r="C17" s="15"/>
      <c r="D17" s="15"/>
      <c r="E17" s="47"/>
    </row>
    <row r="18" spans="1:5" ht="18.75" customHeight="1">
      <c r="A18" s="27" t="s">
        <v>56</v>
      </c>
      <c r="B18" s="22" t="s">
        <v>57</v>
      </c>
      <c r="C18" s="22">
        <f>SUM(C15:C17)</f>
        <v>0</v>
      </c>
      <c r="D18" s="22"/>
      <c r="E18" s="42"/>
    </row>
    <row r="19" spans="1:5" ht="18.75" customHeight="1">
      <c r="A19" s="21" t="s">
        <v>58</v>
      </c>
      <c r="B19" s="23" t="s">
        <v>59</v>
      </c>
      <c r="C19" s="23">
        <v>1115</v>
      </c>
      <c r="D19" s="23"/>
      <c r="E19" s="49">
        <v>1219</v>
      </c>
    </row>
    <row r="20" spans="1:5" ht="20.25" customHeight="1">
      <c r="A20" s="21" t="s">
        <v>60</v>
      </c>
      <c r="B20" s="19" t="s">
        <v>61</v>
      </c>
      <c r="C20" s="19"/>
      <c r="D20" s="19"/>
      <c r="E20" s="45"/>
    </row>
    <row r="21" spans="1:5" ht="23.25" customHeight="1">
      <c r="A21" s="21" t="s">
        <v>62</v>
      </c>
      <c r="B21" s="19" t="s">
        <v>63</v>
      </c>
      <c r="C21" s="19"/>
      <c r="D21" s="19"/>
      <c r="E21" s="45"/>
    </row>
    <row r="22" spans="1:5" ht="21" customHeight="1">
      <c r="A22" s="21" t="s">
        <v>64</v>
      </c>
      <c r="B22" s="19" t="s">
        <v>65</v>
      </c>
      <c r="C22" s="19"/>
      <c r="D22" s="19"/>
      <c r="E22" s="45"/>
    </row>
    <row r="23" spans="1:5" ht="26.25" customHeight="1">
      <c r="A23" s="21" t="s">
        <v>66</v>
      </c>
      <c r="B23" s="19" t="s">
        <v>67</v>
      </c>
      <c r="C23" s="19"/>
      <c r="D23" s="19"/>
      <c r="E23" s="45"/>
    </row>
    <row r="24" spans="1:5" ht="28.5" customHeight="1">
      <c r="A24" s="27">
        <v>941</v>
      </c>
      <c r="B24" s="15" t="s">
        <v>68</v>
      </c>
      <c r="C24" s="15">
        <f>SUM(C19:C23)</f>
        <v>1115</v>
      </c>
      <c r="D24" s="15">
        <f>SUM(D19:D23)</f>
        <v>0</v>
      </c>
      <c r="E24" s="47">
        <f>SUM(E19:E23)</f>
        <v>1219</v>
      </c>
    </row>
    <row r="25" spans="1:5" ht="32.25" customHeight="1">
      <c r="A25" s="27"/>
      <c r="B25" s="15" t="s">
        <v>69</v>
      </c>
      <c r="C25" s="15">
        <f>C24+C18+C14+C11+C10+C6</f>
        <v>5243</v>
      </c>
      <c r="D25" s="15">
        <f>D24+D18+D14+D11+D10+D6</f>
        <v>0</v>
      </c>
      <c r="E25" s="47">
        <f>E24+E18+E14+E11+E10+E6</f>
        <v>5735</v>
      </c>
    </row>
    <row r="26" spans="1:5" ht="28.5" customHeight="1">
      <c r="A26" s="21" t="s">
        <v>70</v>
      </c>
      <c r="B26" s="19" t="s">
        <v>71</v>
      </c>
      <c r="C26" s="19"/>
      <c r="D26" s="19"/>
      <c r="E26" s="45"/>
    </row>
    <row r="27" spans="1:5" ht="22.5" customHeight="1">
      <c r="A27" s="21" t="s">
        <v>70</v>
      </c>
      <c r="B27" s="19" t="s">
        <v>72</v>
      </c>
      <c r="C27" s="19"/>
      <c r="D27" s="19"/>
      <c r="E27" s="45"/>
    </row>
    <row r="28" spans="1:5" ht="23.25" customHeight="1">
      <c r="A28" s="21" t="s">
        <v>70</v>
      </c>
      <c r="B28" s="19" t="s">
        <v>73</v>
      </c>
      <c r="C28" s="19"/>
      <c r="D28" s="19"/>
      <c r="E28" s="45"/>
    </row>
    <row r="29" spans="1:5" ht="30" customHeight="1">
      <c r="A29" s="21" t="s">
        <v>70</v>
      </c>
      <c r="B29" s="19" t="s">
        <v>74</v>
      </c>
      <c r="C29" s="19"/>
      <c r="D29" s="19"/>
      <c r="E29" s="45"/>
    </row>
    <row r="30" spans="1:5" ht="36.75" customHeight="1">
      <c r="A30" s="27" t="s">
        <v>70</v>
      </c>
      <c r="B30" s="15" t="s">
        <v>75</v>
      </c>
      <c r="C30" s="15">
        <f>SUM(C26:C29)</f>
        <v>0</v>
      </c>
      <c r="D30" s="15"/>
      <c r="E30" s="47"/>
    </row>
    <row r="31" spans="1:5" ht="18.75" customHeight="1">
      <c r="A31" s="27">
        <v>9816</v>
      </c>
      <c r="B31" s="15" t="s">
        <v>77</v>
      </c>
      <c r="C31" s="15"/>
      <c r="D31" s="15"/>
      <c r="E31" s="47"/>
    </row>
    <row r="32" spans="1:5" ht="18.75" customHeight="1">
      <c r="A32" s="27"/>
      <c r="B32" s="15" t="s">
        <v>78</v>
      </c>
      <c r="C32" s="15">
        <f>C25+C30+C31</f>
        <v>5243</v>
      </c>
      <c r="D32" s="15">
        <f>D25+D30+D31</f>
        <v>0</v>
      </c>
      <c r="E32" s="47">
        <f>E25+E30+E31</f>
        <v>5735</v>
      </c>
    </row>
    <row r="34" spans="7:11" ht="18.75" customHeight="1">
      <c r="G34" s="55" t="s">
        <v>130</v>
      </c>
      <c r="H34" s="55"/>
      <c r="I34" s="55"/>
      <c r="K34">
        <f>H35+H40+H45+H50+H55</f>
        <v>4515610</v>
      </c>
    </row>
    <row r="35" spans="2:11" ht="18.75" customHeight="1">
      <c r="B35" s="55"/>
      <c r="G35" s="55" t="s">
        <v>131</v>
      </c>
      <c r="H35" s="55">
        <f>6*41*635</f>
        <v>156210</v>
      </c>
      <c r="I35" s="55" t="s">
        <v>132</v>
      </c>
      <c r="K35" s="62">
        <f>H36+H41+H46+H51+H56</f>
        <v>1219214.7</v>
      </c>
    </row>
    <row r="36" spans="2:9" ht="18.75" customHeight="1">
      <c r="B36" s="55"/>
      <c r="G36" s="55" t="s">
        <v>93</v>
      </c>
      <c r="H36" s="56">
        <f>H35*0.27</f>
        <v>42176.700000000004</v>
      </c>
      <c r="I36" s="55"/>
    </row>
    <row r="37" spans="2:9" ht="18.75" customHeight="1">
      <c r="B37" s="55"/>
      <c r="G37" s="64" t="s">
        <v>133</v>
      </c>
      <c r="H37" s="56">
        <f>H35*1.27</f>
        <v>198386.7</v>
      </c>
      <c r="I37" s="55"/>
    </row>
    <row r="38" spans="2:9" ht="18.75" customHeight="1">
      <c r="B38" s="64"/>
      <c r="G38" s="55"/>
      <c r="H38" s="55"/>
      <c r="I38" s="55"/>
    </row>
    <row r="39" spans="2:9" ht="18.75" customHeight="1">
      <c r="B39" s="55"/>
      <c r="G39" s="55" t="s">
        <v>134</v>
      </c>
      <c r="H39" s="55"/>
      <c r="I39" s="55"/>
    </row>
    <row r="40" spans="2:9" ht="18.75" customHeight="1">
      <c r="B40" s="55"/>
      <c r="G40" s="55" t="s">
        <v>135</v>
      </c>
      <c r="H40" s="55">
        <f>6*180*655</f>
        <v>707400</v>
      </c>
      <c r="I40" s="55" t="s">
        <v>132</v>
      </c>
    </row>
    <row r="41" spans="2:9" ht="18.75" customHeight="1">
      <c r="B41" s="55"/>
      <c r="G41" s="55" t="s">
        <v>93</v>
      </c>
      <c r="H41" s="56">
        <f>H40*0.27</f>
        <v>190998</v>
      </c>
      <c r="I41" s="55"/>
    </row>
    <row r="42" spans="2:9" ht="18.75" customHeight="1">
      <c r="B42" s="55"/>
      <c r="G42" s="64" t="s">
        <v>133</v>
      </c>
      <c r="H42" s="56">
        <f>H40*1.27</f>
        <v>898398</v>
      </c>
      <c r="I42" s="55"/>
    </row>
    <row r="43" ht="18.75" customHeight="1">
      <c r="B43" s="64"/>
    </row>
    <row r="44" spans="2:9" ht="18.75" customHeight="1">
      <c r="B44" s="55"/>
      <c r="G44" s="55" t="s">
        <v>136</v>
      </c>
      <c r="H44" s="55"/>
      <c r="I44" s="55"/>
    </row>
    <row r="45" spans="7:9" ht="18.75" customHeight="1">
      <c r="G45" s="55" t="s">
        <v>137</v>
      </c>
      <c r="H45" s="55">
        <f>400*635</f>
        <v>254000</v>
      </c>
      <c r="I45" s="55" t="s">
        <v>138</v>
      </c>
    </row>
    <row r="46" spans="7:9" ht="18.75" customHeight="1">
      <c r="G46" s="55" t="s">
        <v>93</v>
      </c>
      <c r="H46" s="56">
        <f>H45*0.27</f>
        <v>68580</v>
      </c>
      <c r="I46" s="55"/>
    </row>
    <row r="47" spans="7:9" ht="18.75" customHeight="1">
      <c r="G47" s="64" t="s">
        <v>94</v>
      </c>
      <c r="H47" s="56">
        <f>H45*1.27</f>
        <v>322580</v>
      </c>
      <c r="I47" s="55"/>
    </row>
    <row r="48" ht="18.75" customHeight="1">
      <c r="B48" s="55"/>
    </row>
    <row r="49" spans="2:10" ht="18.75" customHeight="1">
      <c r="B49" s="55"/>
      <c r="G49" s="55" t="s">
        <v>139</v>
      </c>
      <c r="H49" s="55"/>
      <c r="I49" s="55"/>
      <c r="J49" s="55"/>
    </row>
    <row r="50" spans="2:10" ht="18.75" customHeight="1">
      <c r="B50" s="55"/>
      <c r="G50" s="55" t="s">
        <v>140</v>
      </c>
      <c r="H50" s="55">
        <f>2000*655</f>
        <v>1310000</v>
      </c>
      <c r="I50" s="55" t="s">
        <v>138</v>
      </c>
      <c r="J50" s="55"/>
    </row>
    <row r="51" spans="2:10" ht="18.75" customHeight="1">
      <c r="B51" s="64"/>
      <c r="G51" s="55" t="s">
        <v>93</v>
      </c>
      <c r="H51" s="56">
        <f>H50*0.27</f>
        <v>353700</v>
      </c>
      <c r="I51" s="55"/>
      <c r="J51" s="55"/>
    </row>
    <row r="52" spans="7:10" ht="18.75" customHeight="1">
      <c r="G52" s="64" t="s">
        <v>94</v>
      </c>
      <c r="H52" s="56">
        <f>H50*1.27</f>
        <v>1663700</v>
      </c>
      <c r="I52" s="55"/>
      <c r="J52" s="55"/>
    </row>
    <row r="53" spans="2:10" ht="18.75" customHeight="1">
      <c r="B53" s="55"/>
      <c r="J53" s="55"/>
    </row>
    <row r="54" spans="2:10" ht="18.75" customHeight="1">
      <c r="B54" s="55"/>
      <c r="G54" s="55" t="s">
        <v>141</v>
      </c>
      <c r="H54" s="55"/>
      <c r="I54" s="55"/>
      <c r="J54" s="55"/>
    </row>
    <row r="55" spans="2:10" ht="18.75" customHeight="1">
      <c r="B55" s="55"/>
      <c r="G55" s="55" t="s">
        <v>142</v>
      </c>
      <c r="H55" s="55">
        <f>45*20*2320</f>
        <v>2088000</v>
      </c>
      <c r="I55" s="55" t="s">
        <v>138</v>
      </c>
      <c r="J55" s="55"/>
    </row>
    <row r="56" spans="2:10" ht="18.75" customHeight="1">
      <c r="B56" s="64"/>
      <c r="G56" s="55" t="s">
        <v>93</v>
      </c>
      <c r="H56" s="56">
        <f>H55*0.27</f>
        <v>563760</v>
      </c>
      <c r="I56" s="55"/>
      <c r="J56" s="55"/>
    </row>
    <row r="57" spans="7:10" ht="18.75" customHeight="1">
      <c r="G57" s="64" t="s">
        <v>133</v>
      </c>
      <c r="H57" s="56">
        <f>H55*1.27</f>
        <v>2651760</v>
      </c>
      <c r="I57" s="55"/>
      <c r="J57" s="55"/>
    </row>
  </sheetData>
  <sheetProtection selectLockedCells="1" selectUnlockedCells="1"/>
  <mergeCells count="1">
    <mergeCell ref="A1:C1"/>
  </mergeCells>
  <printOptions headings="1"/>
  <pageMargins left="0.7086614173228347" right="0.7086614173228347" top="0.7480314960629921" bottom="0.7480314960629921" header="0.5118110236220472" footer="0.5118110236220472"/>
  <pageSetup fitToHeight="0" fitToWidth="1" horizontalDpi="300" verticalDpi="300" orientation="portrait" paperSize="9" scale="54" r:id="rId1"/>
  <headerFooter alignWithMargins="0">
    <oddHeader>&amp;C&amp;P/&amp;N</oddHeader>
    <oddFooter>&amp;L&amp;D&amp;R&amp;A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2"/>
  <sheetViews>
    <sheetView view="pageBreakPreview" zoomScale="60" zoomScalePageLayoutView="0" workbookViewId="0" topLeftCell="A1">
      <selection activeCell="A4" sqref="A4"/>
    </sheetView>
  </sheetViews>
  <sheetFormatPr defaultColWidth="8.66015625" defaultRowHeight="18.75" customHeight="1"/>
  <cols>
    <col min="2" max="2" width="25.58203125" style="0" customWidth="1"/>
    <col min="3" max="3" width="8.75" style="28" customWidth="1"/>
    <col min="4" max="4" width="9.91015625" style="66" customWidth="1"/>
    <col min="5" max="5" width="8.91015625" style="66" customWidth="1"/>
    <col min="6" max="6" width="3" style="0" customWidth="1"/>
  </cols>
  <sheetData>
    <row r="1" spans="1:5" ht="18.75" customHeight="1">
      <c r="A1" s="87" t="s">
        <v>27</v>
      </c>
      <c r="B1" s="87"/>
      <c r="C1" s="87"/>
      <c r="D1" s="29"/>
      <c r="E1" s="29"/>
    </row>
    <row r="2" spans="1:5" ht="18.75" customHeight="1">
      <c r="A2" s="12">
        <v>562917</v>
      </c>
      <c r="B2" s="10" t="s">
        <v>20</v>
      </c>
      <c r="C2" s="67" t="s">
        <v>1</v>
      </c>
      <c r="D2" s="31" t="s">
        <v>80</v>
      </c>
      <c r="E2" s="31" t="s">
        <v>3</v>
      </c>
    </row>
    <row r="3" spans="1:5" ht="18.75" customHeight="1">
      <c r="A3" s="12">
        <v>999999</v>
      </c>
      <c r="B3" s="10"/>
      <c r="C3" s="67"/>
      <c r="D3" s="31"/>
      <c r="E3" s="31"/>
    </row>
    <row r="4" spans="1:5" ht="27.75" customHeight="1">
      <c r="A4" s="18" t="s">
        <v>31</v>
      </c>
      <c r="B4" s="19" t="s">
        <v>32</v>
      </c>
      <c r="C4" s="68"/>
      <c r="D4" s="33"/>
      <c r="E4" s="33"/>
    </row>
    <row r="5" spans="1:5" ht="26.25" customHeight="1">
      <c r="A5" s="21" t="s">
        <v>33</v>
      </c>
      <c r="B5" s="19" t="s">
        <v>34</v>
      </c>
      <c r="C5" s="68"/>
      <c r="D5" s="33"/>
      <c r="E5" s="33"/>
    </row>
    <row r="6" spans="1:5" ht="25.5" customHeight="1">
      <c r="A6" s="10" t="s">
        <v>35</v>
      </c>
      <c r="B6" s="15" t="s">
        <v>36</v>
      </c>
      <c r="C6" s="69">
        <f>SUM(C4:C5)</f>
        <v>0</v>
      </c>
      <c r="D6" s="35"/>
      <c r="E6" s="35"/>
    </row>
    <row r="7" spans="1:5" ht="19.5" customHeight="1">
      <c r="A7" s="21" t="s">
        <v>37</v>
      </c>
      <c r="B7" s="19" t="s">
        <v>38</v>
      </c>
      <c r="C7" s="68"/>
      <c r="D7" s="33"/>
      <c r="E7" s="33"/>
    </row>
    <row r="8" spans="1:5" ht="13.5" customHeight="1">
      <c r="A8" s="21" t="s">
        <v>39</v>
      </c>
      <c r="B8" s="19" t="s">
        <v>6</v>
      </c>
      <c r="C8" s="68"/>
      <c r="D8" s="33"/>
      <c r="E8" s="33"/>
    </row>
    <row r="9" spans="1:5" ht="17.25" customHeight="1">
      <c r="A9" s="21" t="s">
        <v>40</v>
      </c>
      <c r="B9" s="19" t="s">
        <v>41</v>
      </c>
      <c r="C9" s="68">
        <v>3525</v>
      </c>
      <c r="D9" s="33"/>
      <c r="E9" s="33">
        <v>2323</v>
      </c>
    </row>
    <row r="10" spans="1:5" ht="23.25" customHeight="1">
      <c r="A10" s="27" t="s">
        <v>42</v>
      </c>
      <c r="B10" s="15" t="s">
        <v>43</v>
      </c>
      <c r="C10" s="69">
        <f>SUM(C7:C9)</f>
        <v>3525</v>
      </c>
      <c r="D10" s="35">
        <f>SUM(D7:D9)</f>
        <v>0</v>
      </c>
      <c r="E10" s="35">
        <f>SUM(E7:E9)</f>
        <v>2323</v>
      </c>
    </row>
    <row r="11" spans="1:5" ht="18.75" customHeight="1">
      <c r="A11" s="21" t="s">
        <v>44</v>
      </c>
      <c r="B11" s="22" t="s">
        <v>45</v>
      </c>
      <c r="C11" s="67"/>
      <c r="D11" s="31"/>
      <c r="E11" s="31"/>
    </row>
    <row r="12" spans="1:5" ht="18.75" customHeight="1">
      <c r="A12" s="21" t="s">
        <v>46</v>
      </c>
      <c r="B12" s="23" t="s">
        <v>47</v>
      </c>
      <c r="C12" s="70"/>
      <c r="D12" s="37"/>
      <c r="E12" s="37"/>
    </row>
    <row r="13" spans="1:5" ht="24.75" customHeight="1">
      <c r="A13" s="21" t="s">
        <v>48</v>
      </c>
      <c r="B13" s="19" t="s">
        <v>49</v>
      </c>
      <c r="C13" s="68"/>
      <c r="D13" s="33"/>
      <c r="E13" s="33"/>
    </row>
    <row r="14" spans="1:5" ht="27" customHeight="1">
      <c r="A14" s="27" t="s">
        <v>50</v>
      </c>
      <c r="B14" s="15" t="s">
        <v>51</v>
      </c>
      <c r="C14" s="69">
        <f>SUM(C12:C13)</f>
        <v>0</v>
      </c>
      <c r="D14" s="35">
        <f>SUM(D12:D13)</f>
        <v>0</v>
      </c>
      <c r="E14" s="35">
        <f>SUM(E12:E13)</f>
        <v>0</v>
      </c>
    </row>
    <row r="15" spans="1:5" ht="24.75" customHeight="1">
      <c r="A15" s="21" t="s">
        <v>52</v>
      </c>
      <c r="B15" s="19" t="s">
        <v>53</v>
      </c>
      <c r="C15" s="69"/>
      <c r="D15" s="35"/>
      <c r="E15" s="35"/>
    </row>
    <row r="16" spans="1:5" ht="21" customHeight="1">
      <c r="A16" s="21" t="s">
        <v>52</v>
      </c>
      <c r="B16" s="19" t="s">
        <v>54</v>
      </c>
      <c r="C16" s="69"/>
      <c r="D16" s="35"/>
      <c r="E16" s="35"/>
    </row>
    <row r="17" spans="1:5" ht="21.75" customHeight="1">
      <c r="A17" s="21" t="s">
        <v>52</v>
      </c>
      <c r="B17" s="19" t="s">
        <v>55</v>
      </c>
      <c r="C17" s="69"/>
      <c r="D17" s="35"/>
      <c r="E17" s="35"/>
    </row>
    <row r="18" spans="1:5" ht="18.75" customHeight="1">
      <c r="A18" s="27" t="s">
        <v>56</v>
      </c>
      <c r="B18" s="22" t="s">
        <v>57</v>
      </c>
      <c r="C18" s="67">
        <f>SUM(C15:C17)</f>
        <v>0</v>
      </c>
      <c r="D18" s="31">
        <f>SUM(D15:D17)</f>
        <v>0</v>
      </c>
      <c r="E18" s="31">
        <f>SUM(E15:E17)</f>
        <v>0</v>
      </c>
    </row>
    <row r="19" spans="1:5" ht="18.75" customHeight="1">
      <c r="A19" s="21" t="s">
        <v>58</v>
      </c>
      <c r="B19" s="23" t="s">
        <v>59</v>
      </c>
      <c r="C19" s="70">
        <v>952</v>
      </c>
      <c r="D19" s="37"/>
      <c r="E19" s="37">
        <v>627</v>
      </c>
    </row>
    <row r="20" spans="1:5" ht="20.25" customHeight="1">
      <c r="A20" s="21" t="s">
        <v>60</v>
      </c>
      <c r="B20" s="19" t="s">
        <v>61</v>
      </c>
      <c r="C20" s="68"/>
      <c r="D20" s="33"/>
      <c r="E20" s="33"/>
    </row>
    <row r="21" spans="1:5" ht="23.25" customHeight="1">
      <c r="A21" s="21" t="s">
        <v>62</v>
      </c>
      <c r="B21" s="19" t="s">
        <v>63</v>
      </c>
      <c r="C21" s="68"/>
      <c r="D21" s="33"/>
      <c r="E21" s="33"/>
    </row>
    <row r="22" spans="1:5" ht="21" customHeight="1">
      <c r="A22" s="21" t="s">
        <v>64</v>
      </c>
      <c r="B22" s="19" t="s">
        <v>65</v>
      </c>
      <c r="C22" s="68"/>
      <c r="D22" s="33"/>
      <c r="E22" s="33"/>
    </row>
    <row r="23" spans="1:5" ht="26.25" customHeight="1">
      <c r="A23" s="21" t="s">
        <v>66</v>
      </c>
      <c r="B23" s="19" t="s">
        <v>67</v>
      </c>
      <c r="C23" s="68"/>
      <c r="D23" s="33"/>
      <c r="E23" s="33"/>
    </row>
    <row r="24" spans="1:5" ht="28.5" customHeight="1">
      <c r="A24" s="27">
        <v>941</v>
      </c>
      <c r="B24" s="15" t="s">
        <v>68</v>
      </c>
      <c r="C24" s="69">
        <f>SUM(C19:C23)</f>
        <v>952</v>
      </c>
      <c r="D24" s="35">
        <f>SUM(D19:D23)</f>
        <v>0</v>
      </c>
      <c r="E24" s="35">
        <f>SUM(E19:E23)</f>
        <v>627</v>
      </c>
    </row>
    <row r="25" spans="1:5" ht="32.25" customHeight="1">
      <c r="A25" s="27"/>
      <c r="B25" s="15" t="s">
        <v>69</v>
      </c>
      <c r="C25" s="69">
        <f>C24+C18+C14+C11+C10+C6</f>
        <v>4477</v>
      </c>
      <c r="D25" s="35">
        <f>D24+D18+D14+D11+D10+D6</f>
        <v>0</v>
      </c>
      <c r="E25" s="35">
        <f>E24+E18+E14+E11+E10+E6</f>
        <v>2950</v>
      </c>
    </row>
    <row r="26" spans="1:5" ht="28.5" customHeight="1">
      <c r="A26" s="21" t="s">
        <v>70</v>
      </c>
      <c r="B26" s="19" t="s">
        <v>71</v>
      </c>
      <c r="C26" s="68"/>
      <c r="D26" s="33"/>
      <c r="E26" s="33"/>
    </row>
    <row r="27" spans="1:5" ht="22.5" customHeight="1">
      <c r="A27" s="21" t="s">
        <v>70</v>
      </c>
      <c r="B27" s="19" t="s">
        <v>72</v>
      </c>
      <c r="C27" s="68"/>
      <c r="D27" s="33"/>
      <c r="E27" s="33"/>
    </row>
    <row r="28" spans="1:5" ht="23.25" customHeight="1">
      <c r="A28" s="21" t="s">
        <v>70</v>
      </c>
      <c r="B28" s="19" t="s">
        <v>73</v>
      </c>
      <c r="C28" s="68"/>
      <c r="D28" s="33"/>
      <c r="E28" s="33"/>
    </row>
    <row r="29" spans="1:5" ht="30" customHeight="1">
      <c r="A29" s="21" t="s">
        <v>70</v>
      </c>
      <c r="B29" s="19" t="s">
        <v>74</v>
      </c>
      <c r="C29" s="68"/>
      <c r="D29" s="33"/>
      <c r="E29" s="33"/>
    </row>
    <row r="30" spans="1:5" ht="36.75" customHeight="1">
      <c r="A30" s="27" t="s">
        <v>70</v>
      </c>
      <c r="B30" s="15" t="s">
        <v>75</v>
      </c>
      <c r="C30" s="69">
        <f>SUM(C26:C29)</f>
        <v>0</v>
      </c>
      <c r="D30" s="35"/>
      <c r="E30" s="35"/>
    </row>
    <row r="31" spans="1:5" ht="18.75" customHeight="1">
      <c r="A31" s="27">
        <v>9816</v>
      </c>
      <c r="B31" s="15" t="s">
        <v>77</v>
      </c>
      <c r="C31" s="69"/>
      <c r="D31" s="35"/>
      <c r="E31" s="35"/>
    </row>
    <row r="32" spans="1:5" ht="18.75" customHeight="1">
      <c r="A32" s="27"/>
      <c r="B32" s="15" t="s">
        <v>78</v>
      </c>
      <c r="C32" s="69">
        <f>C25+C30+C31</f>
        <v>4477</v>
      </c>
      <c r="D32" s="35">
        <f>D25+D30+D31</f>
        <v>0</v>
      </c>
      <c r="E32" s="35">
        <f>E25+E30+E31</f>
        <v>2950</v>
      </c>
    </row>
    <row r="34" spans="2:9" ht="18.75" customHeight="1">
      <c r="B34" s="55"/>
      <c r="G34" s="55" t="s">
        <v>143</v>
      </c>
      <c r="H34" s="55"/>
      <c r="I34" s="55"/>
    </row>
    <row r="35" spans="2:9" ht="18.75" customHeight="1">
      <c r="B35" s="55"/>
      <c r="G35" s="55" t="s">
        <v>144</v>
      </c>
      <c r="H35" s="55">
        <f>41*16*635</f>
        <v>416560</v>
      </c>
      <c r="I35" s="55" t="s">
        <v>132</v>
      </c>
    </row>
    <row r="36" spans="2:9" ht="18.75" customHeight="1">
      <c r="B36" s="55"/>
      <c r="G36" s="55" t="s">
        <v>93</v>
      </c>
      <c r="H36" s="56">
        <f>H35*0.27</f>
        <v>112471.20000000001</v>
      </c>
      <c r="I36" s="55"/>
    </row>
    <row r="37" spans="2:9" ht="18.75" customHeight="1">
      <c r="B37" s="55"/>
      <c r="G37" s="55" t="s">
        <v>133</v>
      </c>
      <c r="H37" s="56">
        <f>H35*1.27</f>
        <v>529031.2</v>
      </c>
      <c r="I37" s="55"/>
    </row>
    <row r="38" spans="2:9" ht="18.75" customHeight="1">
      <c r="B38" s="55"/>
      <c r="G38" s="55"/>
      <c r="H38" s="55"/>
      <c r="I38" s="55"/>
    </row>
    <row r="39" spans="2:9" ht="18.75" customHeight="1">
      <c r="B39" s="55"/>
      <c r="G39" s="55" t="s">
        <v>145</v>
      </c>
      <c r="H39" s="55"/>
      <c r="I39" s="55"/>
    </row>
    <row r="40" spans="2:9" ht="18.75" customHeight="1">
      <c r="B40" s="55"/>
      <c r="G40" s="55" t="s">
        <v>146</v>
      </c>
      <c r="H40" s="55">
        <f>(160*16+35*10)*655</f>
        <v>1906050</v>
      </c>
      <c r="I40" s="55" t="s">
        <v>132</v>
      </c>
    </row>
    <row r="41" spans="2:9" ht="18.75" customHeight="1">
      <c r="B41" s="55"/>
      <c r="G41" s="55" t="s">
        <v>93</v>
      </c>
      <c r="H41" s="56">
        <f>H40*0.27</f>
        <v>514633.50000000006</v>
      </c>
      <c r="I41" s="55"/>
    </row>
    <row r="42" spans="2:9" ht="18.75" customHeight="1">
      <c r="B42" s="55"/>
      <c r="G42" s="55" t="s">
        <v>133</v>
      </c>
      <c r="H42" s="56">
        <f>H40*1.27</f>
        <v>2420683.5</v>
      </c>
      <c r="I42" s="55"/>
    </row>
  </sheetData>
  <sheetProtection selectLockedCells="1" selectUnlockedCells="1"/>
  <mergeCells count="1">
    <mergeCell ref="A1:C1"/>
  </mergeCells>
  <printOptions headings="1"/>
  <pageMargins left="0.7086614173228347" right="0.7086614173228347" top="0.7480314960629921" bottom="0.7480314960629921" header="0.5118110236220472" footer="0.5118110236220472"/>
  <pageSetup fitToHeight="0" fitToWidth="1" horizontalDpi="300" verticalDpi="300" orientation="portrait" paperSize="9" scale="66" r:id="rId1"/>
  <headerFooter alignWithMargins="0">
    <oddHeader>&amp;C&amp;P/&amp;N</oddHeader>
    <oddFooter>&amp;L&amp;D&amp;R&amp;A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32"/>
  <sheetViews>
    <sheetView view="pageBreakPreview" zoomScale="60" zoomScalePageLayoutView="0" workbookViewId="0" topLeftCell="A1">
      <selection activeCell="F6" sqref="F6"/>
    </sheetView>
  </sheetViews>
  <sheetFormatPr defaultColWidth="8.66015625" defaultRowHeight="18.75" customHeight="1"/>
  <cols>
    <col min="2" max="2" width="25.58203125" style="0" customWidth="1"/>
    <col min="3" max="3" width="10.58203125" style="40" customWidth="1"/>
    <col min="4" max="5" width="10.58203125" style="50" customWidth="1"/>
    <col min="6" max="6" width="14.08203125" style="0" customWidth="1"/>
  </cols>
  <sheetData>
    <row r="1" spans="1:5" ht="18.75" customHeight="1">
      <c r="A1" s="87" t="s">
        <v>27</v>
      </c>
      <c r="B1" s="87"/>
      <c r="C1" s="87"/>
      <c r="D1" s="71"/>
      <c r="E1" s="71"/>
    </row>
    <row r="2" spans="1:5" ht="18.75" customHeight="1">
      <c r="A2" s="12">
        <v>680001</v>
      </c>
      <c r="B2" s="10" t="s">
        <v>147</v>
      </c>
      <c r="C2" s="43" t="s">
        <v>1</v>
      </c>
      <c r="D2" s="42" t="s">
        <v>148</v>
      </c>
      <c r="E2" s="42" t="s">
        <v>3</v>
      </c>
    </row>
    <row r="3" spans="1:5" ht="18.75" customHeight="1">
      <c r="A3" s="12" t="s">
        <v>149</v>
      </c>
      <c r="B3" s="10"/>
      <c r="C3" s="43"/>
      <c r="D3" s="42"/>
      <c r="E3" s="42"/>
    </row>
    <row r="4" spans="1:5" ht="27.75" customHeight="1">
      <c r="A4" s="18" t="s">
        <v>31</v>
      </c>
      <c r="B4" s="19" t="s">
        <v>32</v>
      </c>
      <c r="C4" s="44"/>
      <c r="D4" s="45"/>
      <c r="E4" s="45"/>
    </row>
    <row r="5" spans="1:5" ht="26.25" customHeight="1">
      <c r="A5" s="21" t="s">
        <v>33</v>
      </c>
      <c r="B5" s="19" t="s">
        <v>34</v>
      </c>
      <c r="C5" s="44"/>
      <c r="D5" s="45"/>
      <c r="E5" s="45"/>
    </row>
    <row r="6" spans="1:5" ht="25.5" customHeight="1">
      <c r="A6" s="10" t="s">
        <v>35</v>
      </c>
      <c r="B6" s="15" t="s">
        <v>36</v>
      </c>
      <c r="C6" s="46">
        <f>SUM(C4:C5)</f>
        <v>0</v>
      </c>
      <c r="D6" s="47">
        <f>SUM(D4:D5)</f>
        <v>0</v>
      </c>
      <c r="E6" s="47">
        <f>SUM(E4:E5)</f>
        <v>0</v>
      </c>
    </row>
    <row r="7" spans="1:5" ht="19.5" customHeight="1">
      <c r="A7" s="21" t="s">
        <v>37</v>
      </c>
      <c r="B7" s="19" t="s">
        <v>38</v>
      </c>
      <c r="C7" s="44"/>
      <c r="D7" s="45"/>
      <c r="E7" s="45"/>
    </row>
    <row r="8" spans="1:5" ht="13.5" customHeight="1">
      <c r="A8" s="21" t="s">
        <v>39</v>
      </c>
      <c r="B8" s="19" t="s">
        <v>6</v>
      </c>
      <c r="C8" s="44"/>
      <c r="D8" s="45"/>
      <c r="E8" s="45"/>
    </row>
    <row r="9" spans="1:5" ht="17.25" customHeight="1">
      <c r="A9" s="21" t="s">
        <v>40</v>
      </c>
      <c r="B9" s="19" t="s">
        <v>41</v>
      </c>
      <c r="C9" s="44"/>
      <c r="D9" s="45"/>
      <c r="E9" s="45"/>
    </row>
    <row r="10" spans="1:5" ht="16.5" customHeight="1">
      <c r="A10" s="27" t="s">
        <v>42</v>
      </c>
      <c r="B10" s="15" t="s">
        <v>43</v>
      </c>
      <c r="C10" s="46">
        <f>SUM(C7:C9)</f>
        <v>0</v>
      </c>
      <c r="D10" s="47">
        <f>SUM(D7:D9)</f>
        <v>0</v>
      </c>
      <c r="E10" s="47">
        <f>SUM(E7:E9)</f>
        <v>0</v>
      </c>
    </row>
    <row r="11" spans="1:5" ht="18.75" customHeight="1">
      <c r="A11" s="21" t="s">
        <v>44</v>
      </c>
      <c r="B11" s="22" t="s">
        <v>45</v>
      </c>
      <c r="C11" s="43"/>
      <c r="D11" s="42"/>
      <c r="E11" s="42"/>
    </row>
    <row r="12" spans="1:6" ht="18.75" customHeight="1">
      <c r="A12" s="21" t="s">
        <v>46</v>
      </c>
      <c r="B12" s="23" t="s">
        <v>47</v>
      </c>
      <c r="C12" s="48">
        <v>3200</v>
      </c>
      <c r="D12" s="49"/>
      <c r="E12" s="49">
        <v>3373</v>
      </c>
      <c r="F12" s="40" t="s">
        <v>150</v>
      </c>
    </row>
    <row r="13" spans="1:5" ht="24.75" customHeight="1">
      <c r="A13" s="21" t="s">
        <v>48</v>
      </c>
      <c r="B13" s="19" t="s">
        <v>49</v>
      </c>
      <c r="C13" s="44"/>
      <c r="D13" s="45"/>
      <c r="E13" s="45"/>
    </row>
    <row r="14" spans="1:5" ht="27" customHeight="1">
      <c r="A14" s="27" t="s">
        <v>50</v>
      </c>
      <c r="B14" s="15" t="s">
        <v>51</v>
      </c>
      <c r="C14" s="46">
        <f>SUM(C12:C13)</f>
        <v>3200</v>
      </c>
      <c r="D14" s="47">
        <f>SUM(D12:D13)</f>
        <v>0</v>
      </c>
      <c r="E14" s="47">
        <f>SUM(E12:E13)</f>
        <v>3373</v>
      </c>
    </row>
    <row r="15" spans="1:5" ht="24.75" customHeight="1">
      <c r="A15" s="21" t="s">
        <v>52</v>
      </c>
      <c r="B15" s="19" t="s">
        <v>53</v>
      </c>
      <c r="C15" s="46"/>
      <c r="D15" s="47"/>
      <c r="E15" s="47"/>
    </row>
    <row r="16" spans="1:5" ht="21" customHeight="1">
      <c r="A16" s="21" t="s">
        <v>52</v>
      </c>
      <c r="B16" s="19" t="s">
        <v>54</v>
      </c>
      <c r="C16" s="46"/>
      <c r="D16" s="47"/>
      <c r="E16" s="47"/>
    </row>
    <row r="17" spans="1:5" ht="21.75" customHeight="1">
      <c r="A17" s="21" t="s">
        <v>52</v>
      </c>
      <c r="B17" s="19" t="s">
        <v>55</v>
      </c>
      <c r="C17" s="46"/>
      <c r="D17" s="47"/>
      <c r="E17" s="47"/>
    </row>
    <row r="18" spans="1:5" ht="18.75" customHeight="1">
      <c r="A18" s="27" t="s">
        <v>56</v>
      </c>
      <c r="B18" s="22" t="s">
        <v>57</v>
      </c>
      <c r="C18" s="43">
        <f>SUM(C15:C17)</f>
        <v>0</v>
      </c>
      <c r="D18" s="42">
        <f>SUM(D15:D17)</f>
        <v>0</v>
      </c>
      <c r="E18" s="42">
        <f>SUM(E15:E17)</f>
        <v>0</v>
      </c>
    </row>
    <row r="19" spans="1:5" ht="18.75" customHeight="1">
      <c r="A19" s="21" t="s">
        <v>58</v>
      </c>
      <c r="B19" s="23" t="s">
        <v>59</v>
      </c>
      <c r="C19" s="48"/>
      <c r="D19" s="49"/>
      <c r="E19" s="49"/>
    </row>
    <row r="20" spans="1:5" ht="20.25" customHeight="1">
      <c r="A20" s="21" t="s">
        <v>60</v>
      </c>
      <c r="B20" s="19" t="s">
        <v>61</v>
      </c>
      <c r="C20" s="44"/>
      <c r="D20" s="45"/>
      <c r="E20" s="45"/>
    </row>
    <row r="21" spans="1:5" ht="23.25" customHeight="1">
      <c r="A21" s="21" t="s">
        <v>62</v>
      </c>
      <c r="B21" s="19" t="s">
        <v>63</v>
      </c>
      <c r="C21" s="44"/>
      <c r="D21" s="45"/>
      <c r="E21" s="45"/>
    </row>
    <row r="22" spans="1:5" ht="21" customHeight="1">
      <c r="A22" s="21" t="s">
        <v>64</v>
      </c>
      <c r="B22" s="19" t="s">
        <v>65</v>
      </c>
      <c r="C22" s="44"/>
      <c r="D22" s="45"/>
      <c r="E22" s="45"/>
    </row>
    <row r="23" spans="1:5" ht="26.25" customHeight="1">
      <c r="A23" s="21" t="s">
        <v>66</v>
      </c>
      <c r="B23" s="19" t="s">
        <v>67</v>
      </c>
      <c r="C23" s="44"/>
      <c r="D23" s="45"/>
      <c r="E23" s="45"/>
    </row>
    <row r="24" spans="1:5" ht="28.5" customHeight="1">
      <c r="A24" s="27">
        <v>941</v>
      </c>
      <c r="B24" s="15" t="s">
        <v>68</v>
      </c>
      <c r="C24" s="46">
        <f>SUM(C19:C23)</f>
        <v>0</v>
      </c>
      <c r="D24" s="47">
        <f>SUM(D19:D23)</f>
        <v>0</v>
      </c>
      <c r="E24" s="47">
        <f>SUM(E19:E23)</f>
        <v>0</v>
      </c>
    </row>
    <row r="25" spans="1:5" ht="32.25" customHeight="1">
      <c r="A25" s="27"/>
      <c r="B25" s="15" t="s">
        <v>69</v>
      </c>
      <c r="C25" s="46">
        <f>C24+C18+C14+C11+C10+C6</f>
        <v>3200</v>
      </c>
      <c r="D25" s="47">
        <f>D24+D18+D14+D11+D10+D6</f>
        <v>0</v>
      </c>
      <c r="E25" s="47">
        <f>E24+E18+E14+E11+E10+E6</f>
        <v>3373</v>
      </c>
    </row>
    <row r="26" spans="1:5" ht="28.5" customHeight="1">
      <c r="A26" s="21" t="s">
        <v>70</v>
      </c>
      <c r="B26" s="19" t="s">
        <v>71</v>
      </c>
      <c r="C26" s="44"/>
      <c r="D26" s="45"/>
      <c r="E26" s="45"/>
    </row>
    <row r="27" spans="1:5" ht="22.5" customHeight="1">
      <c r="A27" s="21" t="s">
        <v>70</v>
      </c>
      <c r="B27" s="19" t="s">
        <v>72</v>
      </c>
      <c r="C27" s="44"/>
      <c r="D27" s="45"/>
      <c r="E27" s="45"/>
    </row>
    <row r="28" spans="1:5" ht="23.25" customHeight="1">
      <c r="A28" s="21" t="s">
        <v>70</v>
      </c>
      <c r="B28" s="19" t="s">
        <v>73</v>
      </c>
      <c r="C28" s="44"/>
      <c r="D28" s="45"/>
      <c r="E28" s="45"/>
    </row>
    <row r="29" spans="1:5" ht="30" customHeight="1">
      <c r="A29" s="21" t="s">
        <v>70</v>
      </c>
      <c r="B29" s="19" t="s">
        <v>74</v>
      </c>
      <c r="C29" s="44"/>
      <c r="D29" s="45"/>
      <c r="E29" s="45"/>
    </row>
    <row r="30" spans="1:5" ht="36.75" customHeight="1">
      <c r="A30" s="27" t="s">
        <v>70</v>
      </c>
      <c r="B30" s="15" t="s">
        <v>75</v>
      </c>
      <c r="C30" s="46">
        <f>SUM(C26:C29)</f>
        <v>0</v>
      </c>
      <c r="D30" s="47">
        <f>SUM(D26:D29)</f>
        <v>0</v>
      </c>
      <c r="E30" s="47">
        <f>SUM(E26:E29)</f>
        <v>0</v>
      </c>
    </row>
    <row r="31" spans="1:5" ht="18.75" customHeight="1">
      <c r="A31" s="27">
        <v>9816</v>
      </c>
      <c r="B31" s="15" t="s">
        <v>77</v>
      </c>
      <c r="C31" s="46"/>
      <c r="D31" s="47"/>
      <c r="E31" s="47"/>
    </row>
    <row r="32" spans="1:5" ht="18.75" customHeight="1">
      <c r="A32" s="27"/>
      <c r="B32" s="15" t="s">
        <v>78</v>
      </c>
      <c r="C32" s="46">
        <f>C25+C30+C31</f>
        <v>3200</v>
      </c>
      <c r="D32" s="47">
        <f>D25+D30+D31</f>
        <v>0</v>
      </c>
      <c r="E32" s="47">
        <f>E25+E30+E31</f>
        <v>3373</v>
      </c>
    </row>
  </sheetData>
  <sheetProtection selectLockedCells="1" selectUnlockedCells="1"/>
  <mergeCells count="1">
    <mergeCell ref="A1:C1"/>
  </mergeCells>
  <printOptions headings="1"/>
  <pageMargins left="0.7086614173228347" right="0.7086614173228347" top="0.7480314960629921" bottom="0.7480314960629921" header="0.5118110236220472" footer="0.5118110236220472"/>
  <pageSetup fitToHeight="0" fitToWidth="1" horizontalDpi="300" verticalDpi="300" orientation="portrait" paperSize="9" scale="82" r:id="rId1"/>
  <headerFooter alignWithMargins="0">
    <oddHeader>&amp;C&amp;P/&amp;N</oddHeader>
    <oddFooter>&amp;L&amp;D&amp;R&amp;A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Kuti Henriett Margit</cp:lastModifiedBy>
  <cp:lastPrinted>2017-02-02T13:00:33Z</cp:lastPrinted>
  <dcterms:modified xsi:type="dcterms:W3CDTF">2017-02-02T13:00:40Z</dcterms:modified>
  <cp:category/>
  <cp:version/>
  <cp:contentType/>
  <cp:contentStatus/>
</cp:coreProperties>
</file>