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4" activeTab="9"/>
  </bookViews>
  <sheets>
    <sheet name="1.össz.bevétel" sheetId="1" r:id="rId1"/>
    <sheet name="2.megosztott bev." sheetId="2" r:id="rId2"/>
    <sheet name="3.bev.részletes" sheetId="3" r:id="rId3"/>
    <sheet name="4.Állami tám." sheetId="4" r:id="rId4"/>
    <sheet name="5.K kiemelt ei." sheetId="5" r:id="rId5"/>
    <sheet name="6.K megosztás" sheetId="6" r:id="rId6"/>
    <sheet name="7.K.részletező" sheetId="7" r:id="rId7"/>
    <sheet name="Munka1" sheetId="8" r:id="rId8"/>
    <sheet name="8. fejlesztés" sheetId="9" r:id="rId9"/>
    <sheet name="9. létszám" sheetId="10" r:id="rId10"/>
  </sheets>
  <externalReferences>
    <externalReference r:id="rId13"/>
    <externalReference r:id="rId14"/>
  </externalReferences>
  <definedNames>
    <definedName name="_xlnm.Print_Area" localSheetId="0">'1.össz.bevétel'!$A$1:$G$95</definedName>
    <definedName name="_xlnm.Print_Area" localSheetId="2">'3.bev.részletes'!$A$1:$AI$72</definedName>
    <definedName name="_xlnm.Print_Area" localSheetId="3">'4.Állami tám.'!$A$1:$F$73</definedName>
    <definedName name="_xlnm.Print_Area" localSheetId="4">'5.K kiemelt ei.'!$A$1:$AM$62</definedName>
    <definedName name="_xlnm.Print_Area" localSheetId="6">'7.K.részletező'!$A$1:$BC$140</definedName>
    <definedName name="_xlnm.Print_Area" localSheetId="8">'8. fejlesztés'!$A$1:$J$158</definedName>
  </definedNames>
  <calcPr fullCalcOnLoad="1"/>
</workbook>
</file>

<file path=xl/sharedStrings.xml><?xml version="1.0" encoding="utf-8"?>
<sst xmlns="http://schemas.openxmlformats.org/spreadsheetml/2006/main" count="978" uniqueCount="707">
  <si>
    <t>Beruházások</t>
  </si>
  <si>
    <t>Fejlesztési bevételek</t>
  </si>
  <si>
    <t>Lakásvásárlás törl. (Gagarin)</t>
  </si>
  <si>
    <t>Fejlesztési pénzmaradvány</t>
  </si>
  <si>
    <t>Összesen:</t>
  </si>
  <si>
    <t>Müködési bevételek:</t>
  </si>
  <si>
    <t>ÁT feladatfinanszírozás</t>
  </si>
  <si>
    <t>Építményadó</t>
  </si>
  <si>
    <t>Telekadó</t>
  </si>
  <si>
    <t xml:space="preserve">Idegenforg adó tartózk. után  </t>
  </si>
  <si>
    <t xml:space="preserve">Idegenforg adó épület után  </t>
  </si>
  <si>
    <t>Pótlék, bírság</t>
  </si>
  <si>
    <t>Kamatbevétel</t>
  </si>
  <si>
    <t>Lakbér</t>
  </si>
  <si>
    <t>Bérleti 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</si>
  <si>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</si>
  <si>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</si>
  <si>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</si>
  <si>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</si>
  <si>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</si>
  <si>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</si>
  <si>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</si>
  <si>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</si>
  <si>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</si>
  <si>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Hulladékgazdálkodás</t>
  </si>
  <si>
    <t>Köztemetői feladatok</t>
  </si>
  <si>
    <t>Közhasznú foglalkoztatás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</si>
  <si>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</si>
  <si>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</si>
  <si>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</si>
  <si>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</si>
  <si>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</si>
  <si>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</si>
  <si>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</si>
  <si>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</si>
  <si>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</si>
  <si>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</si>
  <si>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</si>
  <si>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</si>
  <si>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</si>
  <si>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</si>
  <si>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</si>
  <si>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869041 OEP finanszírozás</t>
  </si>
  <si>
    <t>889928 Önkorm.által nyújtott lakástám.visszatérítés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</si>
  <si>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</si>
  <si>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</si>
  <si>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</si>
  <si>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</si>
  <si>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</si>
  <si>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</si>
  <si>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</si>
  <si>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</si>
  <si>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</si>
  <si>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</si>
  <si>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</si>
  <si>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</si>
  <si>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</si>
  <si>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</si>
  <si>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</si>
  <si>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949900 Családi ünnepek szervezetése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</si>
  <si>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</si>
  <si>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</si>
  <si>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</si>
  <si>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</si>
  <si>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</si>
  <si>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</si>
  <si>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</si>
  <si>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</si>
  <si>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</si>
  <si>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</si>
  <si>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</si>
  <si>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</si>
  <si>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</si>
  <si>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</si>
  <si>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</si>
  <si>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</si>
  <si>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</si>
  <si>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</si>
  <si>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</si>
  <si>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</si>
  <si>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</si>
  <si>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</si>
  <si>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</si>
  <si>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</si>
  <si>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</si>
  <si>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</si>
  <si>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</si>
  <si>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</si>
  <si>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</si>
  <si>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</si>
  <si>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</si>
  <si>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</si>
  <si>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</si>
  <si>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841403 Vg.Mns.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</si>
  <si>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</si>
  <si>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</si>
  <si>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</si>
  <si>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</si>
  <si>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</si>
  <si>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</si>
  <si>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</si>
  <si>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</si>
  <si>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Intézményi ellátási díjak</t>
  </si>
  <si>
    <t>Alkalmazottak térítése</t>
  </si>
  <si>
    <t>Alaptevékenység bev.össz.</t>
  </si>
  <si>
    <t>továbbszámlázott szolg.</t>
  </si>
  <si>
    <t>Intézmnyek egyéb saj.bev.</t>
  </si>
  <si>
    <t>MűködésreÁFA visszetérülése</t>
  </si>
  <si>
    <t>Fejlesztéi ÁFA visszatérülése</t>
  </si>
  <si>
    <t>Kiszámlázott ÁFA</t>
  </si>
  <si>
    <t>Ért.tárgyi eszk ÁFA</t>
  </si>
  <si>
    <t>ÁFA bevételek és visszatér.</t>
  </si>
  <si>
    <t>ÁHT kivüli befekt.pü.e.kamat</t>
  </si>
  <si>
    <t>Kamatbevételek</t>
  </si>
  <si>
    <t>Intézm. működési bev. Össz.</t>
  </si>
  <si>
    <t>Lakástámogatás visszatér</t>
  </si>
  <si>
    <t>Önk.telek értékesítés</t>
  </si>
  <si>
    <t>Tárgyi eszk ért.összesen</t>
  </si>
  <si>
    <t>Önk.sajátos felhalm bev-</t>
  </si>
  <si>
    <t>Felhalm.kölcsön törl.visszafiz.</t>
  </si>
  <si>
    <t>Pü.befektetések bevételei</t>
  </si>
  <si>
    <t>Felhalm és tőkejell.bev. Össz.</t>
  </si>
  <si>
    <t>Tám.ért.bev.Munkaügyi kp</t>
  </si>
  <si>
    <t>Tám.ért.bev.OEP.</t>
  </si>
  <si>
    <t>Támogértk.bevétel GM(turisztika)</t>
  </si>
  <si>
    <t>Felhalm.pe.átvétel háztartástól</t>
  </si>
  <si>
    <t>Támog.kieg.visszatér.össz.</t>
  </si>
  <si>
    <t>Pénzmaradvány</t>
  </si>
  <si>
    <t xml:space="preserve">Helyi adók </t>
  </si>
  <si>
    <t>Átengedett központi adó</t>
  </si>
  <si>
    <t>Egyéb sajátos bevétel</t>
  </si>
  <si>
    <t>Önk. sajátos bev. összesen</t>
  </si>
  <si>
    <t>Önkormányzati kötelező fel.</t>
  </si>
  <si>
    <t>Közoktatási Intézmények</t>
  </si>
  <si>
    <t>Gyermekétkeztetés</t>
  </si>
  <si>
    <t>Könyvtári támogatás</t>
  </si>
  <si>
    <t>Jövedelempótlő tám</t>
  </si>
  <si>
    <t>Központosított áll.tám.</t>
  </si>
  <si>
    <t>Állami támogatás összesen</t>
  </si>
  <si>
    <t>Bevételek összesen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</si>
  <si>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</si>
  <si>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</si>
  <si>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</si>
  <si>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</si>
  <si>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</si>
  <si>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</si>
  <si>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</si>
  <si>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</si>
  <si>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</si>
  <si>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</si>
  <si>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Önkormányzat és feladatai összesen:</t>
  </si>
  <si>
    <t>Napköziotthonos Óvoda</t>
  </si>
  <si>
    <t>Szennyvízelvezetés, kezelés</t>
  </si>
  <si>
    <t>Lakóingatlan hasznosítása</t>
  </si>
  <si>
    <t>Nem lakóingatlan üzemeltetése</t>
  </si>
  <si>
    <t>Állategészségügyi tevékenység</t>
  </si>
  <si>
    <t>Közvilágítás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</si>
  <si>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</si>
  <si>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</si>
  <si>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</si>
  <si>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</si>
  <si>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</si>
  <si>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</si>
  <si>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</si>
  <si>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</si>
  <si>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</si>
  <si>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</si>
  <si>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</si>
  <si>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</si>
  <si>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</si>
  <si>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</si>
  <si>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</si>
  <si>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</si>
  <si>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</si>
  <si>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</si>
  <si>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</si>
  <si>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</si>
  <si>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</si>
  <si>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Önkományzat összesen: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</si>
  <si>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</si>
  <si>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</si>
  <si>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</si>
  <si>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</si>
  <si>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</si>
  <si>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</si>
  <si>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</si>
  <si>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</si>
  <si>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</si>
  <si>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</si>
  <si>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</si>
  <si>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</si>
  <si>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</si>
  <si>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</si>
  <si>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</si>
  <si>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</si>
  <si>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</si>
  <si>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</si>
  <si>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</si>
  <si>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</si>
  <si>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</si>
  <si>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</si>
  <si>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</si>
  <si>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</si>
  <si>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</si>
  <si>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</si>
  <si>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</si>
  <si>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</si>
  <si>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</si>
  <si>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</si>
  <si>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</si>
  <si>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</si>
  <si>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</si>
  <si>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</si>
  <si>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</si>
  <si>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</si>
  <si>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</si>
  <si>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</si>
  <si>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</si>
  <si>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</si>
  <si>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</si>
  <si>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</si>
  <si>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</si>
  <si>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</si>
  <si>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</si>
  <si>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</si>
  <si>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</si>
  <si>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</si>
  <si>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</si>
  <si>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</si>
  <si>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</si>
  <si>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</si>
  <si>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AZ</t>
  </si>
  <si>
    <t>BA</t>
  </si>
  <si>
    <t>BB</t>
  </si>
  <si>
    <t>Önkormányzatin tevékenység</t>
  </si>
  <si>
    <t>680001 Lakóing.haszn.</t>
  </si>
  <si>
    <t>841403 Város és Kg.</t>
  </si>
  <si>
    <t>854234 Szoc.ösztöndíjak</t>
  </si>
  <si>
    <t>882113 Norm.lakásfennt.tám.</t>
  </si>
  <si>
    <t>882123 Temetési segély</t>
  </si>
  <si>
    <t>882124 Rendkív gyvéd. ell.</t>
  </si>
  <si>
    <t>882129 Egyéb önk.ell.</t>
  </si>
  <si>
    <t xml:space="preserve">882202 Közgyógy ell. </t>
  </si>
  <si>
    <t>889942 Önláltal nyúj.lakástám.</t>
  </si>
  <si>
    <t>Önkorm.összesen</t>
  </si>
  <si>
    <t>370000 Szennyvíz gyűjt.</t>
  </si>
  <si>
    <t>562912 Óvodai étk</t>
  </si>
  <si>
    <t>562913 Iskolai étkez.</t>
  </si>
  <si>
    <t>562917 Munkh.vend.</t>
  </si>
  <si>
    <t>562916 Vendég, tábor étk.</t>
  </si>
  <si>
    <t>750000 Állat-eü.ell.</t>
  </si>
  <si>
    <t>811000 Építményüz.</t>
  </si>
  <si>
    <t>813000 Zöldter.kez.</t>
  </si>
  <si>
    <t>841154GEVSZ Központ</t>
  </si>
  <si>
    <t>841402 Közvilágítás</t>
  </si>
  <si>
    <t>841403 Város és kg.g.</t>
  </si>
  <si>
    <t>842155 Nemzetközi kapcs.</t>
  </si>
  <si>
    <t>852011 Iskolai oktatás</t>
  </si>
  <si>
    <t>862101 Háziorvosi ellátás</t>
  </si>
  <si>
    <t>862102 Ügyelet</t>
  </si>
  <si>
    <t>862231 Fogl.eü.tev.</t>
  </si>
  <si>
    <t>869041 Család és nő véd.</t>
  </si>
  <si>
    <t>889921 Szoc.étk.</t>
  </si>
  <si>
    <t>889924 Családsegítés</t>
  </si>
  <si>
    <t>889928 Tanyagondnoki sz.</t>
  </si>
  <si>
    <t>890301 Civil sz.tám.</t>
  </si>
  <si>
    <t>890442 Közmunkaprogram</t>
  </si>
  <si>
    <t>890444 Téli közfogl</t>
  </si>
  <si>
    <t>910123 Könyvtári szolg.</t>
  </si>
  <si>
    <t>910502 Közös.színt.műk.</t>
  </si>
  <si>
    <t>932911 Fűrdő és str.</t>
  </si>
  <si>
    <t>960302 Köztemető</t>
  </si>
  <si>
    <t>GEVSZ Összesen</t>
  </si>
  <si>
    <t>Teljes önkormányzat</t>
  </si>
  <si>
    <t>Alapilletmény</t>
  </si>
  <si>
    <t>Illetménykiegészítés</t>
  </si>
  <si>
    <t>Nyelvpótlék</t>
  </si>
  <si>
    <t>Egyéb köt.pótlék</t>
  </si>
  <si>
    <t>egyéb felt.függő pótl.</t>
  </si>
  <si>
    <t>Egyéb költségtérítés</t>
  </si>
  <si>
    <t>Telj.munkaid.fogl.jutt.</t>
  </si>
  <si>
    <t>Részmunk.fogl.rendsz.</t>
  </si>
  <si>
    <t>Rensz.szem.jutt.össz.</t>
  </si>
  <si>
    <t>Munkvégz.kapcs.jutt.ö.</t>
  </si>
  <si>
    <t>Jutalom</t>
  </si>
  <si>
    <t>Jubileumi jutalom</t>
  </si>
  <si>
    <t>Telj.munkaid.fogl saj.jutt.</t>
  </si>
  <si>
    <t>Fogl.saj.juttatásai ö.</t>
  </si>
  <si>
    <t>Ruházati ktg.térítés</t>
  </si>
  <si>
    <t>Közl.ktg.térítés</t>
  </si>
  <si>
    <t>Cafetéria (étkezési hj.)</t>
  </si>
  <si>
    <t>Szemkapcs.ktg.tér.össz.</t>
  </si>
  <si>
    <t>Szemkapcs.ktg.tér.és hj.ö.</t>
  </si>
  <si>
    <t>Teljes midős szoc.jutt.</t>
  </si>
  <si>
    <t>Részm.szoc.jutt.</t>
  </si>
  <si>
    <t>Szoc.jutt.össz.</t>
  </si>
  <si>
    <t>Részm.nem rendsz.jutt.</t>
  </si>
  <si>
    <t>Nem rendsz.jutt.össz.</t>
  </si>
  <si>
    <t>Állományba nem tart.jutt.</t>
  </si>
  <si>
    <t>Megbizási dij</t>
  </si>
  <si>
    <t>Képviselői tiszteletdij</t>
  </si>
  <si>
    <t>Polgármester tiszteletdíj</t>
  </si>
  <si>
    <t>Külső juttatások összesen</t>
  </si>
  <si>
    <t>Szociális hozzájár.adó</t>
  </si>
  <si>
    <t>Eü hozzájárulás</t>
  </si>
  <si>
    <t>Munkadót terh. Járulékok</t>
  </si>
  <si>
    <t>Élelmiszer</t>
  </si>
  <si>
    <t>Könyv,folyóirat</t>
  </si>
  <si>
    <t>Egyéb inf.hordozó besz.</t>
  </si>
  <si>
    <t>Készletbeszerzés</t>
  </si>
  <si>
    <t>Komm.szolg. össz.</t>
  </si>
  <si>
    <t>Vásárolt élelmezés</t>
  </si>
  <si>
    <t>villamosenergia</t>
  </si>
  <si>
    <t>Vízdíj, csatornadíj</t>
  </si>
  <si>
    <t>Ingatlan karbantartás</t>
  </si>
  <si>
    <t>Továbbszáml.szolg.áht.belül.</t>
  </si>
  <si>
    <t>Szolgáltatások össz.</t>
  </si>
  <si>
    <t>Vásárolg közszolg.</t>
  </si>
  <si>
    <t>ÁFA befizetés</t>
  </si>
  <si>
    <t>ÁFA összesen</t>
  </si>
  <si>
    <t>Belföldi kiküldetés</t>
  </si>
  <si>
    <t>Reklám és propaganda</t>
  </si>
  <si>
    <t>Kiküld.repi,reklám össz.</t>
  </si>
  <si>
    <t>Egyéb dologi kiadások</t>
  </si>
  <si>
    <t>Dologi összesen:</t>
  </si>
  <si>
    <t>Egyéb befiz.köt.</t>
  </si>
  <si>
    <t>Különféle ktgvetési befiz.</t>
  </si>
  <si>
    <t>Adók, díjak össz.</t>
  </si>
  <si>
    <t>Kamat áht.kivülre</t>
  </si>
  <si>
    <t>Egyéb folyó kiad.össz.</t>
  </si>
  <si>
    <t>Dologi és folyó kiad.össz.</t>
  </si>
  <si>
    <t>Önk. által folyós.ellátások</t>
  </si>
  <si>
    <t>Oktatási intézmények műk.hozzájár.</t>
  </si>
  <si>
    <t>Műk.célú pénz.át.ÁHT kívül</t>
  </si>
  <si>
    <t>Müködési kiadások össz.</t>
  </si>
  <si>
    <t>Ing.felújítás</t>
  </si>
  <si>
    <t>Felújítás ÁFA</t>
  </si>
  <si>
    <t>Felújítás összesen:</t>
  </si>
  <si>
    <t>Jármű vásárlás</t>
  </si>
  <si>
    <t>Felhalm kiad.össz.</t>
  </si>
  <si>
    <t>Beruházás összeen</t>
  </si>
  <si>
    <t>Felh.célú pénz.átadás ÁHT.belül</t>
  </si>
  <si>
    <t>Bahart tőkeemelés</t>
  </si>
  <si>
    <t>Felhalm.kiadások össz.</t>
  </si>
  <si>
    <t>Kiadások összesen:</t>
  </si>
  <si>
    <t>Műk.tartalék</t>
  </si>
  <si>
    <t>Fejl. Tartalék</t>
  </si>
  <si>
    <t>Céltartalék</t>
  </si>
  <si>
    <t>Tartalék összesen:</t>
  </si>
  <si>
    <t>Költvetési kiadások össz.</t>
  </si>
  <si>
    <t>Helyi önkorm.műk. támogatása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</si>
  <si>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</si>
  <si>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</si>
  <si>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</si>
  <si>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</si>
  <si>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Összesen</t>
  </si>
  <si>
    <t>beszámítással csökkentett támogatás összesen:</t>
  </si>
  <si>
    <t>Egyéb önkormánzati feladatok</t>
  </si>
  <si>
    <t>Települési önkorm. egyes köznevelési fel.tám.</t>
  </si>
  <si>
    <t>Óvoda működési tám 8/12</t>
  </si>
  <si>
    <t>Óvoda működési tám 4/12</t>
  </si>
  <si>
    <t>Köznevelési feladatok összesen:</t>
  </si>
  <si>
    <t>Hozzájárulás a pénzbeli szoc.ell.</t>
  </si>
  <si>
    <t>Egyes szoc.alapellátások tám.</t>
  </si>
  <si>
    <t>Tanyagondnki szolgáltatás</t>
  </si>
  <si>
    <t>Kistelepülések szoc.felad.tám.</t>
  </si>
  <si>
    <t>Gyermekétkeztetés támogatása</t>
  </si>
  <si>
    <t>Üdülőhelyi feladatok</t>
  </si>
  <si>
    <t>Lakott külterületi feladatok</t>
  </si>
  <si>
    <t>Rendszeres szociális segély 90%</t>
  </si>
  <si>
    <t>Foglalkoztatást helyettesítő támogatás  80%</t>
  </si>
  <si>
    <t>Lakásfenntartási támogatás normatív 90 %</t>
  </si>
  <si>
    <t>Állami támogatás összesen:</t>
  </si>
  <si>
    <t>Beruházás Áfa:</t>
  </si>
  <si>
    <t>Int.beruházás összesen:</t>
  </si>
  <si>
    <t>Áfa</t>
  </si>
  <si>
    <t>Közalkalmazott</t>
  </si>
  <si>
    <t>MT szerint foglalkoztatottt</t>
  </si>
  <si>
    <t>Állandó foglalkoztatottak összesen</t>
  </si>
  <si>
    <t>közmunkaprogr.fogl.</t>
  </si>
  <si>
    <t>Háziorvosi szolgálat közalkalmazott</t>
  </si>
  <si>
    <t>Védőnői szolgálat, közalkalmazott</t>
  </si>
  <si>
    <t>Közösségi színterek műk.</t>
  </si>
  <si>
    <t xml:space="preserve">Közétkeztetés </t>
  </si>
  <si>
    <t>Településüzemeltetés</t>
  </si>
  <si>
    <t>GEVSZ Központ</t>
  </si>
  <si>
    <t>GEVSZ összesen:</t>
  </si>
  <si>
    <t>Önkormányzati feladatok</t>
  </si>
  <si>
    <t xml:space="preserve">Fejlesztésre átadott pénzeszköz </t>
  </si>
  <si>
    <t>Fejlesztésre átadott pénzestköz összesen</t>
  </si>
  <si>
    <t>Felújítás áfa</t>
  </si>
  <si>
    <t>Köztemető fenntartása</t>
  </si>
  <si>
    <t xml:space="preserve">GEVSZ Központ </t>
  </si>
  <si>
    <t>Nettó összesen:</t>
  </si>
  <si>
    <t xml:space="preserve">Intézményi beruházás összesen: </t>
  </si>
  <si>
    <t>Intézményi beruházás</t>
  </si>
  <si>
    <t>Iskola működtetése</t>
  </si>
  <si>
    <t>AA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</si>
  <si>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</si>
  <si>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</si>
  <si>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</si>
  <si>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</si>
  <si>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</si>
  <si>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</si>
  <si>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</si>
  <si>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</si>
  <si>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</si>
  <si>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AS</t>
  </si>
  <si>
    <t>Működési pénzmaradvány</t>
  </si>
  <si>
    <t>Óvoda bevételek</t>
  </si>
  <si>
    <t xml:space="preserve">Óvoda működtetése </t>
  </si>
  <si>
    <t>851011 Óvoda működtetése</t>
  </si>
  <si>
    <t>Alaptev. összefüg.egyéb bev.</t>
  </si>
  <si>
    <t>Dolgozói térítés</t>
  </si>
  <si>
    <t>Egyéb bevétel</t>
  </si>
  <si>
    <t>Egyéb áht.kiv. kamat</t>
  </si>
  <si>
    <t>Röv.lej. értékp.beváltás</t>
  </si>
  <si>
    <t>Eredeti ei.</t>
  </si>
  <si>
    <t>Napközi-otthonos Óvoda</t>
  </si>
  <si>
    <t>Gazdasági ellátó központ</t>
  </si>
  <si>
    <t>Iskolai működtetése</t>
  </si>
  <si>
    <t>Család-, és nővédelmi egészségügyi gondozás</t>
  </si>
  <si>
    <t>Város és községgazd.m.n.s.egyéb tevékenység</t>
  </si>
  <si>
    <t>Beruházás összesen:</t>
  </si>
  <si>
    <t>Telj. 09.30.</t>
  </si>
  <si>
    <t>811000 Építmény üzemeltetés</t>
  </si>
  <si>
    <t>813000 Zöldterület hasznosítás</t>
  </si>
  <si>
    <t>862102 Ügyeleti ellátás</t>
  </si>
  <si>
    <t>370000  Szennyvíz kezelés</t>
  </si>
  <si>
    <t>813000  Zöldterület kezelés</t>
  </si>
  <si>
    <t>852011  Iskola működtetése</t>
  </si>
  <si>
    <t>862102 Háziorvosi ügyelet</t>
  </si>
  <si>
    <t>Osztalék</t>
  </si>
  <si>
    <t xml:space="preserve">M </t>
  </si>
  <si>
    <t>Felújítás</t>
  </si>
  <si>
    <t>Közétkeztetési részegység</t>
  </si>
  <si>
    <t>Ellátottak pénzbeli juttatásai</t>
  </si>
  <si>
    <t>beszámítás</t>
  </si>
  <si>
    <t>Egyéb önkormányzati fel. beszámítás után</t>
  </si>
  <si>
    <t>Lakott külterületi fel. beszámítás után</t>
  </si>
  <si>
    <t>Üdülőhelyi feladatok beszámítás után</t>
  </si>
  <si>
    <t>Óvoda bértámogatés 8/12</t>
  </si>
  <si>
    <t>Óvoda bértámogatés 4/12</t>
  </si>
  <si>
    <t>Tel.önk. szociális és gyermekjóléti fel. tám.</t>
  </si>
  <si>
    <t>Szoc.ágazat bérkiegészítés</t>
  </si>
  <si>
    <t>Szoc. és gyermekjóléti szolg. összesen:</t>
  </si>
  <si>
    <t>dolgozók bértámogatása</t>
  </si>
  <si>
    <t>gyermekétkeztetés üzemeltetés tám.</t>
  </si>
  <si>
    <t>gyermekétkeztetés támogatás össz.</t>
  </si>
  <si>
    <t>Államkincstár által közöl támogatás össz.</t>
  </si>
  <si>
    <t>Kiegészítő és kötött felhaszn.támogat.</t>
  </si>
  <si>
    <t>Áthúzódó bérkompenzáció</t>
  </si>
  <si>
    <t>Szociális ágazati, kiegészítő pótlék</t>
  </si>
  <si>
    <t>Lakossági víz- és csatornatámogatás</t>
  </si>
  <si>
    <t>Dolgozók keresetkiegészítés</t>
  </si>
  <si>
    <t xml:space="preserve">Gyermekszegénység elleni program </t>
  </si>
  <si>
    <t>Egyes jövedelempótl. Tám.</t>
  </si>
  <si>
    <t>Ft.</t>
  </si>
  <si>
    <t>Kiegészítő és kötött felhaszn.támogat.összesen</t>
  </si>
  <si>
    <t>Mód.ei. 06.30.</t>
  </si>
  <si>
    <t>Telj. 06.30.</t>
  </si>
  <si>
    <t xml:space="preserve"> Lakásalap</t>
  </si>
  <si>
    <t>Környezetvédelmi Alap</t>
  </si>
  <si>
    <t>Msz. komm. Adója</t>
  </si>
  <si>
    <t>Óvoda összesen</t>
  </si>
  <si>
    <t>Földbérletidíj</t>
  </si>
  <si>
    <t>Müködési pénzmaradvány</t>
  </si>
  <si>
    <t>Vendég, Nyári tábor</t>
  </si>
  <si>
    <t>Müködési bevételek összesen:</t>
  </si>
  <si>
    <t>Önkormányzat működési bevétel  összesen:</t>
  </si>
  <si>
    <t>Önkormányzati bevétel  összesen:</t>
  </si>
  <si>
    <t>Óvoda Finanszírozás</t>
  </si>
  <si>
    <t>GEVSZ finanszírozás</t>
  </si>
  <si>
    <t>Mód.ei 06.30</t>
  </si>
  <si>
    <t>Mód.ei. 09.30.</t>
  </si>
  <si>
    <t>Mód.ei. 12.31.</t>
  </si>
  <si>
    <t>Hozzájárulás Közös önkormányzati hiv.működéséhez</t>
  </si>
  <si>
    <t>Előző évi áll.tám.elszám+DRV+Kistérség</t>
  </si>
  <si>
    <t>Utazászervezés, idegenvezetés</t>
  </si>
  <si>
    <t>Gazdasági ellátó</t>
  </si>
  <si>
    <t>Család és nővédelmi egészségügyi gondozás</t>
  </si>
  <si>
    <t xml:space="preserve">Telj.  12.31. </t>
  </si>
  <si>
    <t>I/1</t>
  </si>
  <si>
    <t xml:space="preserve">Lakosságnak lakásvásárlásra, felújításra adott kölcsön </t>
  </si>
  <si>
    <t>I/2</t>
  </si>
  <si>
    <t>Nettó beruházás összesen:</t>
  </si>
  <si>
    <t>Beruházás Áfa</t>
  </si>
  <si>
    <t xml:space="preserve">Beruházás összesen: </t>
  </si>
  <si>
    <t>I/3</t>
  </si>
  <si>
    <t>Iskola hőszigetelése</t>
  </si>
  <si>
    <t>Nettó felújítás</t>
  </si>
  <si>
    <t>Önkormányzati fejlsztési kiadások összeen:</t>
  </si>
  <si>
    <t>II.</t>
  </si>
  <si>
    <t>Intézményi beruházás összesen</t>
  </si>
  <si>
    <t>III.</t>
  </si>
  <si>
    <t>II/1</t>
  </si>
  <si>
    <t>Turisztikai Alapból nyútott támogatás</t>
  </si>
  <si>
    <t>II/2</t>
  </si>
  <si>
    <t>Intézményi beruházások</t>
  </si>
  <si>
    <t>számítógép, nyomtató vásárlása</t>
  </si>
  <si>
    <t>Intézményi beruházás áfa</t>
  </si>
  <si>
    <t>Telepüzemeltetési részegység</t>
  </si>
  <si>
    <t>GEVSZ nettó beruházás összesen:</t>
  </si>
  <si>
    <t>Intézményi berzházás áfa</t>
  </si>
  <si>
    <t>GEVSZ beruházás összesen:</t>
  </si>
  <si>
    <t>II/3</t>
  </si>
  <si>
    <t xml:space="preserve">GEVSZ felújítási kiadások </t>
  </si>
  <si>
    <t>GEVSZ nettó felújítás</t>
  </si>
  <si>
    <t xml:space="preserve">GEVSZ felújítás összesen: </t>
  </si>
  <si>
    <t>GEVSZ felhalmozási kiadások összesen:</t>
  </si>
  <si>
    <t xml:space="preserve">Önkormányzati felhalmozási kiadások </t>
  </si>
  <si>
    <t>Intézményi felújítás</t>
  </si>
  <si>
    <t>Önkormányzati felhalmozási kiadások összesen</t>
  </si>
  <si>
    <t>Intézmények összesen:</t>
  </si>
  <si>
    <t>AX</t>
  </si>
  <si>
    <t>841901 Önkormányzat elszámolásai</t>
  </si>
  <si>
    <t>682001 Lakóing.bérb.</t>
  </si>
  <si>
    <t>682002 Nem lakóing.üz.</t>
  </si>
  <si>
    <t>841358 Utazásszerv.</t>
  </si>
  <si>
    <t>940002 Családi ünn.szerv</t>
  </si>
  <si>
    <t>készenlét,ügyelet, túlóra</t>
  </si>
  <si>
    <t>Egyéb mv.kapcs.juttatásBETEG</t>
  </si>
  <si>
    <t>részmunk.fogl.egyéb jutt</t>
  </si>
  <si>
    <t>teljesítménytől függő jutalom</t>
  </si>
  <si>
    <t>napidíj</t>
  </si>
  <si>
    <t>egyéb saj.jutt.</t>
  </si>
  <si>
    <t>egyéb ktg.térítés,hj.</t>
  </si>
  <si>
    <t>Ker.kieg</t>
  </si>
  <si>
    <t>Külféle nem rendsz.jutt. Tanf.</t>
  </si>
  <si>
    <t>különf.nem rensz.jutt.össz.</t>
  </si>
  <si>
    <t>Munkáltatói szja</t>
  </si>
  <si>
    <t>Táppénz hozzájárulás</t>
  </si>
  <si>
    <t>Rehabilitációs hozzájárulás</t>
  </si>
  <si>
    <t>Gyógyszer</t>
  </si>
  <si>
    <t>irodaszer, nyomtatvány</t>
  </si>
  <si>
    <t>hajtó és kenőanyag</t>
  </si>
  <si>
    <t>szakmai anyag</t>
  </si>
  <si>
    <t>kisért.tárgyi eszk.szell.term</t>
  </si>
  <si>
    <t>munkaruha,védőruha</t>
  </si>
  <si>
    <t>egyéb készlet</t>
  </si>
  <si>
    <t>nem adatátv.célu távk.díj</t>
  </si>
  <si>
    <t>adatátv.távközl díj</t>
  </si>
  <si>
    <t>egyéb kommun.szolg.</t>
  </si>
  <si>
    <t>szállítási szolg.</t>
  </si>
  <si>
    <t>gázdíj</t>
  </si>
  <si>
    <t>gépek karb.,kisjavítás</t>
  </si>
  <si>
    <t>egyéb üzemeltetési szolg.</t>
  </si>
  <si>
    <t>továbbszáml.szolg.áht.kiv.</t>
  </si>
  <si>
    <t>tárgyi eszk.értk ÁFA</t>
  </si>
  <si>
    <t>reprezentáció</t>
  </si>
  <si>
    <t>OTP közreműk.díj</t>
  </si>
  <si>
    <t>Ingatlanvásárlás</t>
  </si>
  <si>
    <t>intézményi beruházás</t>
  </si>
  <si>
    <t>Imeteriális javak</t>
  </si>
  <si>
    <t>gép bernd.felszer.vás.</t>
  </si>
  <si>
    <t>beruh. ÁFA</t>
  </si>
  <si>
    <t>Szoc. Tám.</t>
  </si>
  <si>
    <t>Tám.érté.bev. Aht.belül</t>
  </si>
  <si>
    <t>Felhalm.pe.átvétel Áhbelül</t>
  </si>
  <si>
    <t>Ingatlan értékesítés</t>
  </si>
  <si>
    <t>Támog.ért.bev. Áht.kívül</t>
  </si>
  <si>
    <t>Támogatás megelőlegezés</t>
  </si>
  <si>
    <t>Szolgáltatás ellenértéke</t>
  </si>
  <si>
    <t>Tulajdonosi bevétel</t>
  </si>
  <si>
    <t>Biztosító térítése</t>
  </si>
  <si>
    <t>680002 Nem lakóing.haszn.</t>
  </si>
  <si>
    <t xml:space="preserve">J </t>
  </si>
  <si>
    <t>BC</t>
  </si>
  <si>
    <t>BG</t>
  </si>
  <si>
    <t>BH</t>
  </si>
  <si>
    <t>BI</t>
  </si>
  <si>
    <t>BJ</t>
  </si>
  <si>
    <t>562918 Intézményen kívüli étk.</t>
  </si>
  <si>
    <t>Működési célú pénz.átad.ÁHT belül</t>
  </si>
  <si>
    <t>Gépek/járművek értékesítés</t>
  </si>
  <si>
    <t>841403 Város és Községgazd.</t>
  </si>
  <si>
    <t>862101 Háziorvosi alapell.</t>
  </si>
  <si>
    <t>Felhalm.kiadások ÁHT kívül</t>
  </si>
  <si>
    <t>910502 Közműv.hagy.ért.gond.</t>
  </si>
  <si>
    <t>851011 Óvodai működtetése</t>
  </si>
  <si>
    <t xml:space="preserve"> Balatonvilágos Község Önkormányzata 2016</t>
  </si>
  <si>
    <t>Rehabilitációs foglalk. 4 órás</t>
  </si>
  <si>
    <t xml:space="preserve">2016. évi </t>
  </si>
  <si>
    <t>2016. évi</t>
  </si>
  <si>
    <t>Kiadások 2016</t>
  </si>
  <si>
    <t>Állami támogatás megoszlása 2016. évben</t>
  </si>
  <si>
    <t>2016.évben tervezett felhalmozási kiadások</t>
  </si>
  <si>
    <t>Tanulmányterv készítés</t>
  </si>
  <si>
    <t>Strand kiviteli terv</t>
  </si>
  <si>
    <t>Térfigyelő kamera mikróhullámú összeköttetés</t>
  </si>
  <si>
    <t>Széchényi emléktárgy beszerzés</t>
  </si>
  <si>
    <t>Magyar u. közműegyeztetés</t>
  </si>
  <si>
    <t>Térfigyelő kamerabeszerzés</t>
  </si>
  <si>
    <t>Településrend.eszk.felülvizsgálata</t>
  </si>
  <si>
    <t>Orvosi rendelő tetőtérbeépítés terv</t>
  </si>
  <si>
    <t>Bvilagos 524 hrsz. 12/27 rész</t>
  </si>
  <si>
    <t>Orvosi rendelő, védőnői szolg. nyílászázó cseréje+hőszig.+bádogozás</t>
  </si>
  <si>
    <t>Iskola kézil.pálya építés+műsz.ell.</t>
  </si>
  <si>
    <t>Kultúr pályázat önrész</t>
  </si>
  <si>
    <t>Konyha felújítás pályázat önrész</t>
  </si>
  <si>
    <t>Belterületi utak felújítása + közbeszerzés+műsz.ell.</t>
  </si>
  <si>
    <t>Bisztró felújítés terv+műszaki ell.</t>
  </si>
  <si>
    <t>Önkormányzati épület nyílászáró csere</t>
  </si>
  <si>
    <t>Bérlakás nyílászáró csere</t>
  </si>
  <si>
    <t>Redőny és árnyékoló</t>
  </si>
  <si>
    <t>Kisértékű eszközök (mosógép, szárító, szekrények)</t>
  </si>
  <si>
    <t>Udvar átalakítása</t>
  </si>
  <si>
    <t>Kazán vásárlás</t>
  </si>
  <si>
    <t>Telefonközpont vásárlás</t>
  </si>
  <si>
    <t>Festmény várárlás</t>
  </si>
  <si>
    <t>Önkormányzati lakóingatlanok hasznosítása</t>
  </si>
  <si>
    <t>Kazánbeszerzés+beszerelés</t>
  </si>
  <si>
    <t xml:space="preserve">Játszótére elemek vásárlása </t>
  </si>
  <si>
    <t>Játszótér világítás</t>
  </si>
  <si>
    <t>2 db mobil kamera beszerzése</t>
  </si>
  <si>
    <t>Nyomtató és mosógép vásárlás</t>
  </si>
  <si>
    <t>Kisértékű tárgyi eszköz (lábasok)</t>
  </si>
  <si>
    <t>Számítógép vásárlása</t>
  </si>
  <si>
    <t>Nettó beruházás</t>
  </si>
  <si>
    <t>Építményüzemeltetés</t>
  </si>
  <si>
    <t>Kisértékű te. Beszerzés  (iskola műhely)</t>
  </si>
  <si>
    <t>Közfogl. Kisértékű eszk.(fűnyíró ….</t>
  </si>
  <si>
    <t>Szabadidős fürdő és park tevékenység</t>
  </si>
  <si>
    <t>Szabadstrand eszközök beszerzése</t>
  </si>
  <si>
    <t>ÁFA</t>
  </si>
  <si>
    <t>közösségi színterek üzemeltetése</t>
  </si>
  <si>
    <t>keverőpult + mikrofon besz.</t>
  </si>
  <si>
    <t>inétzményi beruh. áfa</t>
  </si>
  <si>
    <t>Beruházás összesen</t>
  </si>
  <si>
    <t>813000</t>
  </si>
  <si>
    <t>Előtetőkészítés</t>
  </si>
  <si>
    <t>Csalogány úti lejáró felújítása</t>
  </si>
  <si>
    <t>Felújítás összesenN</t>
  </si>
  <si>
    <t>Gyógszertár csoportos mérő kialakítás</t>
  </si>
  <si>
    <t>Felújítás Áfa</t>
  </si>
  <si>
    <t>Felújítás összesen</t>
  </si>
  <si>
    <t>Kerítés felújítása</t>
  </si>
  <si>
    <t>Mód. Ei. 12.31.</t>
  </si>
  <si>
    <t xml:space="preserve">Közvilágítás kialakítás, </t>
  </si>
  <si>
    <t>Vásárolt term. Szolg. ÁFA</t>
  </si>
  <si>
    <t>522001 Közutak</t>
  </si>
  <si>
    <t>Biztosítás</t>
  </si>
  <si>
    <t xml:space="preserve">862301 Fogorv. alapell. </t>
  </si>
  <si>
    <t>Előző évi megelőlegezés visszafizetése</t>
  </si>
  <si>
    <t>Közösségi szintér</t>
  </si>
  <si>
    <t>Háziorvosi ellátás</t>
  </si>
  <si>
    <t>Közösségi színtér</t>
  </si>
  <si>
    <t>Bevételek 2016.</t>
  </si>
  <si>
    <t>999000 Máshová nem sorolható</t>
  </si>
  <si>
    <t>Bevételek megoszlása 2016.</t>
  </si>
  <si>
    <t>999000 Máshová nem sorolható bevétel</t>
  </si>
  <si>
    <t>2016. Eredet ei.</t>
  </si>
  <si>
    <t>Önkormányzati bevételek 2016.</t>
  </si>
  <si>
    <t>Telekértékesítés</t>
  </si>
  <si>
    <t>Felhalm. Kölcsön törl.</t>
  </si>
  <si>
    <t>gépjármű értékesítés</t>
  </si>
  <si>
    <t>Csatorna hiteltörl.átvett pe.</t>
  </si>
  <si>
    <t>Keresetkiegészítés fedezete</t>
  </si>
  <si>
    <t>Elözö évi áll. Tám visszaig.</t>
  </si>
  <si>
    <t>Iparüzési adó</t>
  </si>
  <si>
    <t>Gépjármüadó</t>
  </si>
  <si>
    <t>Talajterhelés</t>
  </si>
  <si>
    <t>Termőföld szja</t>
  </si>
  <si>
    <t>Egyéb saját bevétel</t>
  </si>
  <si>
    <t>KÖH működtetés visszatérítése</t>
  </si>
  <si>
    <t>Perköltség+egyéb bev.</t>
  </si>
  <si>
    <t>Balatonvilágos Jővőjéért Közal.tám.</t>
  </si>
  <si>
    <t>TB támogatás (Védőnői sz.)</t>
  </si>
  <si>
    <t>TB Támogatás (háziorvos)</t>
  </si>
  <si>
    <t>PBB-Ingatlanhasznosító</t>
  </si>
  <si>
    <t>Pro-Mot átadott pe.(Főépítész)</t>
  </si>
  <si>
    <t>Eszközök biztosítói kártérítése</t>
  </si>
  <si>
    <t>DRV Át. Megtérítése</t>
  </si>
  <si>
    <t>Önkormányzati bevtelek összesen:</t>
  </si>
  <si>
    <t>KGR</t>
  </si>
  <si>
    <t xml:space="preserve">PrOMOT tám. Rendezési Terv </t>
  </si>
  <si>
    <t>Könyvtár kistérségi támogatás</t>
  </si>
  <si>
    <t>egyéb bevétel(újság, ig.szolg.megt.)</t>
  </si>
  <si>
    <t>kamat bevétel/Kártérítés Mészárosné</t>
  </si>
  <si>
    <t>Eszközök érték.(robogó, utánfutó)</t>
  </si>
  <si>
    <t>Közvilgítás E.on visszatérítés</t>
  </si>
  <si>
    <t xml:space="preserve">Bűnmeg.Centrum szállás támogatás </t>
  </si>
  <si>
    <t>Mód. ei. 12.31</t>
  </si>
  <si>
    <t>ÁT Megelőlegezés</t>
  </si>
  <si>
    <t>Fejlesztési bevétel Kultúr</t>
  </si>
  <si>
    <t>GEVSZ bevételek 2016</t>
  </si>
  <si>
    <t>Iontézményen kívüligyermekétkeztetés</t>
  </si>
  <si>
    <t>Előző évi Át elszámolás</t>
  </si>
  <si>
    <t>303/280 hrsz.vásárlás</t>
  </si>
  <si>
    <t>Kézigyógyszertárhoz számítógép, zárható szekrény besz</t>
  </si>
  <si>
    <t>Streetball-pálya kiépítése+műszaki ell.</t>
  </si>
  <si>
    <t>Mászóka</t>
  </si>
  <si>
    <t>Kultúr felújítás</t>
  </si>
  <si>
    <t>Hóeke felújítás</t>
  </si>
  <si>
    <t>Magassági gallyozó, CO hegesztő beszerzésss</t>
  </si>
  <si>
    <t>Mercedes konténeres autó beszerzés</t>
  </si>
  <si>
    <t>Város és községgazd.</t>
  </si>
  <si>
    <t>8. melléklet az  önkormányzati rendelethez</t>
  </si>
  <si>
    <t>2 melléklet az  önkormányzati rendelethez</t>
  </si>
  <si>
    <t>3.melléklet az önkormányzati rendelethez</t>
  </si>
  <si>
    <t>4 melléklet az önkormányzati rendelethez</t>
  </si>
  <si>
    <t>5. melléklet az  önkormányzati rendelethez</t>
  </si>
  <si>
    <t>1. melléklet az  önkormányzati rendelethez</t>
  </si>
  <si>
    <t>6. melléklet az  önkormányzati rendelethez</t>
  </si>
  <si>
    <t>7. melléklet az önkormányzati rendelethez</t>
  </si>
  <si>
    <t>Kiadás 2016</t>
  </si>
  <si>
    <t>9. melléklet az 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</si>
</sst>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  <numFmt numFmtId="168" formatCode="00"/>
    <numFmt numFmtId="169" formatCode="#,###__;\-#,###__"/>
    <numFmt numFmtId="170" formatCode="#,###\ _F_t;\-#,###\ _F_t"/>
    <numFmt numFmtId="171" formatCode="#,###__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%"/>
    <numFmt numFmtId="176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Times New Roman CE"/>
      <family val="1"/>
    </font>
    <font>
      <sz val="11"/>
      <name val="Calibri"/>
      <family val="2"/>
    </font>
    <font>
      <sz val="8"/>
      <name val="Calibri"/>
      <family val="2"/>
    </font>
    <font>
      <b/>
      <sz val="18"/>
      <name val="Times New Roman CE"/>
      <family val="0"/>
    </font>
    <font>
      <b/>
      <sz val="16"/>
      <name val="Times New Roman CE"/>
      <family val="0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 CE"/>
      <family val="1"/>
    </font>
    <font>
      <sz val="10"/>
      <color indexed="10"/>
      <name val="Arial"/>
      <family val="2"/>
    </font>
    <font>
      <b/>
      <sz val="12"/>
      <color indexed="60"/>
      <name val="Times New Roman CE"/>
      <family val="1"/>
    </font>
    <font>
      <sz val="12"/>
      <color indexed="60"/>
      <name val="Times New Roman CE"/>
      <family val="1"/>
    </font>
    <font>
      <sz val="10"/>
      <color indexed="17"/>
      <name val="Times New Roman CE"/>
      <family val="1"/>
    </font>
    <font>
      <b/>
      <sz val="10"/>
      <color indexed="17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1"/>
    </font>
    <font>
      <b/>
      <sz val="12"/>
      <color rgb="FFFF0000"/>
      <name val="Times New Roman CE"/>
      <family val="1"/>
    </font>
    <font>
      <sz val="10"/>
      <color rgb="FFFF0000"/>
      <name val="Arial"/>
      <family val="2"/>
    </font>
    <font>
      <b/>
      <sz val="12"/>
      <color rgb="FFC00000"/>
      <name val="Times New Roman CE"/>
      <family val="1"/>
    </font>
    <font>
      <sz val="12"/>
      <color rgb="FFC00000"/>
      <name val="Times New Roman CE"/>
      <family val="1"/>
    </font>
    <font>
      <sz val="10"/>
      <color rgb="FF00B050"/>
      <name val="Times New Roman CE"/>
      <family val="1"/>
    </font>
    <font>
      <b/>
      <sz val="10"/>
      <color rgb="FF00B050"/>
      <name val="Times New Roman CE"/>
      <family val="1"/>
    </font>
    <font>
      <sz val="10"/>
      <color rgb="FFFF0000"/>
      <name val="Times New Roman CE"/>
      <family val="1"/>
    </font>
    <font>
      <sz val="10"/>
      <color theme="1"/>
      <name val="Times New Roman"/>
      <family val="1"/>
    </font>
    <font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9" fillId="0" borderId="10" xfId="56" applyNumberFormat="1" applyFont="1" applyFill="1" applyBorder="1" applyAlignment="1" applyProtection="1">
      <alignment/>
      <protection locked="0"/>
    </xf>
    <xf numFmtId="1" fontId="9" fillId="0" borderId="10" xfId="56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0" fillId="0" borderId="10" xfId="56" applyNumberFormat="1" applyFont="1" applyFill="1" applyBorder="1" applyAlignment="1" applyProtection="1">
      <alignment/>
      <protection locked="0"/>
    </xf>
    <xf numFmtId="1" fontId="10" fillId="0" borderId="10" xfId="56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9" fillId="0" borderId="0" xfId="57" applyFont="1" applyFill="1">
      <alignment/>
      <protection/>
    </xf>
    <xf numFmtId="0" fontId="8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2" fillId="0" borderId="10" xfId="57" applyNumberFormat="1" applyFont="1" applyFill="1" applyBorder="1">
      <alignment/>
      <protection/>
    </xf>
    <xf numFmtId="3" fontId="12" fillId="0" borderId="10" xfId="57" applyNumberFormat="1" applyFont="1" applyFill="1" applyBorder="1" applyAlignment="1">
      <alignment horizontal="center" vertical="center" wrapText="1"/>
      <protection/>
    </xf>
    <xf numFmtId="3" fontId="13" fillId="0" borderId="10" xfId="57" applyNumberFormat="1" applyFont="1" applyFill="1" applyBorder="1">
      <alignment/>
      <protection/>
    </xf>
    <xf numFmtId="3" fontId="13" fillId="0" borderId="10" xfId="57" applyNumberFormat="1" applyFont="1" applyFill="1" applyBorder="1" applyAlignment="1">
      <alignment horizontal="left" vertical="center" wrapText="1"/>
      <protection/>
    </xf>
    <xf numFmtId="3" fontId="12" fillId="0" borderId="10" xfId="57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12" fillId="0" borderId="10" xfId="57" applyNumberFormat="1" applyFont="1" applyFill="1" applyBorder="1" applyAlignment="1">
      <alignment/>
      <protection/>
    </xf>
    <xf numFmtId="3" fontId="13" fillId="0" borderId="10" xfId="57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7" applyFont="1" applyFill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0" xfId="57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8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0" fontId="69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0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9" fillId="0" borderId="10" xfId="0" applyNumberFormat="1" applyFont="1" applyBorder="1" applyAlignment="1" quotePrefix="1">
      <alignment/>
    </xf>
    <xf numFmtId="3" fontId="9" fillId="0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70" fillId="0" borderId="10" xfId="0" applyNumberFormat="1" applyFont="1" applyBorder="1" applyAlignment="1">
      <alignment/>
    </xf>
    <xf numFmtId="3" fontId="68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3" fontId="72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76" fillId="0" borderId="10" xfId="0" applyFont="1" applyBorder="1" applyAlignment="1">
      <alignment wrapText="1"/>
    </xf>
    <xf numFmtId="0" fontId="77" fillId="0" borderId="10" xfId="0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57" applyFont="1" applyFill="1" applyAlignment="1">
      <alignment horizontal="center"/>
      <protection/>
    </xf>
    <xf numFmtId="0" fontId="0" fillId="0" borderId="0" xfId="0" applyAlignment="1">
      <alignment horizontal="center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" fontId="15" fillId="0" borderId="1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Normál_Munka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onc.tel&#252;z%20Konyha%20tam&#225;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tv%20konc%202012.I.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kiadás"/>
      <sheetName val="bevétel"/>
      <sheetName val="PH+int.n.k.szakfelad"/>
      <sheetName val="közműórák"/>
      <sheetName val="Közétk. bér"/>
      <sheetName val="nyersanyagnorma"/>
      <sheetName val="Közétkeztetés"/>
      <sheetName val="Összesítőközétk"/>
      <sheetName val="Ovi"/>
      <sheetName val="Iskolai étkeztetés"/>
      <sheetName val="Iskolai"/>
      <sheetName val="Mhelyi vend."/>
      <sheetName val="Szoc.étk."/>
      <sheetName val="Nyugdíjas"/>
      <sheetName val="vendégtábor"/>
      <sheetName val="Telüzössz"/>
      <sheetName val="kisegmg"/>
      <sheetName val="utak"/>
      <sheetName val="községgazd"/>
      <sheetName val="temető"/>
      <sheetName val="hulladék"/>
      <sheetName val="fürdő"/>
      <sheetName val="bér"/>
      <sheetName val="Munka1"/>
    </sheetNames>
    <sheetDataSet>
      <sheetData sheetId="17">
        <row r="12">
          <cell r="C12">
            <v>0</v>
          </cell>
        </row>
      </sheetData>
      <sheetData sheetId="19">
        <row r="9">
          <cell r="E9">
            <v>0</v>
          </cell>
        </row>
        <row r="10">
          <cell r="C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Összesített kiadás"/>
      <sheetName val="Szf.össz."/>
      <sheetName val="kiadás megoszlás"/>
      <sheetName val="ktgössz"/>
      <sheetName val="841402"/>
      <sheetName val="841403"/>
      <sheetName val="890301"/>
      <sheetName val="889942"/>
      <sheetName val="850001"/>
      <sheetName val="9499001"/>
      <sheetName val="842155"/>
      <sheetName val="Támogatás"/>
      <sheetName val="949900"/>
      <sheetName val="910123"/>
      <sheetName val="910502"/>
      <sheetName val="370000"/>
      <sheetName val="882121"/>
      <sheetName val="882122"/>
      <sheetName val="882123"/>
      <sheetName val="882202"/>
      <sheetName val="882124"/>
      <sheetName val="882111"/>
      <sheetName val="890441"/>
      <sheetName val="854234"/>
      <sheetName val="882117"/>
      <sheetName val="882115"/>
      <sheetName val="882112"/>
      <sheetName val="882113"/>
      <sheetName val="882129"/>
      <sheetName val="889924"/>
      <sheetName val="889928"/>
      <sheetName val="750000"/>
      <sheetName val="862301"/>
      <sheetName val="862102"/>
      <sheetName val="869041"/>
      <sheetName val="862231"/>
      <sheetName val="862101"/>
      <sheetName val="841126"/>
      <sheetName val="791200"/>
      <sheetName val="682002"/>
      <sheetName val="682001"/>
      <sheetName val="841118"/>
      <sheetName val="841112"/>
      <sheetName val="Munka13"/>
    </sheetNames>
    <sheetDataSet>
      <sheetData sheetId="32">
        <row r="7">
          <cell r="G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140625" style="1" customWidth="1"/>
    <col min="2" max="2" width="10.28125" style="1" customWidth="1"/>
    <col min="3" max="3" width="31.140625" style="1" customWidth="1"/>
    <col min="4" max="4" width="10.8515625" style="1" bestFit="1" customWidth="1"/>
    <col min="5" max="6" width="9.140625" style="1" customWidth="1"/>
    <col min="7" max="7" width="9.140625" style="10" customWidth="1"/>
    <col min="8" max="11" width="10.00390625" style="1" customWidth="1"/>
    <col min="12" max="16384" width="9.140625" style="1" customWidth="1"/>
  </cols>
  <sheetData>
    <row r="1" ht="15">
      <c r="B1" s="1" t="s">
        <v>702</v>
      </c>
    </row>
    <row r="5" spans="1:3" ht="15">
      <c r="A5" s="80"/>
      <c r="B5" s="196" t="s">
        <v>652</v>
      </c>
      <c r="C5" s="197"/>
    </row>
    <row r="6" spans="2:7" s="81" customFormat="1" ht="12.75">
      <c r="B6" s="81" t="s">
        <v>28</v>
      </c>
      <c r="C6" s="81" t="s">
        <v>29</v>
      </c>
      <c r="D6" s="81" t="s">
        <v>30</v>
      </c>
      <c r="E6" s="81" t="s">
        <v>31</v>
      </c>
      <c r="F6" s="81" t="s">
        <v>140</v>
      </c>
      <c r="G6" s="81" t="s">
        <v>64</v>
      </c>
    </row>
    <row r="7" spans="1:7" ht="25.5" customHeight="1">
      <c r="A7" s="1">
        <v>1</v>
      </c>
      <c r="B7" s="2" t="s">
        <v>1</v>
      </c>
      <c r="C7" s="2"/>
      <c r="D7" s="118" t="s">
        <v>651</v>
      </c>
      <c r="E7" s="84" t="s">
        <v>459</v>
      </c>
      <c r="F7" s="84" t="s">
        <v>474</v>
      </c>
      <c r="G7" s="193" t="s">
        <v>682</v>
      </c>
    </row>
    <row r="8" ht="15">
      <c r="A8" s="1">
        <v>2</v>
      </c>
    </row>
    <row r="9" ht="15">
      <c r="A9" s="1">
        <v>3</v>
      </c>
    </row>
    <row r="10" spans="1:11" ht="15">
      <c r="A10" s="1">
        <v>4</v>
      </c>
      <c r="B10" s="1">
        <v>841901</v>
      </c>
      <c r="C10" s="1" t="s">
        <v>653</v>
      </c>
      <c r="D10" s="3">
        <v>6350</v>
      </c>
      <c r="E10" s="1">
        <v>6350</v>
      </c>
      <c r="F10" s="1">
        <v>6350</v>
      </c>
      <c r="G10" s="10">
        <v>6350</v>
      </c>
      <c r="H10" s="6"/>
      <c r="I10" s="6"/>
      <c r="J10" s="6"/>
      <c r="K10" s="6"/>
    </row>
    <row r="11" spans="1:11" ht="15">
      <c r="A11" s="1">
        <v>5</v>
      </c>
      <c r="B11" s="1">
        <v>889942</v>
      </c>
      <c r="C11" s="1" t="s">
        <v>654</v>
      </c>
      <c r="D11" s="1">
        <v>450</v>
      </c>
      <c r="E11" s="1">
        <v>450</v>
      </c>
      <c r="F11" s="1">
        <v>450</v>
      </c>
      <c r="G11" s="10">
        <v>450</v>
      </c>
      <c r="H11" s="6"/>
      <c r="I11" s="6"/>
      <c r="J11" s="6"/>
      <c r="K11" s="6"/>
    </row>
    <row r="12" spans="1:11" ht="15">
      <c r="A12" s="1">
        <v>6</v>
      </c>
      <c r="C12" s="1" t="s">
        <v>655</v>
      </c>
      <c r="F12" s="1">
        <v>3800</v>
      </c>
      <c r="G12" s="10">
        <v>4562</v>
      </c>
      <c r="H12" s="6"/>
      <c r="I12" s="6"/>
      <c r="J12" s="6"/>
      <c r="K12" s="6"/>
    </row>
    <row r="13" spans="1:11" ht="15">
      <c r="A13" s="1">
        <v>7</v>
      </c>
      <c r="B13" s="1">
        <v>841901</v>
      </c>
      <c r="C13" s="1" t="s">
        <v>2</v>
      </c>
      <c r="D13" s="1">
        <v>520</v>
      </c>
      <c r="E13" s="1">
        <v>520</v>
      </c>
      <c r="F13" s="1">
        <v>520</v>
      </c>
      <c r="G13" s="10">
        <v>520</v>
      </c>
      <c r="H13" s="6"/>
      <c r="I13" s="6"/>
      <c r="J13" s="6"/>
      <c r="K13" s="6"/>
    </row>
    <row r="14" spans="1:11" ht="15">
      <c r="A14" s="1">
        <v>8</v>
      </c>
      <c r="C14" s="1" t="s">
        <v>656</v>
      </c>
      <c r="F14" s="1">
        <v>1400</v>
      </c>
      <c r="G14" s="10">
        <v>1400</v>
      </c>
      <c r="H14" s="6"/>
      <c r="I14" s="6"/>
      <c r="J14" s="6"/>
      <c r="K14" s="6"/>
    </row>
    <row r="15" spans="1:11" ht="15">
      <c r="A15" s="1">
        <v>9</v>
      </c>
      <c r="B15" s="1">
        <v>841901</v>
      </c>
      <c r="C15" s="1" t="s">
        <v>684</v>
      </c>
      <c r="G15" s="10">
        <v>550</v>
      </c>
      <c r="H15" s="6"/>
      <c r="I15" s="6"/>
      <c r="J15" s="6"/>
      <c r="K15" s="6"/>
    </row>
    <row r="16" spans="1:11" ht="15">
      <c r="A16" s="1">
        <v>10</v>
      </c>
      <c r="C16" s="1" t="s">
        <v>461</v>
      </c>
      <c r="D16" s="1">
        <v>2895</v>
      </c>
      <c r="E16" s="1">
        <v>1337</v>
      </c>
      <c r="F16" s="1">
        <v>1337</v>
      </c>
      <c r="G16" s="10">
        <v>1337</v>
      </c>
      <c r="H16" s="6"/>
      <c r="I16" s="6"/>
      <c r="J16" s="6"/>
      <c r="K16" s="6"/>
    </row>
    <row r="17" spans="1:11" ht="15">
      <c r="A17" s="1">
        <v>11</v>
      </c>
      <c r="C17" s="1" t="s">
        <v>462</v>
      </c>
      <c r="D17" s="1">
        <v>1688</v>
      </c>
      <c r="E17" s="186">
        <v>1688</v>
      </c>
      <c r="F17" s="1">
        <v>1688</v>
      </c>
      <c r="G17" s="10">
        <v>1688</v>
      </c>
      <c r="H17" s="6"/>
      <c r="I17" s="6"/>
      <c r="J17" s="6"/>
      <c r="K17" s="6"/>
    </row>
    <row r="18" spans="1:11" ht="12.75">
      <c r="A18" s="1">
        <v>12</v>
      </c>
      <c r="B18" s="4"/>
      <c r="C18" s="4" t="s">
        <v>4</v>
      </c>
      <c r="D18" s="3">
        <f>SUM(D10:D17)</f>
        <v>11903</v>
      </c>
      <c r="E18" s="3">
        <f>SUM(E10:E17)</f>
        <v>10345</v>
      </c>
      <c r="F18" s="3">
        <f>SUM(F10:F17)</f>
        <v>15545</v>
      </c>
      <c r="G18" s="3">
        <f>SUM(G10:G17)</f>
        <v>16857</v>
      </c>
      <c r="H18" s="6"/>
      <c r="I18" s="6"/>
      <c r="J18" s="6"/>
      <c r="K18" s="6"/>
    </row>
    <row r="19" spans="1:11" ht="15">
      <c r="A19" s="1">
        <v>13</v>
      </c>
      <c r="B19" s="4"/>
      <c r="C19" s="4"/>
      <c r="F19" s="2"/>
      <c r="H19" s="6"/>
      <c r="I19" s="6"/>
      <c r="J19" s="6"/>
      <c r="K19" s="6"/>
    </row>
    <row r="20" spans="1:11" ht="15">
      <c r="A20" s="1">
        <v>14</v>
      </c>
      <c r="B20" s="2" t="s">
        <v>5</v>
      </c>
      <c r="C20" s="2"/>
      <c r="H20" s="6"/>
      <c r="I20" s="6"/>
      <c r="J20" s="6"/>
      <c r="K20" s="6"/>
    </row>
    <row r="21" spans="1:11" ht="15">
      <c r="A21" s="1">
        <v>15</v>
      </c>
      <c r="H21" s="6"/>
      <c r="I21" s="6"/>
      <c r="J21" s="6"/>
      <c r="K21" s="6"/>
    </row>
    <row r="22" spans="1:11" ht="15">
      <c r="A22" s="1">
        <v>16</v>
      </c>
      <c r="B22" s="1">
        <v>841901</v>
      </c>
      <c r="C22" s="1" t="s">
        <v>6</v>
      </c>
      <c r="D22" s="3">
        <v>123277</v>
      </c>
      <c r="E22" s="1">
        <f>124579-947</f>
        <v>123632</v>
      </c>
      <c r="F22" s="1">
        <v>134084</v>
      </c>
      <c r="G22" s="10">
        <v>131624</v>
      </c>
      <c r="H22" s="6"/>
      <c r="I22" s="6"/>
      <c r="J22" s="6"/>
      <c r="K22" s="6"/>
    </row>
    <row r="23" spans="1:11" ht="15">
      <c r="A23" s="1">
        <v>17</v>
      </c>
      <c r="C23" s="1" t="s">
        <v>657</v>
      </c>
      <c r="E23" s="1">
        <v>947</v>
      </c>
      <c r="F23" s="1">
        <v>1171</v>
      </c>
      <c r="G23" s="10">
        <v>1876</v>
      </c>
      <c r="H23" s="6"/>
      <c r="I23" s="6"/>
      <c r="J23" s="6"/>
      <c r="K23" s="6"/>
    </row>
    <row r="24" spans="1:11" ht="15">
      <c r="A24" s="1">
        <v>18</v>
      </c>
      <c r="B24" s="1">
        <v>841901</v>
      </c>
      <c r="C24" s="1" t="s">
        <v>658</v>
      </c>
      <c r="F24" s="1">
        <v>33</v>
      </c>
      <c r="G24" s="10">
        <v>33</v>
      </c>
      <c r="H24" s="6"/>
      <c r="I24" s="6"/>
      <c r="J24" s="6"/>
      <c r="K24" s="6"/>
    </row>
    <row r="25" spans="1:11" ht="15">
      <c r="A25" s="1">
        <v>19</v>
      </c>
      <c r="B25" s="1">
        <v>841133</v>
      </c>
      <c r="C25" s="1" t="s">
        <v>7</v>
      </c>
      <c r="D25" s="3">
        <v>128000</v>
      </c>
      <c r="E25" s="1">
        <v>128000</v>
      </c>
      <c r="F25" s="1">
        <v>128000</v>
      </c>
      <c r="G25" s="10">
        <v>141835</v>
      </c>
      <c r="H25" s="6"/>
      <c r="I25" s="6"/>
      <c r="J25" s="6"/>
      <c r="K25" s="6"/>
    </row>
    <row r="26" spans="1:11" ht="15">
      <c r="A26" s="1">
        <v>20</v>
      </c>
      <c r="C26" s="1" t="s">
        <v>8</v>
      </c>
      <c r="D26" s="3">
        <v>6500</v>
      </c>
      <c r="E26" s="1">
        <v>6500</v>
      </c>
      <c r="F26" s="1">
        <v>6500</v>
      </c>
      <c r="G26" s="10">
        <v>7078</v>
      </c>
      <c r="H26" s="6"/>
      <c r="I26" s="6"/>
      <c r="J26" s="6"/>
      <c r="K26" s="6"/>
    </row>
    <row r="27" spans="1:11" ht="15">
      <c r="A27" s="1">
        <v>21</v>
      </c>
      <c r="C27" s="1" t="s">
        <v>463</v>
      </c>
      <c r="D27" s="3">
        <v>179</v>
      </c>
      <c r="E27" s="1">
        <v>179</v>
      </c>
      <c r="F27" s="1">
        <v>179</v>
      </c>
      <c r="G27" s="10">
        <v>179</v>
      </c>
      <c r="H27" s="6"/>
      <c r="I27" s="6"/>
      <c r="J27" s="6"/>
      <c r="K27" s="6"/>
    </row>
    <row r="28" spans="1:11" ht="15">
      <c r="A28" s="1">
        <v>22</v>
      </c>
      <c r="C28" s="1" t="s">
        <v>9</v>
      </c>
      <c r="D28" s="3">
        <v>20000</v>
      </c>
      <c r="E28" s="1">
        <v>20000</v>
      </c>
      <c r="F28" s="1">
        <v>20000</v>
      </c>
      <c r="G28" s="10">
        <v>22581</v>
      </c>
      <c r="H28" s="6"/>
      <c r="I28" s="6"/>
      <c r="J28" s="6"/>
      <c r="K28" s="6"/>
    </row>
    <row r="29" spans="1:11" ht="15">
      <c r="A29" s="1">
        <v>23</v>
      </c>
      <c r="C29" s="1" t="s">
        <v>10</v>
      </c>
      <c r="D29" s="3">
        <v>0</v>
      </c>
      <c r="F29" s="1">
        <v>0</v>
      </c>
      <c r="H29" s="6"/>
      <c r="I29" s="6"/>
      <c r="J29" s="6"/>
      <c r="K29" s="6"/>
    </row>
    <row r="30" spans="1:11" ht="15">
      <c r="A30" s="1">
        <v>24</v>
      </c>
      <c r="C30" s="1" t="s">
        <v>659</v>
      </c>
      <c r="D30" s="3">
        <v>25000</v>
      </c>
      <c r="E30" s="1">
        <v>25000</v>
      </c>
      <c r="F30" s="1">
        <v>25000</v>
      </c>
      <c r="G30" s="10">
        <v>41623</v>
      </c>
      <c r="H30" s="6"/>
      <c r="I30" s="6"/>
      <c r="J30" s="6"/>
      <c r="K30" s="6"/>
    </row>
    <row r="31" spans="1:11" ht="15">
      <c r="A31" s="1">
        <v>25</v>
      </c>
      <c r="C31" s="1" t="s">
        <v>11</v>
      </c>
      <c r="D31" s="3">
        <v>900</v>
      </c>
      <c r="E31" s="1">
        <v>900</v>
      </c>
      <c r="F31" s="1">
        <v>900</v>
      </c>
      <c r="G31" s="10">
        <v>684</v>
      </c>
      <c r="H31" s="6"/>
      <c r="I31" s="6"/>
      <c r="J31" s="6"/>
      <c r="K31" s="6"/>
    </row>
    <row r="32" spans="1:11" ht="15">
      <c r="A32" s="1">
        <v>26</v>
      </c>
      <c r="C32" s="1" t="s">
        <v>660</v>
      </c>
      <c r="D32" s="3">
        <v>3900</v>
      </c>
      <c r="E32" s="1">
        <v>3900</v>
      </c>
      <c r="F32" s="1">
        <v>3900</v>
      </c>
      <c r="G32" s="10">
        <v>4635</v>
      </c>
      <c r="H32" s="6"/>
      <c r="I32" s="6"/>
      <c r="J32" s="6"/>
      <c r="K32" s="6"/>
    </row>
    <row r="33" spans="1:11" ht="15">
      <c r="A33" s="1">
        <v>27</v>
      </c>
      <c r="B33" s="1">
        <v>999000</v>
      </c>
      <c r="C33" s="1" t="s">
        <v>661</v>
      </c>
      <c r="D33" s="3"/>
      <c r="F33" s="1">
        <v>1552</v>
      </c>
      <c r="G33" s="10">
        <v>1745</v>
      </c>
      <c r="H33" s="6"/>
      <c r="I33" s="6"/>
      <c r="J33" s="6"/>
      <c r="K33" s="6"/>
    </row>
    <row r="34" spans="1:11" ht="15">
      <c r="A34" s="1">
        <v>28</v>
      </c>
      <c r="C34" s="1" t="s">
        <v>662</v>
      </c>
      <c r="H34" s="6"/>
      <c r="I34" s="6"/>
      <c r="J34" s="6"/>
      <c r="K34" s="6"/>
    </row>
    <row r="35" spans="1:11" ht="15">
      <c r="A35" s="1">
        <v>29</v>
      </c>
      <c r="C35" s="1" t="s">
        <v>663</v>
      </c>
      <c r="D35" s="3"/>
      <c r="G35" s="10">
        <v>1213</v>
      </c>
      <c r="H35" s="6"/>
      <c r="I35" s="6"/>
      <c r="J35" s="6"/>
      <c r="K35" s="6"/>
    </row>
    <row r="36" spans="1:11" ht="15">
      <c r="A36" s="1">
        <v>30</v>
      </c>
      <c r="B36" s="1">
        <v>841112</v>
      </c>
      <c r="C36" s="1" t="s">
        <v>12</v>
      </c>
      <c r="D36" s="1">
        <v>675</v>
      </c>
      <c r="E36" s="1">
        <v>675</v>
      </c>
      <c r="F36" s="1">
        <v>675</v>
      </c>
      <c r="G36" s="10">
        <v>675</v>
      </c>
      <c r="H36" s="6"/>
      <c r="I36" s="6"/>
      <c r="J36" s="6"/>
      <c r="K36" s="6"/>
    </row>
    <row r="37" spans="1:11" ht="15">
      <c r="A37" s="1">
        <v>31</v>
      </c>
      <c r="B37" s="1">
        <v>841112</v>
      </c>
      <c r="C37" s="1" t="s">
        <v>664</v>
      </c>
      <c r="D37" s="1">
        <v>1500</v>
      </c>
      <c r="E37" s="1">
        <v>1499</v>
      </c>
      <c r="F37" s="1">
        <v>2602</v>
      </c>
      <c r="G37" s="10">
        <v>2602</v>
      </c>
      <c r="H37" s="6"/>
      <c r="I37" s="6"/>
      <c r="J37" s="6"/>
      <c r="K37" s="6"/>
    </row>
    <row r="38" spans="1:11" ht="15">
      <c r="A38" s="1">
        <v>32</v>
      </c>
      <c r="B38" s="1">
        <v>841112</v>
      </c>
      <c r="C38" s="1" t="s">
        <v>665</v>
      </c>
      <c r="E38" s="1">
        <v>200</v>
      </c>
      <c r="F38" s="1">
        <v>200</v>
      </c>
      <c r="G38" s="10">
        <v>200</v>
      </c>
      <c r="H38" s="6"/>
      <c r="I38" s="6"/>
      <c r="J38" s="6"/>
      <c r="K38" s="6"/>
    </row>
    <row r="39" spans="1:11" ht="15">
      <c r="A39" s="1">
        <v>33</v>
      </c>
      <c r="B39" s="1">
        <v>841112</v>
      </c>
      <c r="C39" s="1" t="s">
        <v>666</v>
      </c>
      <c r="F39" s="1">
        <v>900</v>
      </c>
      <c r="G39" s="10">
        <v>900</v>
      </c>
      <c r="H39" s="6"/>
      <c r="I39" s="6"/>
      <c r="J39" s="6"/>
      <c r="K39" s="6"/>
    </row>
    <row r="40" spans="1:11" ht="15">
      <c r="A40" s="1">
        <v>34</v>
      </c>
      <c r="B40" s="1">
        <v>841901</v>
      </c>
      <c r="C40" s="1" t="s">
        <v>683</v>
      </c>
      <c r="D40" s="1">
        <v>0</v>
      </c>
      <c r="F40" s="5"/>
      <c r="G40" s="10">
        <v>1304</v>
      </c>
      <c r="H40" s="6"/>
      <c r="I40" s="6"/>
      <c r="J40" s="6"/>
      <c r="K40" s="6"/>
    </row>
    <row r="41" spans="1:11" ht="15">
      <c r="A41" s="1">
        <v>35</v>
      </c>
      <c r="B41" s="5">
        <v>869041</v>
      </c>
      <c r="C41" s="1" t="s">
        <v>667</v>
      </c>
      <c r="D41" s="1">
        <v>2783</v>
      </c>
      <c r="E41" s="1">
        <v>2783</v>
      </c>
      <c r="F41" s="1">
        <v>2992</v>
      </c>
      <c r="G41" s="10">
        <v>3237</v>
      </c>
      <c r="H41" s="6"/>
      <c r="I41" s="6"/>
      <c r="J41" s="6"/>
      <c r="K41" s="6"/>
    </row>
    <row r="42" spans="1:11" ht="15">
      <c r="A42" s="1">
        <v>36</v>
      </c>
      <c r="B42" s="1">
        <v>862101</v>
      </c>
      <c r="C42" s="1" t="s">
        <v>668</v>
      </c>
      <c r="D42" s="1">
        <v>2700</v>
      </c>
      <c r="E42" s="1">
        <v>4940</v>
      </c>
      <c r="F42" s="1">
        <v>11124</v>
      </c>
      <c r="G42" s="10">
        <v>11184</v>
      </c>
      <c r="H42" s="6"/>
      <c r="I42" s="6"/>
      <c r="J42" s="6"/>
      <c r="K42" s="6"/>
    </row>
    <row r="43" spans="1:11" ht="15">
      <c r="A43" s="1">
        <v>37</v>
      </c>
      <c r="B43" s="1">
        <v>841403</v>
      </c>
      <c r="C43" s="1" t="s">
        <v>669</v>
      </c>
      <c r="D43" s="1">
        <v>2731</v>
      </c>
      <c r="E43" s="1">
        <v>2731</v>
      </c>
      <c r="F43" s="1">
        <v>2731</v>
      </c>
      <c r="G43" s="10">
        <v>0</v>
      </c>
      <c r="H43" s="6"/>
      <c r="I43" s="6"/>
      <c r="J43" s="6"/>
      <c r="K43" s="6"/>
    </row>
    <row r="44" spans="1:11" ht="15">
      <c r="A44" s="1">
        <v>38</v>
      </c>
      <c r="B44" s="1">
        <v>841112</v>
      </c>
      <c r="C44" s="1" t="s">
        <v>670</v>
      </c>
      <c r="D44" s="1">
        <v>2000</v>
      </c>
      <c r="E44" s="1">
        <v>2000</v>
      </c>
      <c r="F44" s="1">
        <v>2000</v>
      </c>
      <c r="G44" s="10">
        <v>2000</v>
      </c>
      <c r="H44" s="6"/>
      <c r="I44" s="6"/>
      <c r="J44" s="6"/>
      <c r="K44" s="6"/>
    </row>
    <row r="45" spans="1:11" ht="15">
      <c r="A45" s="1">
        <v>39</v>
      </c>
      <c r="B45" s="1">
        <v>841403</v>
      </c>
      <c r="C45" s="1" t="s">
        <v>671</v>
      </c>
      <c r="E45" s="1">
        <v>706</v>
      </c>
      <c r="F45" s="1">
        <v>706</v>
      </c>
      <c r="G45" s="10">
        <v>706</v>
      </c>
      <c r="H45" s="6"/>
      <c r="I45" s="6"/>
      <c r="J45" s="6"/>
      <c r="K45" s="6"/>
    </row>
    <row r="46" spans="1:11" ht="15">
      <c r="A46" s="1">
        <v>40</v>
      </c>
      <c r="B46" s="1">
        <v>841403</v>
      </c>
      <c r="C46" s="1" t="s">
        <v>672</v>
      </c>
      <c r="E46" s="1">
        <v>345</v>
      </c>
      <c r="F46" s="1">
        <v>345</v>
      </c>
      <c r="G46" s="10">
        <v>345</v>
      </c>
      <c r="H46" s="6"/>
      <c r="I46" s="6"/>
      <c r="J46" s="6"/>
      <c r="K46" s="6"/>
    </row>
    <row r="47" spans="1:11" ht="15">
      <c r="A47" s="1">
        <v>41</v>
      </c>
      <c r="B47" s="1">
        <v>841126</v>
      </c>
      <c r="C47" s="1" t="s">
        <v>127</v>
      </c>
      <c r="D47" s="1">
        <v>70417</v>
      </c>
      <c r="E47" s="186">
        <f>88832-1688-1337</f>
        <v>85807</v>
      </c>
      <c r="F47" s="187">
        <f>88832-1688-1337</f>
        <v>85807</v>
      </c>
      <c r="G47" s="10">
        <v>85807</v>
      </c>
      <c r="H47" s="6"/>
      <c r="I47" s="6"/>
      <c r="J47" s="6"/>
      <c r="K47" s="6"/>
    </row>
    <row r="48" spans="1:11" ht="12.75">
      <c r="A48" s="1">
        <v>42</v>
      </c>
      <c r="B48" s="4"/>
      <c r="C48" s="4" t="s">
        <v>4</v>
      </c>
      <c r="D48" s="3">
        <f>SUM(D22:D47)</f>
        <v>390562</v>
      </c>
      <c r="E48" s="3">
        <f>SUM(E22:E47)</f>
        <v>410744</v>
      </c>
      <c r="F48" s="3">
        <f>SUM(F22:F47)</f>
        <v>431401</v>
      </c>
      <c r="G48" s="3">
        <f>SUM(G22:G47)</f>
        <v>464066</v>
      </c>
      <c r="H48" s="6"/>
      <c r="I48" s="6"/>
      <c r="J48" s="6"/>
      <c r="K48" s="6"/>
    </row>
    <row r="49" spans="1:11" ht="15">
      <c r="A49" s="1">
        <v>43</v>
      </c>
      <c r="F49" s="4"/>
      <c r="H49" s="6"/>
      <c r="I49" s="6"/>
      <c r="J49" s="6"/>
      <c r="K49" s="6"/>
    </row>
    <row r="50" spans="1:11" ht="12.75">
      <c r="A50" s="1">
        <v>44</v>
      </c>
      <c r="B50" s="4" t="s">
        <v>673</v>
      </c>
      <c r="C50" s="4"/>
      <c r="D50" s="3">
        <f>SUM(D48+D18)</f>
        <v>402465</v>
      </c>
      <c r="E50" s="3">
        <f>SUM(E48+E18)</f>
        <v>421089</v>
      </c>
      <c r="F50" s="3">
        <f>SUM(F48+F18)</f>
        <v>446946</v>
      </c>
      <c r="G50" s="3">
        <f>SUM(G48+G18)</f>
        <v>480923</v>
      </c>
      <c r="H50" s="6"/>
      <c r="I50" s="6"/>
      <c r="J50" s="6"/>
      <c r="K50" s="6"/>
    </row>
    <row r="51" spans="1:11" ht="15">
      <c r="A51" s="1">
        <v>45</v>
      </c>
      <c r="C51" s="1" t="s">
        <v>674</v>
      </c>
      <c r="E51" s="1">
        <v>421089</v>
      </c>
      <c r="F51" s="1">
        <v>446946</v>
      </c>
      <c r="G51" s="10">
        <v>480923</v>
      </c>
      <c r="H51" s="6"/>
      <c r="I51" s="6"/>
      <c r="J51" s="6"/>
      <c r="K51" s="6"/>
    </row>
    <row r="52" spans="1:11" ht="15">
      <c r="A52" s="1">
        <v>46</v>
      </c>
      <c r="B52" s="1" t="s">
        <v>409</v>
      </c>
      <c r="C52" s="1" t="s">
        <v>408</v>
      </c>
      <c r="D52" s="1">
        <v>447</v>
      </c>
      <c r="E52" s="1">
        <v>2117</v>
      </c>
      <c r="F52" s="1">
        <v>2117</v>
      </c>
      <c r="G52" s="10">
        <v>2117</v>
      </c>
      <c r="H52" s="6"/>
      <c r="I52" s="6"/>
      <c r="J52" s="6"/>
      <c r="K52" s="6"/>
    </row>
    <row r="53" spans="1:11" ht="15">
      <c r="A53" s="1">
        <v>47</v>
      </c>
      <c r="C53" s="1" t="s">
        <v>113</v>
      </c>
      <c r="F53" s="1">
        <v>6</v>
      </c>
      <c r="G53" s="10">
        <v>13</v>
      </c>
      <c r="H53" s="6"/>
      <c r="I53" s="6"/>
      <c r="J53" s="6"/>
      <c r="K53" s="6"/>
    </row>
    <row r="54" spans="1:11" ht="12.75">
      <c r="A54" s="1">
        <v>48</v>
      </c>
      <c r="C54" s="1" t="s">
        <v>464</v>
      </c>
      <c r="D54" s="1">
        <f>SUM(D52:D53)</f>
        <v>447</v>
      </c>
      <c r="E54" s="1">
        <f>SUM(E52:E53)</f>
        <v>2117</v>
      </c>
      <c r="F54" s="1">
        <f>SUM(F52:F53)</f>
        <v>2123</v>
      </c>
      <c r="G54" s="1">
        <f>SUM(G52:G53)</f>
        <v>2130</v>
      </c>
      <c r="H54" s="6"/>
      <c r="I54" s="6"/>
      <c r="J54" s="6"/>
      <c r="K54" s="6"/>
    </row>
    <row r="55" spans="1:11" ht="15">
      <c r="A55" s="1">
        <v>49</v>
      </c>
      <c r="B55" s="114" t="s">
        <v>685</v>
      </c>
      <c r="C55" s="115"/>
      <c r="H55" s="6"/>
      <c r="I55" s="6"/>
      <c r="J55" s="6"/>
      <c r="K55" s="6"/>
    </row>
    <row r="56" spans="1:11" ht="15">
      <c r="A56" s="1">
        <v>50</v>
      </c>
      <c r="H56" s="6"/>
      <c r="I56" s="6"/>
      <c r="J56" s="6"/>
      <c r="K56" s="6"/>
    </row>
    <row r="57" spans="1:11" ht="15">
      <c r="A57" s="1">
        <v>51</v>
      </c>
      <c r="B57" s="2" t="s">
        <v>5</v>
      </c>
      <c r="C57" s="2"/>
      <c r="H57" s="6"/>
      <c r="I57" s="6"/>
      <c r="J57" s="6"/>
      <c r="K57" s="6"/>
    </row>
    <row r="58" spans="1:11" ht="15">
      <c r="A58" s="1">
        <v>52</v>
      </c>
      <c r="H58" s="6"/>
      <c r="I58" s="6"/>
      <c r="J58" s="6"/>
      <c r="K58" s="6"/>
    </row>
    <row r="59" spans="1:11" ht="15">
      <c r="A59" s="1">
        <v>53</v>
      </c>
      <c r="B59" s="1">
        <v>682001</v>
      </c>
      <c r="C59" s="1" t="s">
        <v>13</v>
      </c>
      <c r="D59" s="3">
        <v>3200</v>
      </c>
      <c r="E59" s="1">
        <v>3200</v>
      </c>
      <c r="F59" s="1">
        <v>3200</v>
      </c>
      <c r="G59" s="10">
        <v>3200</v>
      </c>
      <c r="H59" s="6"/>
      <c r="I59" s="6"/>
      <c r="J59" s="6"/>
      <c r="K59" s="6"/>
    </row>
    <row r="60" spans="1:11" ht="15">
      <c r="A60" s="1">
        <v>54</v>
      </c>
      <c r="B60" s="1">
        <v>680002</v>
      </c>
      <c r="C60" s="1" t="s">
        <v>14</v>
      </c>
      <c r="D60" s="1">
        <v>6900</v>
      </c>
      <c r="E60" s="1">
        <v>6900</v>
      </c>
      <c r="F60" s="188">
        <v>6900</v>
      </c>
      <c r="G60" s="10">
        <v>6900</v>
      </c>
      <c r="H60" s="6"/>
      <c r="I60" s="6"/>
      <c r="J60" s="6"/>
      <c r="K60" s="6"/>
    </row>
    <row r="61" spans="1:11" ht="15">
      <c r="A61" s="1">
        <v>55</v>
      </c>
      <c r="B61" s="1">
        <v>682002</v>
      </c>
      <c r="C61" s="1" t="s">
        <v>16</v>
      </c>
      <c r="D61" s="1">
        <v>1500</v>
      </c>
      <c r="E61" s="1">
        <v>1500</v>
      </c>
      <c r="F61" s="189">
        <v>1500</v>
      </c>
      <c r="G61" s="10">
        <v>1500</v>
      </c>
      <c r="H61" s="6"/>
      <c r="I61" s="6"/>
      <c r="J61" s="6"/>
      <c r="K61" s="6"/>
    </row>
    <row r="62" spans="1:11" ht="15">
      <c r="A62" s="1">
        <v>56</v>
      </c>
      <c r="B62" s="1">
        <v>680002</v>
      </c>
      <c r="C62" s="1" t="s">
        <v>465</v>
      </c>
      <c r="D62" s="1">
        <v>344</v>
      </c>
      <c r="E62" s="1">
        <v>344</v>
      </c>
      <c r="F62" s="1">
        <v>344</v>
      </c>
      <c r="G62" s="10">
        <v>344</v>
      </c>
      <c r="H62" s="6"/>
      <c r="I62" s="6"/>
      <c r="J62" s="6"/>
      <c r="K62" s="6"/>
    </row>
    <row r="63" spans="1:11" ht="15">
      <c r="A63" s="1">
        <v>57</v>
      </c>
      <c r="B63" s="1">
        <v>841403</v>
      </c>
      <c r="C63" s="1" t="s">
        <v>675</v>
      </c>
      <c r="F63" s="1">
        <v>4903</v>
      </c>
      <c r="G63" s="10">
        <v>4903</v>
      </c>
      <c r="H63" s="6"/>
      <c r="I63" s="6"/>
      <c r="J63" s="6"/>
      <c r="K63" s="6"/>
    </row>
    <row r="64" spans="1:11" ht="15">
      <c r="A64" s="1">
        <v>58</v>
      </c>
      <c r="B64" s="1">
        <v>910502</v>
      </c>
      <c r="C64" s="1" t="s">
        <v>17</v>
      </c>
      <c r="D64" s="3">
        <v>450</v>
      </c>
      <c r="E64" s="1">
        <v>450</v>
      </c>
      <c r="F64" s="1">
        <v>450</v>
      </c>
      <c r="G64" s="10">
        <v>450</v>
      </c>
      <c r="H64" s="6"/>
      <c r="I64" s="6"/>
      <c r="J64" s="6"/>
      <c r="K64" s="6"/>
    </row>
    <row r="65" spans="1:11" ht="15">
      <c r="A65" s="1">
        <v>59</v>
      </c>
      <c r="C65" s="1" t="s">
        <v>676</v>
      </c>
      <c r="E65" s="190"/>
      <c r="H65" s="6"/>
      <c r="I65" s="6"/>
      <c r="J65" s="6"/>
      <c r="K65" s="6"/>
    </row>
    <row r="66" spans="1:11" ht="15">
      <c r="A66" s="1">
        <v>60</v>
      </c>
      <c r="B66" s="1">
        <v>370000</v>
      </c>
      <c r="C66" s="1" t="s">
        <v>18</v>
      </c>
      <c r="D66" s="1">
        <v>7209</v>
      </c>
      <c r="E66" s="1">
        <v>7209</v>
      </c>
      <c r="F66" s="1">
        <v>7209</v>
      </c>
      <c r="G66" s="10">
        <v>7209</v>
      </c>
      <c r="H66" s="6"/>
      <c r="I66" s="6"/>
      <c r="J66" s="6"/>
      <c r="K66" s="6"/>
    </row>
    <row r="67" spans="1:11" ht="15">
      <c r="A67" s="1">
        <v>61</v>
      </c>
      <c r="C67" s="1" t="s">
        <v>677</v>
      </c>
      <c r="F67" s="188"/>
      <c r="G67" s="10">
        <v>128</v>
      </c>
      <c r="H67" s="6"/>
      <c r="I67" s="6"/>
      <c r="J67" s="6"/>
      <c r="K67" s="6"/>
    </row>
    <row r="68" spans="1:11" ht="15">
      <c r="A68" s="1">
        <v>62</v>
      </c>
      <c r="B68" s="1">
        <v>841154</v>
      </c>
      <c r="C68" s="1" t="s">
        <v>678</v>
      </c>
      <c r="F68" s="188"/>
      <c r="G68" s="10">
        <v>97</v>
      </c>
      <c r="H68" s="6"/>
      <c r="I68" s="6"/>
      <c r="J68" s="6"/>
      <c r="K68" s="6"/>
    </row>
    <row r="69" spans="1:11" ht="15">
      <c r="A69" s="1">
        <v>63</v>
      </c>
      <c r="B69" s="1">
        <v>841154</v>
      </c>
      <c r="C69" s="1" t="s">
        <v>679</v>
      </c>
      <c r="F69" s="188"/>
      <c r="G69" s="10">
        <v>66</v>
      </c>
      <c r="H69" s="6"/>
      <c r="I69" s="6"/>
      <c r="J69" s="6"/>
      <c r="K69" s="6"/>
    </row>
    <row r="70" spans="1:11" ht="15">
      <c r="A70" s="1">
        <v>64</v>
      </c>
      <c r="B70" s="1">
        <v>680002</v>
      </c>
      <c r="C70" s="1" t="s">
        <v>15</v>
      </c>
      <c r="D70" s="1">
        <v>4318</v>
      </c>
      <c r="E70" s="1">
        <v>4318</v>
      </c>
      <c r="F70" s="188">
        <v>4318</v>
      </c>
      <c r="G70" s="10">
        <v>4318</v>
      </c>
      <c r="H70" s="6"/>
      <c r="I70" s="6"/>
      <c r="J70" s="6"/>
      <c r="K70" s="6"/>
    </row>
    <row r="71" spans="1:11" ht="15">
      <c r="A71" s="1">
        <v>65</v>
      </c>
      <c r="B71" s="1">
        <v>841402</v>
      </c>
      <c r="C71" s="1" t="s">
        <v>680</v>
      </c>
      <c r="G71" s="10">
        <v>1414</v>
      </c>
      <c r="H71" s="6"/>
      <c r="I71" s="6"/>
      <c r="J71" s="6"/>
      <c r="K71" s="6"/>
    </row>
    <row r="72" spans="1:11" ht="15">
      <c r="A72" s="1">
        <v>66</v>
      </c>
      <c r="B72" s="1">
        <v>940000</v>
      </c>
      <c r="C72" s="1" t="s">
        <v>19</v>
      </c>
      <c r="D72" s="3">
        <v>800</v>
      </c>
      <c r="E72" s="1">
        <v>800</v>
      </c>
      <c r="F72" s="1">
        <v>1480</v>
      </c>
      <c r="G72" s="10">
        <v>1730</v>
      </c>
      <c r="H72" s="6"/>
      <c r="I72" s="6"/>
      <c r="J72" s="6"/>
      <c r="K72" s="6"/>
    </row>
    <row r="73" spans="1:11" ht="15">
      <c r="A73" s="1">
        <v>67</v>
      </c>
      <c r="B73" s="1">
        <v>841154</v>
      </c>
      <c r="C73" s="1" t="s">
        <v>466</v>
      </c>
      <c r="D73" s="3">
        <v>22934</v>
      </c>
      <c r="E73" s="1">
        <v>24096</v>
      </c>
      <c r="F73" s="1">
        <v>24096</v>
      </c>
      <c r="G73" s="10">
        <v>24096</v>
      </c>
      <c r="H73" s="6"/>
      <c r="I73" s="6"/>
      <c r="J73" s="6"/>
      <c r="K73" s="6"/>
    </row>
    <row r="74" spans="1:11" ht="15">
      <c r="A74" s="1">
        <v>68</v>
      </c>
      <c r="B74" s="1">
        <v>841403</v>
      </c>
      <c r="C74" s="1" t="s">
        <v>681</v>
      </c>
      <c r="F74" s="1">
        <v>560</v>
      </c>
      <c r="G74" s="10">
        <v>269</v>
      </c>
      <c r="H74" s="6"/>
      <c r="I74" s="6"/>
      <c r="J74" s="6"/>
      <c r="K74" s="6"/>
    </row>
    <row r="75" spans="1:11" ht="15">
      <c r="A75" s="1">
        <v>69</v>
      </c>
      <c r="B75" s="191"/>
      <c r="H75" s="6"/>
      <c r="I75" s="6"/>
      <c r="J75" s="6"/>
      <c r="K75" s="6"/>
    </row>
    <row r="76" spans="1:11" ht="15">
      <c r="A76" s="1">
        <v>70</v>
      </c>
      <c r="B76" s="4"/>
      <c r="C76" s="4"/>
      <c r="H76" s="6"/>
      <c r="I76" s="6"/>
      <c r="J76" s="6"/>
      <c r="K76" s="6"/>
    </row>
    <row r="77" spans="1:11" ht="15">
      <c r="A77" s="1">
        <v>71</v>
      </c>
      <c r="B77" s="4"/>
      <c r="C77" s="4"/>
      <c r="H77" s="6"/>
      <c r="I77" s="6"/>
      <c r="J77" s="6"/>
      <c r="K77" s="6"/>
    </row>
    <row r="78" spans="1:11" ht="15">
      <c r="A78" s="1">
        <v>72</v>
      </c>
      <c r="C78" s="1" t="s">
        <v>20</v>
      </c>
      <c r="D78" s="6">
        <v>1668</v>
      </c>
      <c r="E78" s="1">
        <v>1668</v>
      </c>
      <c r="F78" s="1">
        <v>1668</v>
      </c>
      <c r="G78" s="10">
        <v>1668</v>
      </c>
      <c r="H78" s="6"/>
      <c r="I78" s="6"/>
      <c r="J78" s="6"/>
      <c r="K78" s="6"/>
    </row>
    <row r="79" spans="1:11" ht="15">
      <c r="A79" s="1">
        <v>73</v>
      </c>
      <c r="C79" s="1" t="s">
        <v>21</v>
      </c>
      <c r="D79" s="3">
        <v>7558</v>
      </c>
      <c r="E79" s="1">
        <v>7558</v>
      </c>
      <c r="F79" s="1">
        <v>7558</v>
      </c>
      <c r="G79" s="10">
        <v>7558</v>
      </c>
      <c r="H79" s="6"/>
      <c r="I79" s="6"/>
      <c r="J79" s="6"/>
      <c r="K79" s="6"/>
    </row>
    <row r="80" spans="1:11" ht="15">
      <c r="A80" s="1">
        <v>74</v>
      </c>
      <c r="C80" s="1" t="s">
        <v>22</v>
      </c>
      <c r="D80" s="6">
        <v>4477</v>
      </c>
      <c r="E80" s="1">
        <v>4477</v>
      </c>
      <c r="F80" s="1">
        <v>4477</v>
      </c>
      <c r="G80" s="10">
        <v>4477</v>
      </c>
      <c r="H80" s="6"/>
      <c r="I80" s="6"/>
      <c r="J80" s="6"/>
      <c r="K80" s="6"/>
    </row>
    <row r="81" spans="1:11" ht="15">
      <c r="A81" s="1">
        <v>75</v>
      </c>
      <c r="C81" s="1" t="s">
        <v>23</v>
      </c>
      <c r="D81" s="6">
        <v>2307</v>
      </c>
      <c r="E81" s="1">
        <v>2307</v>
      </c>
      <c r="F81" s="1">
        <f>2307+269</f>
        <v>2576</v>
      </c>
      <c r="G81" s="10">
        <v>2576</v>
      </c>
      <c r="H81" s="6"/>
      <c r="I81" s="6"/>
      <c r="J81" s="6"/>
      <c r="K81" s="6"/>
    </row>
    <row r="82" spans="1:11" ht="15">
      <c r="A82" s="1">
        <v>76</v>
      </c>
      <c r="C82" s="1" t="s">
        <v>467</v>
      </c>
      <c r="D82" s="6">
        <v>5243</v>
      </c>
      <c r="E82" s="1">
        <v>5243</v>
      </c>
      <c r="F82" s="1">
        <v>5243</v>
      </c>
      <c r="G82" s="10">
        <v>5143</v>
      </c>
      <c r="H82" s="6"/>
      <c r="I82" s="6"/>
      <c r="J82" s="6"/>
      <c r="K82" s="6"/>
    </row>
    <row r="83" spans="1:11" ht="15">
      <c r="A83" s="1">
        <v>77</v>
      </c>
      <c r="C83" s="1" t="s">
        <v>210</v>
      </c>
      <c r="H83" s="6"/>
      <c r="I83" s="6"/>
      <c r="J83" s="6"/>
      <c r="K83" s="6"/>
    </row>
    <row r="84" spans="1:11" ht="15">
      <c r="A84" s="1">
        <v>78</v>
      </c>
      <c r="C84" s="1" t="s">
        <v>24</v>
      </c>
      <c r="D84" s="3">
        <v>4445</v>
      </c>
      <c r="E84" s="1">
        <v>4445</v>
      </c>
      <c r="F84" s="1">
        <v>4445</v>
      </c>
      <c r="G84" s="10">
        <v>6110</v>
      </c>
      <c r="H84" s="6"/>
      <c r="I84" s="6"/>
      <c r="J84" s="6"/>
      <c r="K84" s="6"/>
    </row>
    <row r="85" spans="1:11" ht="15">
      <c r="A85" s="1">
        <v>79</v>
      </c>
      <c r="C85" s="1" t="s">
        <v>25</v>
      </c>
      <c r="D85" s="3">
        <v>185</v>
      </c>
      <c r="E85" s="1">
        <v>185</v>
      </c>
      <c r="F85" s="1">
        <v>185</v>
      </c>
      <c r="G85" s="10">
        <v>185</v>
      </c>
      <c r="H85" s="6"/>
      <c r="I85" s="6"/>
      <c r="J85" s="6"/>
      <c r="K85" s="6"/>
    </row>
    <row r="86" spans="1:11" ht="15">
      <c r="A86" s="1">
        <v>80</v>
      </c>
      <c r="C86" s="1" t="s">
        <v>26</v>
      </c>
      <c r="D86" s="3">
        <v>5775</v>
      </c>
      <c r="E86" s="1">
        <f>3537+2238</f>
        <v>5775</v>
      </c>
      <c r="F86" s="1">
        <v>11789</v>
      </c>
      <c r="G86" s="10">
        <v>11789</v>
      </c>
      <c r="H86" s="6"/>
      <c r="I86" s="6"/>
      <c r="J86" s="6"/>
      <c r="K86" s="6"/>
    </row>
    <row r="87" spans="1:11" ht="12.75">
      <c r="A87" s="1">
        <v>81</v>
      </c>
      <c r="B87" s="4" t="s">
        <v>468</v>
      </c>
      <c r="D87" s="3">
        <f>SUM(D59:D86)</f>
        <v>79313</v>
      </c>
      <c r="E87" s="3">
        <f>SUM(E59:E86)</f>
        <v>80475</v>
      </c>
      <c r="F87" s="3">
        <f>SUM(F59:F86)</f>
        <v>92901</v>
      </c>
      <c r="G87" s="3">
        <f>SUM(G59:G86)</f>
        <v>96130</v>
      </c>
      <c r="H87" s="6"/>
      <c r="I87" s="6"/>
      <c r="J87" s="6"/>
      <c r="K87" s="6"/>
    </row>
    <row r="88" spans="1:11" ht="15">
      <c r="A88" s="1">
        <v>82</v>
      </c>
      <c r="C88" s="4" t="s">
        <v>674</v>
      </c>
      <c r="F88" s="1">
        <v>92901</v>
      </c>
      <c r="G88" s="10">
        <v>96130</v>
      </c>
      <c r="H88" s="6"/>
      <c r="I88" s="6"/>
      <c r="J88" s="6"/>
      <c r="K88" s="6"/>
    </row>
    <row r="89" spans="1:11" ht="12.75">
      <c r="A89" s="1">
        <v>83</v>
      </c>
      <c r="B89" s="191" t="s">
        <v>469</v>
      </c>
      <c r="C89" s="191"/>
      <c r="D89" s="192">
        <f>D87+D52+D48</f>
        <v>470322</v>
      </c>
      <c r="E89" s="192">
        <f>E87+E52+E48</f>
        <v>493336</v>
      </c>
      <c r="F89" s="192">
        <f>F87+F52+F48+F53</f>
        <v>526425</v>
      </c>
      <c r="G89" s="192">
        <f>G87+G52+G48+G53</f>
        <v>562326</v>
      </c>
      <c r="H89" s="6"/>
      <c r="I89" s="6"/>
      <c r="J89" s="6"/>
      <c r="K89" s="6"/>
    </row>
    <row r="90" spans="1:11" ht="15">
      <c r="A90" s="1">
        <v>84</v>
      </c>
      <c r="H90" s="6"/>
      <c r="I90" s="6"/>
      <c r="J90" s="6"/>
      <c r="K90" s="6"/>
    </row>
    <row r="91" spans="1:11" ht="12.75">
      <c r="A91" s="1">
        <v>85</v>
      </c>
      <c r="B91" s="191" t="s">
        <v>470</v>
      </c>
      <c r="C91" s="191"/>
      <c r="D91" s="192">
        <f>D89+D18</f>
        <v>482225</v>
      </c>
      <c r="E91" s="192">
        <f>E89+E18</f>
        <v>503681</v>
      </c>
      <c r="F91" s="192">
        <f>F89+F18</f>
        <v>541970</v>
      </c>
      <c r="G91" s="192">
        <f>G89+G18</f>
        <v>579183</v>
      </c>
      <c r="H91" s="6"/>
      <c r="I91" s="6"/>
      <c r="J91" s="6"/>
      <c r="K91" s="6"/>
    </row>
    <row r="92" spans="1:11" ht="15">
      <c r="A92" s="1">
        <v>86</v>
      </c>
      <c r="H92" s="6"/>
      <c r="I92" s="6"/>
      <c r="J92" s="6"/>
      <c r="K92" s="6"/>
    </row>
    <row r="93" spans="1:11" ht="15">
      <c r="A93" s="1">
        <v>87</v>
      </c>
      <c r="C93" s="1" t="s">
        <v>471</v>
      </c>
      <c r="D93" s="1">
        <v>46990</v>
      </c>
      <c r="E93" s="1">
        <v>45413</v>
      </c>
      <c r="F93" s="1">
        <v>47994</v>
      </c>
      <c r="G93" s="10">
        <v>47490</v>
      </c>
      <c r="H93" s="6"/>
      <c r="I93" s="6"/>
      <c r="J93" s="6"/>
      <c r="K93" s="6"/>
    </row>
    <row r="94" spans="1:11" ht="15">
      <c r="A94" s="1">
        <v>88</v>
      </c>
      <c r="C94" s="1" t="s">
        <v>472</v>
      </c>
      <c r="D94" s="1">
        <v>184403</v>
      </c>
      <c r="E94" s="1">
        <f>199776+467</f>
        <v>200243</v>
      </c>
      <c r="F94" s="1">
        <v>200419</v>
      </c>
      <c r="G94" s="10">
        <v>171608</v>
      </c>
      <c r="H94" s="6"/>
      <c r="I94" s="6"/>
      <c r="J94" s="6"/>
      <c r="K94" s="6"/>
    </row>
    <row r="95" spans="3:11" ht="12.75">
      <c r="C95" s="1" t="s">
        <v>4</v>
      </c>
      <c r="D95" s="1">
        <f>SUM(D93:D94)</f>
        <v>231393</v>
      </c>
      <c r="E95" s="1">
        <f>SUM(E93:E94)</f>
        <v>245656</v>
      </c>
      <c r="F95" s="1">
        <f>F93+F94</f>
        <v>248413</v>
      </c>
      <c r="G95" s="1">
        <f>G93+G94</f>
        <v>219098</v>
      </c>
      <c r="H95" s="6"/>
      <c r="I95" s="6"/>
      <c r="J95" s="6"/>
      <c r="K95" s="6"/>
    </row>
    <row r="98" ht="15">
      <c r="F98" s="3"/>
    </row>
    <row r="101" ht="15">
      <c r="F101" s="3"/>
    </row>
  </sheetData>
  <sheetProtection/>
  <mergeCells count="1">
    <mergeCell ref="B5:C5"/>
  </mergeCells>
  <printOptions/>
  <pageMargins left="0.7" right="0.7" top="0.75" bottom="0.75" header="0.3" footer="0.3"/>
  <pageSetup horizontalDpi="200" verticalDpi="2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"/>
  <sheetViews>
    <sheetView tabSelected="1" view="pageBreakPreview" zoomScale="60" zoomScalePageLayoutView="0" workbookViewId="0" topLeftCell="A1">
      <selection activeCell="B9" sqref="B9"/>
    </sheetView>
  </sheetViews>
  <sheetFormatPr defaultColWidth="9.140625" defaultRowHeight="15"/>
  <cols>
    <col min="1" max="1" width="9.140625" style="61" customWidth="1"/>
    <col min="2" max="2" width="37.140625" style="60" customWidth="1"/>
    <col min="3" max="3" width="8.7109375" style="60" customWidth="1"/>
    <col min="4" max="6" width="10.140625" style="60" customWidth="1"/>
    <col min="7" max="7" width="9.7109375" style="60" customWidth="1"/>
    <col min="8" max="8" width="10.8515625" style="60" customWidth="1"/>
    <col min="9" max="16384" width="9.140625" style="60" customWidth="1"/>
  </cols>
  <sheetData>
    <row r="1" spans="1:3" ht="15.75">
      <c r="A1" s="226" t="s">
        <v>706</v>
      </c>
      <c r="B1" s="226"/>
      <c r="C1" s="227"/>
    </row>
    <row r="3" spans="2:7" ht="15.75">
      <c r="B3" s="225" t="s">
        <v>580</v>
      </c>
      <c r="C3" s="225"/>
      <c r="D3" s="225"/>
      <c r="E3" s="225"/>
      <c r="F3" s="225"/>
      <c r="G3" s="225"/>
    </row>
    <row r="4" spans="2:7" ht="15.75">
      <c r="B4" s="62"/>
      <c r="C4" s="62"/>
      <c r="D4" s="62"/>
      <c r="E4" s="62"/>
      <c r="F4" s="62"/>
      <c r="G4" s="62"/>
    </row>
    <row r="5" spans="1:8" s="61" customFormat="1" ht="33" customHeight="1">
      <c r="A5" s="63"/>
      <c r="B5" s="63" t="s">
        <v>28</v>
      </c>
      <c r="C5" s="63" t="s">
        <v>29</v>
      </c>
      <c r="D5" s="63" t="s">
        <v>30</v>
      </c>
      <c r="E5" s="63" t="s">
        <v>31</v>
      </c>
      <c r="F5" s="63" t="s">
        <v>32</v>
      </c>
      <c r="G5" s="63" t="s">
        <v>140</v>
      </c>
      <c r="H5" s="63" t="s">
        <v>62</v>
      </c>
    </row>
    <row r="6" spans="1:8" ht="15.75" hidden="1">
      <c r="A6" s="63"/>
      <c r="B6" s="65"/>
      <c r="C6" s="65"/>
      <c r="D6" s="65"/>
      <c r="E6" s="65"/>
      <c r="F6" s="65"/>
      <c r="G6" s="65"/>
      <c r="H6" s="65"/>
    </row>
    <row r="7" spans="1:8" ht="1.5" customHeight="1" hidden="1">
      <c r="A7" s="63"/>
      <c r="B7" s="65"/>
      <c r="C7" s="65"/>
      <c r="D7" s="65"/>
      <c r="E7" s="65"/>
      <c r="F7" s="65"/>
      <c r="G7" s="65"/>
      <c r="H7" s="65"/>
    </row>
    <row r="8" spans="1:8" ht="6" customHeight="1" hidden="1">
      <c r="A8" s="63"/>
      <c r="B8" s="65"/>
      <c r="C8" s="65"/>
      <c r="D8" s="65"/>
      <c r="E8" s="65"/>
      <c r="F8" s="65"/>
      <c r="G8" s="65"/>
      <c r="H8" s="65"/>
    </row>
    <row r="9" spans="1:8" s="71" customFormat="1" ht="61.5" customHeight="1">
      <c r="A9" s="63">
        <v>1</v>
      </c>
      <c r="B9" s="69" t="s">
        <v>80</v>
      </c>
      <c r="C9" s="74" t="s">
        <v>376</v>
      </c>
      <c r="D9" s="74" t="s">
        <v>377</v>
      </c>
      <c r="E9" s="74" t="s">
        <v>581</v>
      </c>
      <c r="F9" s="75" t="s">
        <v>378</v>
      </c>
      <c r="G9" s="74" t="s">
        <v>379</v>
      </c>
      <c r="H9" s="76" t="s">
        <v>355</v>
      </c>
    </row>
    <row r="10" spans="1:8" ht="33.75" customHeight="1">
      <c r="A10" s="63">
        <v>2</v>
      </c>
      <c r="B10" s="65"/>
      <c r="C10" s="77" t="s">
        <v>582</v>
      </c>
      <c r="D10" s="77" t="s">
        <v>583</v>
      </c>
      <c r="E10" s="77"/>
      <c r="F10" s="78" t="s">
        <v>582</v>
      </c>
      <c r="G10" s="77" t="s">
        <v>583</v>
      </c>
      <c r="H10" s="79" t="s">
        <v>583</v>
      </c>
    </row>
    <row r="11" spans="1:8" s="71" customFormat="1" ht="15.75">
      <c r="A11" s="63">
        <v>3</v>
      </c>
      <c r="B11" s="69"/>
      <c r="C11" s="69"/>
      <c r="D11" s="69"/>
      <c r="E11" s="69"/>
      <c r="F11" s="73"/>
      <c r="G11" s="69"/>
      <c r="H11" s="65"/>
    </row>
    <row r="12" spans="1:8" s="71" customFormat="1" ht="15.75">
      <c r="A12" s="63">
        <v>4</v>
      </c>
      <c r="B12" s="69" t="s">
        <v>151</v>
      </c>
      <c r="C12" s="69">
        <v>10</v>
      </c>
      <c r="D12" s="69"/>
      <c r="E12" s="69"/>
      <c r="F12" s="73">
        <f>SUM(C12:D12)</f>
        <v>10</v>
      </c>
      <c r="G12" s="69"/>
      <c r="H12" s="65">
        <f>SUM(F12:G12)</f>
        <v>10</v>
      </c>
    </row>
    <row r="13" spans="1:8" s="71" customFormat="1" ht="15.75">
      <c r="A13" s="63">
        <v>5</v>
      </c>
      <c r="B13" s="69"/>
      <c r="C13" s="69"/>
      <c r="D13" s="69"/>
      <c r="E13" s="69"/>
      <c r="F13" s="73"/>
      <c r="G13" s="69"/>
      <c r="H13" s="65"/>
    </row>
    <row r="14" spans="1:8" ht="15.75">
      <c r="A14" s="63">
        <v>6</v>
      </c>
      <c r="B14" s="69" t="s">
        <v>45</v>
      </c>
      <c r="C14" s="65"/>
      <c r="D14" s="65"/>
      <c r="E14" s="65"/>
      <c r="F14" s="73"/>
      <c r="G14" s="65"/>
      <c r="H14" s="65"/>
    </row>
    <row r="15" spans="1:8" ht="15.75">
      <c r="A15" s="63">
        <v>7</v>
      </c>
      <c r="B15" s="65" t="s">
        <v>380</v>
      </c>
      <c r="C15" s="65">
        <v>1</v>
      </c>
      <c r="D15" s="65"/>
      <c r="E15" s="65"/>
      <c r="F15" s="73">
        <f aca="true" t="shared" si="0" ref="F15:F20">SUM(C15:D15)</f>
        <v>1</v>
      </c>
      <c r="G15" s="65"/>
      <c r="H15" s="65">
        <f>SUM(F15:G15)</f>
        <v>1</v>
      </c>
    </row>
    <row r="16" spans="1:8" ht="15.75">
      <c r="A16" s="63">
        <v>8</v>
      </c>
      <c r="B16" s="65" t="s">
        <v>381</v>
      </c>
      <c r="C16" s="65">
        <v>1</v>
      </c>
      <c r="D16" s="65"/>
      <c r="E16" s="65"/>
      <c r="F16" s="73">
        <f t="shared" si="0"/>
        <v>1</v>
      </c>
      <c r="G16" s="65"/>
      <c r="H16" s="65">
        <f aca="true" t="shared" si="1" ref="H16:H22">SUM(F16:G16)</f>
        <v>1</v>
      </c>
    </row>
    <row r="17" spans="1:8" ht="15.75">
      <c r="A17" s="63">
        <v>9</v>
      </c>
      <c r="B17" s="65" t="s">
        <v>214</v>
      </c>
      <c r="C17" s="65">
        <v>1</v>
      </c>
      <c r="D17" s="65"/>
      <c r="E17" s="65"/>
      <c r="F17" s="73">
        <f t="shared" si="0"/>
        <v>1</v>
      </c>
      <c r="G17" s="65"/>
      <c r="H17" s="65">
        <f t="shared" si="1"/>
        <v>1</v>
      </c>
    </row>
    <row r="18" spans="1:8" ht="15.75">
      <c r="A18" s="63">
        <v>10</v>
      </c>
      <c r="B18" s="65" t="s">
        <v>382</v>
      </c>
      <c r="C18" s="65"/>
      <c r="D18" s="65">
        <v>1</v>
      </c>
      <c r="E18" s="65"/>
      <c r="F18" s="73">
        <f t="shared" si="0"/>
        <v>1</v>
      </c>
      <c r="G18" s="65"/>
      <c r="H18" s="65">
        <f t="shared" si="1"/>
        <v>1</v>
      </c>
    </row>
    <row r="19" spans="1:8" ht="15.75">
      <c r="A19" s="63">
        <v>11</v>
      </c>
      <c r="B19" s="65" t="s">
        <v>396</v>
      </c>
      <c r="C19" s="65"/>
      <c r="D19" s="65"/>
      <c r="E19" s="65"/>
      <c r="F19" s="73">
        <f t="shared" si="0"/>
        <v>0</v>
      </c>
      <c r="G19" s="65"/>
      <c r="H19" s="65">
        <f t="shared" si="1"/>
        <v>0</v>
      </c>
    </row>
    <row r="20" spans="1:8" s="71" customFormat="1" ht="15.75">
      <c r="A20" s="63">
        <v>12</v>
      </c>
      <c r="B20" s="19" t="s">
        <v>383</v>
      </c>
      <c r="C20" s="73">
        <v>3</v>
      </c>
      <c r="D20" s="73">
        <v>2</v>
      </c>
      <c r="E20" s="73"/>
      <c r="F20" s="73">
        <f t="shared" si="0"/>
        <v>5</v>
      </c>
      <c r="G20" s="73"/>
      <c r="H20" s="65">
        <f t="shared" si="1"/>
        <v>5</v>
      </c>
    </row>
    <row r="21" spans="1:8" ht="15.75">
      <c r="A21" s="63">
        <v>13</v>
      </c>
      <c r="B21" s="65" t="s">
        <v>384</v>
      </c>
      <c r="C21" s="65">
        <v>10</v>
      </c>
      <c r="D21" s="65">
        <v>4</v>
      </c>
      <c r="E21" s="65">
        <v>1</v>
      </c>
      <c r="F21" s="73">
        <f>SUM(C21:E21)</f>
        <v>15</v>
      </c>
      <c r="G21" s="65">
        <v>6</v>
      </c>
      <c r="H21" s="65">
        <f t="shared" si="1"/>
        <v>21</v>
      </c>
    </row>
    <row r="22" spans="1:8" s="71" customFormat="1" ht="15.75">
      <c r="A22" s="63">
        <v>14</v>
      </c>
      <c r="B22" s="19" t="s">
        <v>385</v>
      </c>
      <c r="C22" s="69">
        <v>3</v>
      </c>
      <c r="D22" s="69">
        <v>4</v>
      </c>
      <c r="E22" s="69">
        <v>1</v>
      </c>
      <c r="F22" s="73">
        <f>SUM(C22:E22)</f>
        <v>8</v>
      </c>
      <c r="G22" s="69"/>
      <c r="H22" s="65">
        <f t="shared" si="1"/>
        <v>8</v>
      </c>
    </row>
    <row r="23" spans="1:8" s="71" customFormat="1" ht="15.75">
      <c r="A23" s="63">
        <v>15</v>
      </c>
      <c r="B23" s="69" t="s">
        <v>386</v>
      </c>
      <c r="C23" s="65">
        <f aca="true" t="shared" si="2" ref="C23:H23">SUM(C15:C22)</f>
        <v>19</v>
      </c>
      <c r="D23" s="65">
        <f t="shared" si="2"/>
        <v>11</v>
      </c>
      <c r="E23" s="65">
        <f t="shared" si="2"/>
        <v>2</v>
      </c>
      <c r="F23" s="65">
        <f t="shared" si="2"/>
        <v>32</v>
      </c>
      <c r="G23" s="65">
        <f t="shared" si="2"/>
        <v>6</v>
      </c>
      <c r="H23" s="65">
        <f t="shared" si="2"/>
        <v>38</v>
      </c>
    </row>
    <row r="24" spans="1:8" s="71" customFormat="1" ht="15.75">
      <c r="A24" s="63">
        <v>16</v>
      </c>
      <c r="B24" s="69"/>
      <c r="C24" s="65"/>
      <c r="D24" s="65"/>
      <c r="E24" s="65"/>
      <c r="F24" s="65"/>
      <c r="G24" s="65"/>
      <c r="H24" s="65"/>
    </row>
    <row r="25" spans="1:8" s="71" customFormat="1" ht="15.75">
      <c r="A25" s="63">
        <v>17</v>
      </c>
      <c r="B25" s="69" t="s">
        <v>513</v>
      </c>
      <c r="C25" s="73">
        <f aca="true" t="shared" si="3" ref="C25:H25">C23+C12</f>
        <v>29</v>
      </c>
      <c r="D25" s="73">
        <f t="shared" si="3"/>
        <v>11</v>
      </c>
      <c r="E25" s="73">
        <f t="shared" si="3"/>
        <v>2</v>
      </c>
      <c r="F25" s="73">
        <f t="shared" si="3"/>
        <v>42</v>
      </c>
      <c r="G25" s="73">
        <f t="shared" si="3"/>
        <v>6</v>
      </c>
      <c r="H25" s="73">
        <f t="shared" si="3"/>
        <v>48</v>
      </c>
    </row>
    <row r="26" s="96" customFormat="1" ht="15.75">
      <c r="A26" s="95"/>
    </row>
    <row r="27" s="96" customFormat="1" ht="15.75">
      <c r="A27" s="95"/>
    </row>
  </sheetData>
  <sheetProtection/>
  <mergeCells count="2">
    <mergeCell ref="B3:G3"/>
    <mergeCell ref="A1:C1"/>
  </mergeCells>
  <printOptions/>
  <pageMargins left="0.7" right="0.7" top="0.75" bottom="0.75" header="0.3" footer="0.3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9.140625" style="8" customWidth="1"/>
    <col min="2" max="2" width="53.421875" style="0" customWidth="1"/>
    <col min="3" max="3" width="14.421875" style="7" customWidth="1"/>
    <col min="4" max="4" width="14.7109375" style="7" customWidth="1"/>
    <col min="5" max="5" width="13.57421875" style="7" customWidth="1"/>
    <col min="6" max="6" width="17.00390625" style="7" customWidth="1"/>
  </cols>
  <sheetData>
    <row r="1" spans="1:3" ht="15">
      <c r="A1" s="198" t="s">
        <v>698</v>
      </c>
      <c r="B1" s="199"/>
      <c r="C1" s="199"/>
    </row>
    <row r="2" ht="15">
      <c r="F2"/>
    </row>
    <row r="3" ht="15">
      <c r="B3" t="s">
        <v>649</v>
      </c>
    </row>
    <row r="5" spans="1:6" s="8" customFormat="1" ht="15">
      <c r="A5" s="9"/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</row>
    <row r="6" spans="1:6" ht="30">
      <c r="A6" s="9">
        <v>1</v>
      </c>
      <c r="B6" s="10" t="s">
        <v>33</v>
      </c>
      <c r="C6" s="11" t="s">
        <v>34</v>
      </c>
      <c r="D6" s="11" t="s">
        <v>35</v>
      </c>
      <c r="E6" s="11" t="s">
        <v>36</v>
      </c>
      <c r="F6" s="12" t="s">
        <v>37</v>
      </c>
    </row>
    <row r="7" spans="1:6" ht="15">
      <c r="A7" s="9">
        <v>2</v>
      </c>
      <c r="B7" s="10" t="s">
        <v>38</v>
      </c>
      <c r="C7" s="13"/>
      <c r="D7" s="13"/>
      <c r="E7" s="13"/>
      <c r="F7" s="12"/>
    </row>
    <row r="8" spans="1:6" ht="27.75" customHeight="1">
      <c r="A8" s="9">
        <v>3</v>
      </c>
      <c r="B8" s="10" t="s">
        <v>39</v>
      </c>
      <c r="C8" s="14">
        <f>'3.bev.részletes'!C70</f>
        <v>98971</v>
      </c>
      <c r="D8" s="13"/>
      <c r="E8" s="13"/>
      <c r="F8" s="12">
        <f>SUM(C8:E8)</f>
        <v>98971</v>
      </c>
    </row>
    <row r="9" spans="1:6" ht="15.75">
      <c r="A9" s="9">
        <v>4</v>
      </c>
      <c r="B9" s="15" t="s">
        <v>40</v>
      </c>
      <c r="C9" s="16">
        <f>'3.bev.részletes'!E70</f>
        <v>218615</v>
      </c>
      <c r="D9" s="12"/>
      <c r="E9" s="12"/>
      <c r="F9" s="12">
        <f aca="true" t="shared" si="0" ref="F9:F41">SUM(C9:E9)</f>
        <v>218615</v>
      </c>
    </row>
    <row r="10" spans="1:6" ht="15.75">
      <c r="A10" s="9">
        <v>5</v>
      </c>
      <c r="B10" s="15" t="s">
        <v>41</v>
      </c>
      <c r="C10" s="16">
        <f>'3.bev.részletes'!H70</f>
        <v>142257</v>
      </c>
      <c r="D10" s="12"/>
      <c r="E10" s="12"/>
      <c r="F10" s="17">
        <f t="shared" si="0"/>
        <v>142257</v>
      </c>
    </row>
    <row r="11" spans="1:6" ht="15.75">
      <c r="A11" s="9">
        <v>6</v>
      </c>
      <c r="B11" s="15" t="s">
        <v>650</v>
      </c>
      <c r="C11" s="16">
        <f>'3.bev.részletes'!F70</f>
        <v>1745</v>
      </c>
      <c r="D11" s="12"/>
      <c r="E11" s="12"/>
      <c r="F11" s="17">
        <f t="shared" si="0"/>
        <v>1745</v>
      </c>
    </row>
    <row r="12" spans="1:6" ht="15.75">
      <c r="A12" s="9">
        <v>7</v>
      </c>
      <c r="B12" s="15" t="s">
        <v>42</v>
      </c>
      <c r="C12" s="16">
        <f>'3.bev.részletes'!K70+'3.bev.részletes'!J70</f>
        <v>14421</v>
      </c>
      <c r="D12" s="12"/>
      <c r="E12" s="12"/>
      <c r="F12" s="17">
        <f t="shared" si="0"/>
        <v>14421</v>
      </c>
    </row>
    <row r="13" spans="1:6" ht="15.75">
      <c r="A13" s="9">
        <v>8</v>
      </c>
      <c r="B13" s="15" t="s">
        <v>43</v>
      </c>
      <c r="C13" s="16">
        <f>'3.bev.részletes'!I70</f>
        <v>450</v>
      </c>
      <c r="D13" s="12"/>
      <c r="E13" s="12"/>
      <c r="F13" s="17">
        <f t="shared" si="0"/>
        <v>450</v>
      </c>
    </row>
    <row r="14" spans="1:6" ht="15.75">
      <c r="A14" s="9">
        <v>9</v>
      </c>
      <c r="B14" s="15" t="s">
        <v>46</v>
      </c>
      <c r="C14" s="16">
        <f>'3.bev.részletes'!D70</f>
        <v>1400</v>
      </c>
      <c r="D14" s="12"/>
      <c r="E14" s="12"/>
      <c r="F14" s="17">
        <f t="shared" si="0"/>
        <v>1400</v>
      </c>
    </row>
    <row r="15" spans="1:6" ht="15.75">
      <c r="A15" s="9"/>
      <c r="B15" s="15" t="s">
        <v>54</v>
      </c>
      <c r="C15" s="16">
        <f>'3.bev.részletes'!G70</f>
        <v>3064</v>
      </c>
      <c r="D15" s="12"/>
      <c r="E15" s="12"/>
      <c r="F15" s="17">
        <f t="shared" si="0"/>
        <v>3064</v>
      </c>
    </row>
    <row r="16" spans="1:6" ht="15.75">
      <c r="A16" s="9">
        <v>10</v>
      </c>
      <c r="B16" s="15" t="s">
        <v>44</v>
      </c>
      <c r="C16" s="16">
        <f>SUM(C8:C15)</f>
        <v>480923</v>
      </c>
      <c r="D16" s="16">
        <f>SUM(D8:D14)</f>
        <v>0</v>
      </c>
      <c r="E16" s="16">
        <f>SUM(E8:E14)</f>
        <v>0</v>
      </c>
      <c r="F16" s="16">
        <f>SUM(F8:F15)</f>
        <v>480923</v>
      </c>
    </row>
    <row r="17" spans="1:6" ht="15.75">
      <c r="A17" s="9">
        <v>11</v>
      </c>
      <c r="B17" s="15"/>
      <c r="C17" s="16"/>
      <c r="D17" s="12"/>
      <c r="E17" s="12"/>
      <c r="F17" s="12">
        <f t="shared" si="0"/>
        <v>0</v>
      </c>
    </row>
    <row r="18" spans="1:6" ht="18.75">
      <c r="A18" s="9">
        <v>12</v>
      </c>
      <c r="B18" s="18" t="s">
        <v>45</v>
      </c>
      <c r="C18" s="13"/>
      <c r="D18" s="13"/>
      <c r="E18" s="13"/>
      <c r="F18" s="12">
        <f t="shared" si="0"/>
        <v>0</v>
      </c>
    </row>
    <row r="19" spans="1:6" ht="20.25" customHeight="1">
      <c r="A19" s="9">
        <v>13</v>
      </c>
      <c r="B19" s="19" t="s">
        <v>46</v>
      </c>
      <c r="C19" s="14">
        <v>7209</v>
      </c>
      <c r="D19" s="13"/>
      <c r="E19" s="13"/>
      <c r="F19" s="12">
        <f t="shared" si="0"/>
        <v>7209</v>
      </c>
    </row>
    <row r="20" spans="1:6" ht="20.25" customHeight="1">
      <c r="A20" s="9">
        <v>14</v>
      </c>
      <c r="B20" s="19" t="s">
        <v>47</v>
      </c>
      <c r="C20" s="14">
        <v>6110</v>
      </c>
      <c r="D20" s="13"/>
      <c r="E20" s="13"/>
      <c r="F20" s="12">
        <f t="shared" si="0"/>
        <v>6110</v>
      </c>
    </row>
    <row r="21" spans="1:6" ht="15">
      <c r="A21" s="9">
        <v>15</v>
      </c>
      <c r="B21" s="10" t="s">
        <v>48</v>
      </c>
      <c r="C21" s="16">
        <v>1668</v>
      </c>
      <c r="D21" s="16"/>
      <c r="E21" s="16"/>
      <c r="F21" s="12">
        <f t="shared" si="0"/>
        <v>1668</v>
      </c>
    </row>
    <row r="22" spans="1:6" ht="15">
      <c r="A22" s="9">
        <v>16</v>
      </c>
      <c r="B22" s="10" t="s">
        <v>49</v>
      </c>
      <c r="C22" s="16">
        <v>7558</v>
      </c>
      <c r="D22" s="16"/>
      <c r="E22" s="16"/>
      <c r="F22" s="12">
        <f t="shared" si="0"/>
        <v>7558</v>
      </c>
    </row>
    <row r="23" spans="1:6" ht="15">
      <c r="A23" s="9">
        <v>17</v>
      </c>
      <c r="B23" s="10" t="s">
        <v>50</v>
      </c>
      <c r="C23" s="12"/>
      <c r="D23" s="16">
        <v>5143</v>
      </c>
      <c r="E23" s="12"/>
      <c r="F23" s="12">
        <f t="shared" si="0"/>
        <v>5143</v>
      </c>
    </row>
    <row r="24" spans="1:6" ht="15">
      <c r="A24" s="9">
        <v>18</v>
      </c>
      <c r="B24" s="10" t="s">
        <v>51</v>
      </c>
      <c r="C24" s="12"/>
      <c r="D24" s="16">
        <v>4477</v>
      </c>
      <c r="E24" s="12"/>
      <c r="F24" s="12">
        <f t="shared" si="0"/>
        <v>4477</v>
      </c>
    </row>
    <row r="25" spans="1:6" ht="15.75">
      <c r="A25" s="9">
        <v>19</v>
      </c>
      <c r="B25" s="19" t="s">
        <v>52</v>
      </c>
      <c r="C25" s="16">
        <v>3200</v>
      </c>
      <c r="D25" s="12"/>
      <c r="E25" s="12"/>
      <c r="F25" s="12">
        <f t="shared" si="0"/>
        <v>3200</v>
      </c>
    </row>
    <row r="26" spans="1:6" ht="15.75">
      <c r="A26" s="9">
        <v>20</v>
      </c>
      <c r="B26" s="19" t="s">
        <v>53</v>
      </c>
      <c r="C26" s="16">
        <v>8744</v>
      </c>
      <c r="D26" s="16">
        <v>4318</v>
      </c>
      <c r="E26" s="12"/>
      <c r="F26" s="12">
        <f t="shared" si="0"/>
        <v>13062</v>
      </c>
    </row>
    <row r="27" spans="1:6" ht="15.75">
      <c r="A27" s="9">
        <v>21</v>
      </c>
      <c r="B27" s="19" t="s">
        <v>425</v>
      </c>
      <c r="C27" s="16">
        <v>0</v>
      </c>
      <c r="D27" s="16"/>
      <c r="E27" s="12"/>
      <c r="F27" s="12">
        <f t="shared" si="0"/>
        <v>0</v>
      </c>
    </row>
    <row r="28" spans="1:6" ht="15.75">
      <c r="A28" s="9">
        <v>22</v>
      </c>
      <c r="B28" s="19" t="s">
        <v>426</v>
      </c>
      <c r="C28" s="16"/>
      <c r="D28" s="16"/>
      <c r="E28" s="12"/>
      <c r="F28" s="12">
        <f t="shared" si="0"/>
        <v>0</v>
      </c>
    </row>
    <row r="29" spans="1:6" ht="15.75">
      <c r="A29" s="9">
        <v>23</v>
      </c>
      <c r="B29" s="19" t="s">
        <v>254</v>
      </c>
      <c r="C29" s="16">
        <v>1414</v>
      </c>
      <c r="D29" s="16"/>
      <c r="E29" s="12"/>
      <c r="F29" s="12">
        <f t="shared" si="0"/>
        <v>1414</v>
      </c>
    </row>
    <row r="30" spans="1:6" ht="15.75">
      <c r="A30" s="9">
        <v>24</v>
      </c>
      <c r="B30" s="19" t="s">
        <v>427</v>
      </c>
      <c r="C30" s="16">
        <v>0</v>
      </c>
      <c r="D30" s="16"/>
      <c r="E30" s="12"/>
      <c r="F30" s="12">
        <f t="shared" si="0"/>
        <v>0</v>
      </c>
    </row>
    <row r="31" spans="1:6" ht="15.75">
      <c r="A31" s="9">
        <v>25</v>
      </c>
      <c r="B31" s="19" t="s">
        <v>54</v>
      </c>
      <c r="C31" s="16">
        <v>5262</v>
      </c>
      <c r="D31" s="12"/>
      <c r="E31" s="12"/>
      <c r="F31" s="12">
        <f t="shared" si="0"/>
        <v>5262</v>
      </c>
    </row>
    <row r="32" spans="1:6" ht="15.75">
      <c r="A32" s="9">
        <v>26</v>
      </c>
      <c r="B32" s="19" t="s">
        <v>55</v>
      </c>
      <c r="C32" s="16">
        <v>24297</v>
      </c>
      <c r="D32" s="12"/>
      <c r="E32" s="12"/>
      <c r="F32" s="12">
        <f t="shared" si="0"/>
        <v>24297</v>
      </c>
    </row>
    <row r="33" spans="1:6" ht="15">
      <c r="A33" s="9">
        <v>27</v>
      </c>
      <c r="B33" s="10" t="s">
        <v>56</v>
      </c>
      <c r="C33" s="16">
        <v>2576</v>
      </c>
      <c r="D33" s="12"/>
      <c r="E33" s="12"/>
      <c r="F33" s="12">
        <f t="shared" si="0"/>
        <v>2576</v>
      </c>
    </row>
    <row r="34" spans="1:6" ht="15">
      <c r="A34" s="9">
        <v>28</v>
      </c>
      <c r="B34" s="10" t="s">
        <v>57</v>
      </c>
      <c r="C34" s="16">
        <v>11789</v>
      </c>
      <c r="D34" s="12"/>
      <c r="E34" s="12"/>
      <c r="F34" s="12">
        <f t="shared" si="0"/>
        <v>11789</v>
      </c>
    </row>
    <row r="35" spans="1:6" ht="15">
      <c r="A35" s="9">
        <v>29</v>
      </c>
      <c r="B35" s="10" t="s">
        <v>58</v>
      </c>
      <c r="C35" s="16"/>
      <c r="D35" s="16">
        <v>450</v>
      </c>
      <c r="E35" s="12"/>
      <c r="F35" s="12">
        <f t="shared" si="0"/>
        <v>450</v>
      </c>
    </row>
    <row r="36" spans="1:6" ht="15">
      <c r="A36" s="9">
        <v>30</v>
      </c>
      <c r="B36" s="10" t="s">
        <v>59</v>
      </c>
      <c r="C36" s="12"/>
      <c r="D36" s="16">
        <v>1730</v>
      </c>
      <c r="E36" s="12"/>
      <c r="F36" s="12">
        <f t="shared" si="0"/>
        <v>1730</v>
      </c>
    </row>
    <row r="37" spans="1:6" ht="15.75">
      <c r="A37" s="9">
        <v>31</v>
      </c>
      <c r="B37" s="15" t="s">
        <v>60</v>
      </c>
      <c r="C37" s="16">
        <v>185</v>
      </c>
      <c r="D37" s="12"/>
      <c r="E37" s="12"/>
      <c r="F37" s="12">
        <f t="shared" si="0"/>
        <v>185</v>
      </c>
    </row>
    <row r="38" spans="1:6" ht="18.75">
      <c r="A38" s="9">
        <v>32</v>
      </c>
      <c r="B38" s="20" t="s">
        <v>61</v>
      </c>
      <c r="C38" s="21">
        <f>SUM(C19:C37)</f>
        <v>80012</v>
      </c>
      <c r="D38" s="21">
        <f>SUM(D19:D37)</f>
        <v>16118</v>
      </c>
      <c r="E38" s="21">
        <f>SUM(E19:E37)</f>
        <v>0</v>
      </c>
      <c r="F38" s="21">
        <f>SUM(F19:F37)</f>
        <v>96130</v>
      </c>
    </row>
    <row r="39" spans="1:6" ht="15">
      <c r="A39" s="9">
        <v>33</v>
      </c>
      <c r="B39" s="10"/>
      <c r="C39" s="12"/>
      <c r="D39" s="12"/>
      <c r="E39" s="12"/>
      <c r="F39" s="12">
        <f t="shared" si="0"/>
        <v>0</v>
      </c>
    </row>
    <row r="40" spans="1:6" ht="15">
      <c r="A40" s="9">
        <v>34</v>
      </c>
      <c r="B40" s="10" t="s">
        <v>410</v>
      </c>
      <c r="C40" s="12">
        <v>2130</v>
      </c>
      <c r="D40" s="12"/>
      <c r="E40" s="12"/>
      <c r="F40" s="12">
        <f>SUM(C40:E40)</f>
        <v>2130</v>
      </c>
    </row>
    <row r="41" spans="1:6" ht="15">
      <c r="A41" s="9">
        <v>35</v>
      </c>
      <c r="B41" s="10"/>
      <c r="C41" s="12"/>
      <c r="D41" s="12"/>
      <c r="E41" s="12"/>
      <c r="F41" s="12">
        <f t="shared" si="0"/>
        <v>0</v>
      </c>
    </row>
    <row r="42" spans="1:6" ht="18.75">
      <c r="A42" s="9">
        <v>36</v>
      </c>
      <c r="B42" s="10" t="s">
        <v>27</v>
      </c>
      <c r="C42" s="21">
        <f>C38+C16+C40</f>
        <v>563065</v>
      </c>
      <c r="D42" s="21">
        <f>D38+D16+D40</f>
        <v>16118</v>
      </c>
      <c r="E42" s="21">
        <f>E38+E16+E40</f>
        <v>0</v>
      </c>
      <c r="F42" s="21">
        <f>F38+F16+F40</f>
        <v>579183</v>
      </c>
    </row>
    <row r="44" ht="15">
      <c r="C44" s="22"/>
    </row>
    <row r="45" ht="15">
      <c r="C45" s="22"/>
    </row>
    <row r="49" ht="15">
      <c r="C49" s="82"/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91"/>
  <sheetViews>
    <sheetView view="pageBreakPreview" zoomScaleSheetLayoutView="100" zoomScalePageLayoutView="0" workbookViewId="0" topLeftCell="A1">
      <pane xSplit="2" ySplit="6" topLeftCell="Z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C1"/>
    </sheetView>
  </sheetViews>
  <sheetFormatPr defaultColWidth="9.140625" defaultRowHeight="15" customHeight="1"/>
  <cols>
    <col min="1" max="1" width="9.140625" style="85" customWidth="1"/>
    <col min="2" max="2" width="57.421875" style="23" customWidth="1"/>
    <col min="3" max="3" width="9.7109375" style="23" customWidth="1"/>
    <col min="4" max="4" width="10.57421875" style="23" customWidth="1"/>
    <col min="5" max="5" width="9.57421875" style="23" customWidth="1"/>
    <col min="6" max="6" width="11.7109375" style="23" customWidth="1"/>
    <col min="7" max="7" width="10.00390625" style="23" customWidth="1"/>
    <col min="8" max="8" width="11.140625" style="23" customWidth="1"/>
    <col min="9" max="9" width="11.00390625" style="23" customWidth="1"/>
    <col min="10" max="10" width="9.57421875" style="23" customWidth="1"/>
    <col min="11" max="11" width="9.00390625" style="23" customWidth="1"/>
    <col min="12" max="12" width="14.28125" style="25" customWidth="1"/>
    <col min="13" max="13" width="9.8515625" style="25" customWidth="1"/>
    <col min="14" max="20" width="8.28125" style="23" customWidth="1"/>
    <col min="21" max="21" width="8.7109375" style="23" bestFit="1" customWidth="1"/>
    <col min="22" max="23" width="8.7109375" style="23" customWidth="1"/>
    <col min="24" max="24" width="8.7109375" style="23" bestFit="1" customWidth="1"/>
    <col min="25" max="30" width="8.8515625" style="23" customWidth="1"/>
    <col min="31" max="33" width="8.7109375" style="23" customWidth="1"/>
    <col min="34" max="34" width="9.140625" style="25" customWidth="1"/>
    <col min="35" max="35" width="9.57421875" style="23" customWidth="1"/>
    <col min="36" max="36" width="12.140625" style="23" customWidth="1"/>
    <col min="37" max="37" width="8.140625" style="23" bestFit="1" customWidth="1"/>
    <col min="38" max="16384" width="9.140625" style="23" customWidth="1"/>
  </cols>
  <sheetData>
    <row r="1" spans="1:19" ht="15">
      <c r="A1" s="198" t="s">
        <v>699</v>
      </c>
      <c r="B1" s="205"/>
      <c r="C1" s="205"/>
      <c r="D1" s="174"/>
      <c r="E1" s="198"/>
      <c r="F1" s="205"/>
      <c r="G1" s="205"/>
      <c r="H1" s="205"/>
      <c r="I1" s="198"/>
      <c r="J1" s="198"/>
      <c r="K1" s="205"/>
      <c r="L1" s="205"/>
      <c r="M1" s="174"/>
      <c r="N1" s="175"/>
      <c r="O1" s="175"/>
      <c r="P1" s="175"/>
      <c r="Q1" s="175"/>
      <c r="R1" s="175"/>
      <c r="S1" s="175"/>
    </row>
    <row r="2" spans="1:2" ht="15">
      <c r="A2" s="203" t="s">
        <v>647</v>
      </c>
      <c r="B2" s="204"/>
    </row>
    <row r="3" spans="1:2" ht="15">
      <c r="A3" s="106"/>
      <c r="B3" s="175"/>
    </row>
    <row r="4" spans="2:35" s="85" customFormat="1" ht="12.75">
      <c r="B4" s="85" t="s">
        <v>28</v>
      </c>
      <c r="C4" s="101" t="s">
        <v>29</v>
      </c>
      <c r="D4" s="101" t="s">
        <v>30</v>
      </c>
      <c r="E4" s="101" t="s">
        <v>31</v>
      </c>
      <c r="F4" s="85" t="s">
        <v>32</v>
      </c>
      <c r="H4" s="101" t="s">
        <v>140</v>
      </c>
      <c r="I4" s="101" t="s">
        <v>62</v>
      </c>
      <c r="J4" s="101"/>
      <c r="K4" s="85" t="s">
        <v>63</v>
      </c>
      <c r="L4" s="101" t="s">
        <v>64</v>
      </c>
      <c r="M4" s="101" t="s">
        <v>65</v>
      </c>
      <c r="N4" s="101" t="s">
        <v>66</v>
      </c>
      <c r="O4" s="85" t="s">
        <v>67</v>
      </c>
      <c r="P4" s="101" t="s">
        <v>68</v>
      </c>
      <c r="Q4" s="101" t="s">
        <v>69</v>
      </c>
      <c r="R4" s="101" t="s">
        <v>179</v>
      </c>
      <c r="S4" s="101" t="s">
        <v>70</v>
      </c>
      <c r="T4" s="101" t="s">
        <v>180</v>
      </c>
      <c r="U4" s="85" t="s">
        <v>71</v>
      </c>
      <c r="V4" s="85" t="s">
        <v>72</v>
      </c>
      <c r="X4" s="101" t="s">
        <v>73</v>
      </c>
      <c r="Y4" s="101" t="s">
        <v>74</v>
      </c>
      <c r="Z4" s="101" t="s">
        <v>75</v>
      </c>
      <c r="AA4" s="101" t="s">
        <v>76</v>
      </c>
      <c r="AB4" s="85" t="s">
        <v>77</v>
      </c>
      <c r="AC4" s="101" t="s">
        <v>78</v>
      </c>
      <c r="AD4" s="101" t="s">
        <v>79</v>
      </c>
      <c r="AE4" s="85" t="s">
        <v>397</v>
      </c>
      <c r="AF4" s="101" t="s">
        <v>219</v>
      </c>
      <c r="AG4" s="101" t="s">
        <v>220</v>
      </c>
      <c r="AH4" s="85" t="s">
        <v>221</v>
      </c>
      <c r="AI4" s="101" t="s">
        <v>222</v>
      </c>
    </row>
    <row r="5" spans="1:34" s="85" customFormat="1" ht="12.75">
      <c r="A5" s="85">
        <v>1</v>
      </c>
      <c r="C5" s="200" t="s">
        <v>38</v>
      </c>
      <c r="D5" s="201"/>
      <c r="E5" s="201"/>
      <c r="F5" s="201"/>
      <c r="G5" s="201"/>
      <c r="H5" s="201"/>
      <c r="I5" s="201"/>
      <c r="J5" s="201"/>
      <c r="K5" s="201"/>
      <c r="L5" s="202"/>
      <c r="M5" s="107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2"/>
    </row>
    <row r="6" spans="1:35" s="25" customFormat="1" ht="63.75">
      <c r="A6" s="101">
        <v>2</v>
      </c>
      <c r="B6" s="25" t="s">
        <v>80</v>
      </c>
      <c r="C6" s="24" t="s">
        <v>81</v>
      </c>
      <c r="D6" s="24" t="s">
        <v>428</v>
      </c>
      <c r="E6" s="24" t="s">
        <v>82</v>
      </c>
      <c r="F6" s="24" t="s">
        <v>648</v>
      </c>
      <c r="G6" s="24" t="s">
        <v>575</v>
      </c>
      <c r="H6" s="24" t="s">
        <v>83</v>
      </c>
      <c r="I6" s="24" t="s">
        <v>84</v>
      </c>
      <c r="J6" s="24" t="s">
        <v>576</v>
      </c>
      <c r="K6" s="24" t="s">
        <v>85</v>
      </c>
      <c r="L6" s="24" t="s">
        <v>86</v>
      </c>
      <c r="M6" s="24" t="s">
        <v>411</v>
      </c>
      <c r="N6" s="24" t="s">
        <v>87</v>
      </c>
      <c r="O6" s="24" t="s">
        <v>88</v>
      </c>
      <c r="P6" s="24" t="s">
        <v>89</v>
      </c>
      <c r="Q6" s="24" t="s">
        <v>90</v>
      </c>
      <c r="R6" s="24" t="s">
        <v>91</v>
      </c>
      <c r="S6" s="24" t="s">
        <v>92</v>
      </c>
      <c r="T6" s="24" t="s">
        <v>235</v>
      </c>
      <c r="U6" s="24" t="s">
        <v>565</v>
      </c>
      <c r="V6" s="24" t="s">
        <v>429</v>
      </c>
      <c r="W6" s="24" t="s">
        <v>254</v>
      </c>
      <c r="X6" s="24" t="s">
        <v>93</v>
      </c>
      <c r="Y6" s="24" t="s">
        <v>94</v>
      </c>
      <c r="Z6" s="24" t="s">
        <v>430</v>
      </c>
      <c r="AA6" s="24" t="s">
        <v>431</v>
      </c>
      <c r="AB6" s="24" t="s">
        <v>56</v>
      </c>
      <c r="AC6" s="24" t="s">
        <v>95</v>
      </c>
      <c r="AD6" s="24" t="s">
        <v>96</v>
      </c>
      <c r="AE6" s="24" t="s">
        <v>97</v>
      </c>
      <c r="AF6" s="24" t="s">
        <v>98</v>
      </c>
      <c r="AG6" s="24" t="s">
        <v>99</v>
      </c>
      <c r="AH6" s="24" t="s">
        <v>100</v>
      </c>
      <c r="AI6" s="24" t="s">
        <v>101</v>
      </c>
    </row>
    <row r="7" spans="1:35" ht="12.75">
      <c r="A7" s="85">
        <v>3</v>
      </c>
      <c r="B7" s="23" t="s">
        <v>102</v>
      </c>
      <c r="L7" s="25">
        <f aca="true" t="shared" si="0" ref="L7:L38">SUM(C7:K7)</f>
        <v>0</v>
      </c>
      <c r="P7" s="23">
        <v>1313</v>
      </c>
      <c r="Q7" s="23">
        <v>5951</v>
      </c>
      <c r="AB7" s="23">
        <v>2085</v>
      </c>
      <c r="AH7" s="25">
        <f>SUM(N7:AG7)</f>
        <v>9349</v>
      </c>
      <c r="AI7" s="23">
        <f>AH7+L7+M7</f>
        <v>9349</v>
      </c>
    </row>
    <row r="8" spans="1:35" ht="12.75">
      <c r="A8" s="85">
        <v>4</v>
      </c>
      <c r="B8" s="23" t="s">
        <v>103</v>
      </c>
      <c r="L8" s="25">
        <f t="shared" si="0"/>
        <v>0</v>
      </c>
      <c r="AH8" s="25">
        <f aca="true" t="shared" si="1" ref="AH8:AH70">SUM(N8:AG8)</f>
        <v>0</v>
      </c>
      <c r="AI8" s="23">
        <f aca="true" t="shared" si="2" ref="AI8:AI70">AH8+L8+M8</f>
        <v>0</v>
      </c>
    </row>
    <row r="9" spans="1:35" ht="12.75">
      <c r="A9" s="85">
        <v>5</v>
      </c>
      <c r="B9" s="23" t="s">
        <v>562</v>
      </c>
      <c r="G9" s="23">
        <v>13</v>
      </c>
      <c r="L9" s="25">
        <f t="shared" si="0"/>
        <v>13</v>
      </c>
      <c r="O9" s="23">
        <v>1311</v>
      </c>
      <c r="R9" s="23">
        <v>3525</v>
      </c>
      <c r="S9" s="23">
        <v>4028</v>
      </c>
      <c r="W9" s="23">
        <v>1414</v>
      </c>
      <c r="Y9" s="23">
        <v>38</v>
      </c>
      <c r="AE9" s="23">
        <v>130</v>
      </c>
      <c r="AF9" s="23">
        <v>1730</v>
      </c>
      <c r="AG9" s="23">
        <v>185</v>
      </c>
      <c r="AH9" s="25">
        <f t="shared" si="1"/>
        <v>12361</v>
      </c>
      <c r="AI9" s="23">
        <f t="shared" si="2"/>
        <v>12374</v>
      </c>
    </row>
    <row r="10" spans="1:35" s="25" customFormat="1" ht="12.75">
      <c r="A10" s="101">
        <v>6</v>
      </c>
      <c r="B10" s="25" t="s">
        <v>104</v>
      </c>
      <c r="E10" s="25">
        <f>SUM(E7:E9)</f>
        <v>0</v>
      </c>
      <c r="F10" s="25">
        <f>SUM(F7:F9)</f>
        <v>0</v>
      </c>
      <c r="G10" s="25">
        <f>SUM(G7:G9)</f>
        <v>13</v>
      </c>
      <c r="H10" s="25">
        <f>SUM(H7:H9)</f>
        <v>0</v>
      </c>
      <c r="I10" s="25">
        <f>SUM(I7:I9)</f>
        <v>0</v>
      </c>
      <c r="K10" s="25">
        <f>SUM(K7:K9)</f>
        <v>0</v>
      </c>
      <c r="L10" s="25">
        <f t="shared" si="0"/>
        <v>13</v>
      </c>
      <c r="M10" s="25">
        <f>SUM(M7,M9)</f>
        <v>0</v>
      </c>
      <c r="N10" s="25">
        <f aca="true" t="shared" si="3" ref="N10:W10">SUM(N7:N9)</f>
        <v>0</v>
      </c>
      <c r="O10" s="25">
        <f t="shared" si="3"/>
        <v>1311</v>
      </c>
      <c r="P10" s="25">
        <f t="shared" si="3"/>
        <v>1313</v>
      </c>
      <c r="Q10" s="25">
        <f t="shared" si="3"/>
        <v>5951</v>
      </c>
      <c r="R10" s="25">
        <f t="shared" si="3"/>
        <v>3525</v>
      </c>
      <c r="S10" s="25">
        <f t="shared" si="3"/>
        <v>4028</v>
      </c>
      <c r="T10" s="25">
        <f t="shared" si="3"/>
        <v>0</v>
      </c>
      <c r="U10" s="25">
        <f t="shared" si="3"/>
        <v>0</v>
      </c>
      <c r="V10" s="25">
        <f t="shared" si="3"/>
        <v>0</v>
      </c>
      <c r="W10" s="25">
        <f t="shared" si="3"/>
        <v>1414</v>
      </c>
      <c r="X10" s="25">
        <f aca="true" t="shared" si="4" ref="X10:AG10">SUM(X7:X9)</f>
        <v>0</v>
      </c>
      <c r="Y10" s="25">
        <f t="shared" si="4"/>
        <v>38</v>
      </c>
      <c r="Z10" s="25">
        <f t="shared" si="4"/>
        <v>0</v>
      </c>
      <c r="AA10" s="25">
        <f t="shared" si="4"/>
        <v>0</v>
      </c>
      <c r="AB10" s="25">
        <f t="shared" si="4"/>
        <v>2085</v>
      </c>
      <c r="AC10" s="25">
        <f t="shared" si="4"/>
        <v>0</v>
      </c>
      <c r="AD10" s="25">
        <f t="shared" si="4"/>
        <v>0</v>
      </c>
      <c r="AE10" s="25">
        <f t="shared" si="4"/>
        <v>130</v>
      </c>
      <c r="AF10" s="25">
        <f t="shared" si="4"/>
        <v>1730</v>
      </c>
      <c r="AG10" s="25">
        <f t="shared" si="4"/>
        <v>185</v>
      </c>
      <c r="AH10" s="25">
        <f t="shared" si="1"/>
        <v>21710</v>
      </c>
      <c r="AI10" s="23">
        <f t="shared" si="2"/>
        <v>21723</v>
      </c>
    </row>
    <row r="11" spans="1:35" ht="12.75">
      <c r="A11" s="85">
        <v>7</v>
      </c>
      <c r="B11" s="23" t="s">
        <v>563</v>
      </c>
      <c r="L11" s="25">
        <f t="shared" si="0"/>
        <v>0</v>
      </c>
      <c r="N11" s="23">
        <v>5676</v>
      </c>
      <c r="T11" s="23">
        <v>3200</v>
      </c>
      <c r="U11" s="23">
        <v>4229</v>
      </c>
      <c r="Y11" s="23">
        <v>0</v>
      </c>
      <c r="AH11" s="25">
        <f t="shared" si="1"/>
        <v>13105</v>
      </c>
      <c r="AI11" s="23">
        <f t="shared" si="2"/>
        <v>13105</v>
      </c>
    </row>
    <row r="12" spans="1:35" ht="12.75">
      <c r="A12" s="85">
        <v>8</v>
      </c>
      <c r="B12" s="23" t="s">
        <v>105</v>
      </c>
      <c r="L12" s="25">
        <f t="shared" si="0"/>
        <v>0</v>
      </c>
      <c r="O12" s="23">
        <v>3500</v>
      </c>
      <c r="U12" s="23">
        <v>3400</v>
      </c>
      <c r="X12" s="23">
        <v>4903</v>
      </c>
      <c r="AH12" s="25">
        <f t="shared" si="1"/>
        <v>11803</v>
      </c>
      <c r="AI12" s="23">
        <f t="shared" si="2"/>
        <v>11803</v>
      </c>
    </row>
    <row r="13" spans="1:35" s="25" customFormat="1" ht="12.75">
      <c r="A13" s="85">
        <v>9</v>
      </c>
      <c r="B13" s="25" t="s">
        <v>412</v>
      </c>
      <c r="E13" s="25">
        <f>SUM(E11:E12)</f>
        <v>0</v>
      </c>
      <c r="F13" s="25">
        <f>SUM(F11:F12)</f>
        <v>0</v>
      </c>
      <c r="G13" s="25">
        <f>SUM(G11:G12)</f>
        <v>0</v>
      </c>
      <c r="H13" s="25">
        <f>SUM(H11:H12)</f>
        <v>0</v>
      </c>
      <c r="L13" s="25">
        <f t="shared" si="0"/>
        <v>0</v>
      </c>
      <c r="M13" s="25">
        <f aca="true" t="shared" si="5" ref="M13:T13">SUM(M11:M12)</f>
        <v>0</v>
      </c>
      <c r="N13" s="25">
        <f t="shared" si="5"/>
        <v>5676</v>
      </c>
      <c r="O13" s="25">
        <f t="shared" si="5"/>
        <v>3500</v>
      </c>
      <c r="P13" s="25">
        <f t="shared" si="5"/>
        <v>0</v>
      </c>
      <c r="Q13" s="25">
        <f t="shared" si="5"/>
        <v>0</v>
      </c>
      <c r="R13" s="25">
        <f t="shared" si="5"/>
        <v>0</v>
      </c>
      <c r="S13" s="25">
        <f t="shared" si="5"/>
        <v>0</v>
      </c>
      <c r="T13" s="25">
        <f t="shared" si="5"/>
        <v>3200</v>
      </c>
      <c r="U13" s="25">
        <f aca="true" t="shared" si="6" ref="U13:AD13">SUM(U11:U12)</f>
        <v>7629</v>
      </c>
      <c r="V13" s="25">
        <f t="shared" si="6"/>
        <v>0</v>
      </c>
      <c r="W13" s="25">
        <f t="shared" si="6"/>
        <v>0</v>
      </c>
      <c r="X13" s="25">
        <f t="shared" si="6"/>
        <v>4903</v>
      </c>
      <c r="Y13" s="25">
        <f t="shared" si="6"/>
        <v>0</v>
      </c>
      <c r="Z13" s="25">
        <f t="shared" si="6"/>
        <v>0</v>
      </c>
      <c r="AA13" s="25">
        <f t="shared" si="6"/>
        <v>0</v>
      </c>
      <c r="AB13" s="25">
        <f t="shared" si="6"/>
        <v>0</v>
      </c>
      <c r="AC13" s="25">
        <f t="shared" si="6"/>
        <v>0</v>
      </c>
      <c r="AD13" s="25">
        <f t="shared" si="6"/>
        <v>0</v>
      </c>
      <c r="AF13" s="25">
        <f>SUM(AF11:AF12)</f>
        <v>0</v>
      </c>
      <c r="AG13" s="25">
        <f>SUM(AG11:AG12)</f>
        <v>0</v>
      </c>
      <c r="AH13" s="25">
        <f t="shared" si="1"/>
        <v>24908</v>
      </c>
      <c r="AI13" s="23">
        <f t="shared" si="2"/>
        <v>24908</v>
      </c>
    </row>
    <row r="14" spans="1:35" ht="12.75">
      <c r="A14" s="101">
        <v>10</v>
      </c>
      <c r="B14" s="23" t="s">
        <v>14</v>
      </c>
      <c r="C14" s="173"/>
      <c r="L14" s="25">
        <f t="shared" si="0"/>
        <v>0</v>
      </c>
      <c r="U14" s="23">
        <v>4515</v>
      </c>
      <c r="AE14" s="23">
        <v>320</v>
      </c>
      <c r="AH14" s="25">
        <f t="shared" si="1"/>
        <v>4835</v>
      </c>
      <c r="AI14" s="23">
        <f t="shared" si="2"/>
        <v>4835</v>
      </c>
    </row>
    <row r="15" spans="1:35" ht="12.75">
      <c r="A15" s="85">
        <v>11</v>
      </c>
      <c r="B15" s="23" t="s">
        <v>413</v>
      </c>
      <c r="C15" s="173"/>
      <c r="L15" s="25">
        <f t="shared" si="0"/>
        <v>0</v>
      </c>
      <c r="AH15" s="25">
        <f t="shared" si="1"/>
        <v>0</v>
      </c>
      <c r="AI15" s="23">
        <f t="shared" si="2"/>
        <v>0</v>
      </c>
    </row>
    <row r="16" spans="1:35" ht="12.75">
      <c r="A16" s="85">
        <v>12</v>
      </c>
      <c r="B16" s="23" t="s">
        <v>564</v>
      </c>
      <c r="C16" s="173"/>
      <c r="G16" s="23">
        <v>706</v>
      </c>
      <c r="L16" s="25">
        <f t="shared" si="0"/>
        <v>706</v>
      </c>
      <c r="AH16" s="25">
        <f t="shared" si="1"/>
        <v>0</v>
      </c>
      <c r="AI16" s="23">
        <f t="shared" si="2"/>
        <v>706</v>
      </c>
    </row>
    <row r="17" spans="1:35" ht="12.75">
      <c r="A17" s="85">
        <v>13</v>
      </c>
      <c r="B17" s="23" t="s">
        <v>414</v>
      </c>
      <c r="C17" s="173">
        <v>200</v>
      </c>
      <c r="L17" s="25">
        <f t="shared" si="0"/>
        <v>200</v>
      </c>
      <c r="AH17" s="25">
        <f t="shared" si="1"/>
        <v>0</v>
      </c>
      <c r="AI17" s="23">
        <f t="shared" si="2"/>
        <v>200</v>
      </c>
    </row>
    <row r="18" spans="1:35" s="25" customFormat="1" ht="12.75">
      <c r="A18" s="101">
        <v>14</v>
      </c>
      <c r="B18" s="25" t="s">
        <v>106</v>
      </c>
      <c r="C18" s="25">
        <f aca="true" t="shared" si="7" ref="C18:H18">SUM(C14:C17)</f>
        <v>200</v>
      </c>
      <c r="D18" s="25">
        <f t="shared" si="7"/>
        <v>0</v>
      </c>
      <c r="E18" s="25">
        <f t="shared" si="7"/>
        <v>0</v>
      </c>
      <c r="F18" s="25">
        <f t="shared" si="7"/>
        <v>0</v>
      </c>
      <c r="G18" s="25">
        <f t="shared" si="7"/>
        <v>706</v>
      </c>
      <c r="H18" s="25">
        <f t="shared" si="7"/>
        <v>0</v>
      </c>
      <c r="L18" s="25">
        <f t="shared" si="0"/>
        <v>906</v>
      </c>
      <c r="M18" s="25">
        <f aca="true" t="shared" si="8" ref="M18:AE18">SUM(M14:M17)</f>
        <v>0</v>
      </c>
      <c r="N18" s="25">
        <f t="shared" si="8"/>
        <v>0</v>
      </c>
      <c r="O18" s="25">
        <f t="shared" si="8"/>
        <v>0</v>
      </c>
      <c r="P18" s="25">
        <f t="shared" si="8"/>
        <v>0</v>
      </c>
      <c r="Q18" s="25">
        <f t="shared" si="8"/>
        <v>0</v>
      </c>
      <c r="R18" s="25">
        <f t="shared" si="8"/>
        <v>0</v>
      </c>
      <c r="S18" s="25">
        <f t="shared" si="8"/>
        <v>0</v>
      </c>
      <c r="T18" s="25">
        <f t="shared" si="8"/>
        <v>0</v>
      </c>
      <c r="U18" s="25">
        <f t="shared" si="8"/>
        <v>4515</v>
      </c>
      <c r="V18" s="25">
        <f t="shared" si="8"/>
        <v>0</v>
      </c>
      <c r="W18" s="25">
        <f t="shared" si="8"/>
        <v>0</v>
      </c>
      <c r="X18" s="25">
        <f t="shared" si="8"/>
        <v>0</v>
      </c>
      <c r="Y18" s="25">
        <f t="shared" si="8"/>
        <v>0</v>
      </c>
      <c r="Z18" s="25">
        <f t="shared" si="8"/>
        <v>0</v>
      </c>
      <c r="AA18" s="25">
        <f t="shared" si="8"/>
        <v>0</v>
      </c>
      <c r="AB18" s="25">
        <f t="shared" si="8"/>
        <v>0</v>
      </c>
      <c r="AC18" s="25">
        <f t="shared" si="8"/>
        <v>0</v>
      </c>
      <c r="AD18" s="25">
        <f t="shared" si="8"/>
        <v>0</v>
      </c>
      <c r="AE18" s="25">
        <f t="shared" si="8"/>
        <v>320</v>
      </c>
      <c r="AF18" s="25">
        <f>SUM(AF14:AF17)</f>
        <v>0</v>
      </c>
      <c r="AG18" s="25">
        <f>SUM(AG14:AG17)</f>
        <v>0</v>
      </c>
      <c r="AH18" s="25">
        <f t="shared" si="1"/>
        <v>4835</v>
      </c>
      <c r="AI18" s="23">
        <f t="shared" si="2"/>
        <v>5741</v>
      </c>
    </row>
    <row r="19" spans="1:35" ht="12.75">
      <c r="A19" s="85">
        <v>15</v>
      </c>
      <c r="B19" s="23" t="s">
        <v>107</v>
      </c>
      <c r="L19" s="25">
        <f t="shared" si="0"/>
        <v>0</v>
      </c>
      <c r="AH19" s="25">
        <f t="shared" si="1"/>
        <v>0</v>
      </c>
      <c r="AI19" s="23">
        <f t="shared" si="2"/>
        <v>0</v>
      </c>
    </row>
    <row r="20" spans="1:35" ht="12.75">
      <c r="A20" s="85">
        <v>16</v>
      </c>
      <c r="B20" s="23" t="s">
        <v>108</v>
      </c>
      <c r="L20" s="25">
        <f t="shared" si="0"/>
        <v>0</v>
      </c>
      <c r="AH20" s="25">
        <f t="shared" si="1"/>
        <v>0</v>
      </c>
      <c r="AI20" s="23">
        <f t="shared" si="2"/>
        <v>0</v>
      </c>
    </row>
    <row r="21" spans="1:35" ht="12.75">
      <c r="A21" s="85">
        <v>17</v>
      </c>
      <c r="B21" s="23" t="s">
        <v>109</v>
      </c>
      <c r="C21" s="23">
        <v>970</v>
      </c>
      <c r="L21" s="25">
        <f t="shared" si="0"/>
        <v>970</v>
      </c>
      <c r="N21" s="23">
        <v>1533</v>
      </c>
      <c r="O21" s="23">
        <v>1299</v>
      </c>
      <c r="P21" s="23">
        <v>355</v>
      </c>
      <c r="Q21" s="23">
        <v>1607</v>
      </c>
      <c r="R21" s="23">
        <v>952</v>
      </c>
      <c r="S21" s="23">
        <v>1115</v>
      </c>
      <c r="U21" s="23">
        <v>918</v>
      </c>
      <c r="AB21" s="23">
        <v>491</v>
      </c>
      <c r="AH21" s="25">
        <f>SUM(N21:AG21)</f>
        <v>8270</v>
      </c>
      <c r="AI21" s="23">
        <f t="shared" si="2"/>
        <v>9240</v>
      </c>
    </row>
    <row r="22" spans="1:35" ht="12.75">
      <c r="A22" s="101">
        <v>18</v>
      </c>
      <c r="B22" s="23" t="s">
        <v>110</v>
      </c>
      <c r="H22" s="23">
        <v>1350</v>
      </c>
      <c r="L22" s="25">
        <f t="shared" si="0"/>
        <v>1350</v>
      </c>
      <c r="AH22" s="25">
        <f t="shared" si="1"/>
        <v>0</v>
      </c>
      <c r="AI22" s="23">
        <f t="shared" si="2"/>
        <v>1350</v>
      </c>
    </row>
    <row r="23" spans="1:35" s="25" customFormat="1" ht="12.75">
      <c r="A23" s="85">
        <v>19</v>
      </c>
      <c r="B23" s="25" t="s">
        <v>111</v>
      </c>
      <c r="C23" s="25">
        <f>SUM(C19:C22)</f>
        <v>970</v>
      </c>
      <c r="E23" s="25">
        <f>SUM(E19:E22)</f>
        <v>0</v>
      </c>
      <c r="H23" s="25">
        <f>SUM(H19:H22)</f>
        <v>1350</v>
      </c>
      <c r="I23" s="25">
        <f>SUM(I19:I22)</f>
        <v>0</v>
      </c>
      <c r="K23" s="25">
        <f>SUM(K19:K22)</f>
        <v>0</v>
      </c>
      <c r="L23" s="25">
        <f t="shared" si="0"/>
        <v>2320</v>
      </c>
      <c r="N23" s="25">
        <f aca="true" t="shared" si="9" ref="N23:T23">SUM(N19:N22)</f>
        <v>1533</v>
      </c>
      <c r="O23" s="25">
        <f t="shared" si="9"/>
        <v>1299</v>
      </c>
      <c r="P23" s="25">
        <f t="shared" si="9"/>
        <v>355</v>
      </c>
      <c r="Q23" s="25">
        <f t="shared" si="9"/>
        <v>1607</v>
      </c>
      <c r="R23" s="25">
        <f t="shared" si="9"/>
        <v>952</v>
      </c>
      <c r="S23" s="25">
        <f t="shared" si="9"/>
        <v>1115</v>
      </c>
      <c r="T23" s="25">
        <f t="shared" si="9"/>
        <v>0</v>
      </c>
      <c r="U23" s="25">
        <f>SUM(U19:U22)</f>
        <v>918</v>
      </c>
      <c r="V23" s="25">
        <f>SUM(V19:V22)</f>
        <v>0</v>
      </c>
      <c r="X23" s="25">
        <f aca="true" t="shared" si="10" ref="X23:AG23">SUM(X19:X22)</f>
        <v>0</v>
      </c>
      <c r="Y23" s="25">
        <f t="shared" si="10"/>
        <v>0</v>
      </c>
      <c r="Z23" s="25">
        <f t="shared" si="10"/>
        <v>0</v>
      </c>
      <c r="AA23" s="25">
        <f t="shared" si="10"/>
        <v>0</v>
      </c>
      <c r="AB23" s="25">
        <f t="shared" si="10"/>
        <v>491</v>
      </c>
      <c r="AC23" s="25">
        <f t="shared" si="10"/>
        <v>0</v>
      </c>
      <c r="AD23" s="25">
        <f t="shared" si="10"/>
        <v>0</v>
      </c>
      <c r="AE23" s="25">
        <f t="shared" si="10"/>
        <v>0</v>
      </c>
      <c r="AF23" s="25">
        <f t="shared" si="10"/>
        <v>0</v>
      </c>
      <c r="AG23" s="25">
        <f t="shared" si="10"/>
        <v>0</v>
      </c>
      <c r="AH23" s="25">
        <f t="shared" si="1"/>
        <v>8270</v>
      </c>
      <c r="AI23" s="23">
        <f t="shared" si="2"/>
        <v>10590</v>
      </c>
    </row>
    <row r="24" spans="1:35" ht="12.75">
      <c r="A24" s="85">
        <v>20</v>
      </c>
      <c r="B24" s="23" t="s">
        <v>112</v>
      </c>
      <c r="L24" s="25">
        <f t="shared" si="0"/>
        <v>0</v>
      </c>
      <c r="M24" s="25">
        <v>13</v>
      </c>
      <c r="Y24" s="23">
        <v>47</v>
      </c>
      <c r="AH24" s="25">
        <f t="shared" si="1"/>
        <v>47</v>
      </c>
      <c r="AI24" s="23">
        <f t="shared" si="2"/>
        <v>60</v>
      </c>
    </row>
    <row r="25" spans="1:35" ht="12.75">
      <c r="A25" s="85">
        <v>21</v>
      </c>
      <c r="B25" s="23" t="s">
        <v>415</v>
      </c>
      <c r="C25" s="23">
        <v>675</v>
      </c>
      <c r="L25" s="25">
        <f t="shared" si="0"/>
        <v>675</v>
      </c>
      <c r="Y25" s="23">
        <v>50</v>
      </c>
      <c r="AH25" s="25">
        <f t="shared" si="1"/>
        <v>50</v>
      </c>
      <c r="AI25" s="23">
        <f t="shared" si="2"/>
        <v>725</v>
      </c>
    </row>
    <row r="26" spans="1:35" s="25" customFormat="1" ht="12.75">
      <c r="A26" s="101">
        <v>22</v>
      </c>
      <c r="B26" s="25" t="s">
        <v>113</v>
      </c>
      <c r="C26" s="25">
        <f>SUM(C24:C25)</f>
        <v>675</v>
      </c>
      <c r="E26" s="25">
        <f>SUM(E24:E25)</f>
        <v>0</v>
      </c>
      <c r="L26" s="25">
        <f t="shared" si="0"/>
        <v>675</v>
      </c>
      <c r="M26" s="25">
        <f aca="true" t="shared" si="11" ref="M26:U26">SUM(M24:M25)</f>
        <v>13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X26" s="25">
        <f>SUM(X24:X25)</f>
        <v>0</v>
      </c>
      <c r="Y26" s="25">
        <f>SUM(Y24:Y25)</f>
        <v>97</v>
      </c>
      <c r="Z26" s="25">
        <f>SUM(Z24:Z25)</f>
        <v>0</v>
      </c>
      <c r="AA26" s="25">
        <f>SUM(AA24:AA25)</f>
        <v>0</v>
      </c>
      <c r="AB26" s="25">
        <f>SUM(AB24:AB25)</f>
        <v>0</v>
      </c>
      <c r="AD26" s="25">
        <f>SUM(AD24:AD25)</f>
        <v>0</v>
      </c>
      <c r="AG26" s="25">
        <f>SUM(AG24:AG25)</f>
        <v>0</v>
      </c>
      <c r="AH26" s="25">
        <f t="shared" si="1"/>
        <v>97</v>
      </c>
      <c r="AI26" s="23">
        <f t="shared" si="2"/>
        <v>785</v>
      </c>
    </row>
    <row r="27" spans="1:35" s="25" customFormat="1" ht="12.75">
      <c r="A27" s="85">
        <v>23</v>
      </c>
      <c r="B27" s="25" t="s">
        <v>114</v>
      </c>
      <c r="C27" s="25">
        <f>SUM(C26,C23,C18,C13,C10)</f>
        <v>1845</v>
      </c>
      <c r="E27" s="25">
        <f>SUM(E26,E23,E18,E13,E10)</f>
        <v>0</v>
      </c>
      <c r="H27" s="25">
        <f>SUM(H26,H23,H18,H13,H10)</f>
        <v>1350</v>
      </c>
      <c r="I27" s="25">
        <f>SUM(I26,I23,I18,I13,I10)</f>
        <v>0</v>
      </c>
      <c r="K27" s="25">
        <f>SUM(K26,K23,K18,K13,K10)</f>
        <v>0</v>
      </c>
      <c r="L27" s="25">
        <f t="shared" si="0"/>
        <v>3195</v>
      </c>
      <c r="M27" s="25">
        <f>SUM(M26,M23,M18,M13,M10)</f>
        <v>13</v>
      </c>
      <c r="N27" s="25">
        <f>SUM(N26,N23,N18,N13,N10)</f>
        <v>7209</v>
      </c>
      <c r="O27" s="25">
        <f>SUM(O10,O13,O18,O23,O26)</f>
        <v>6110</v>
      </c>
      <c r="P27" s="25">
        <f>SUM(P10,P13,P18,P23,P26)</f>
        <v>1668</v>
      </c>
      <c r="Q27" s="25">
        <f>SUM(Q10,Q13,Q18,Q23,Q26)</f>
        <v>7558</v>
      </c>
      <c r="R27" s="25">
        <f>SUM(R10,R13,R18,R23,R26)</f>
        <v>4477</v>
      </c>
      <c r="S27" s="25">
        <f>SUM(S10,S13,S18,S23,S26)</f>
        <v>5143</v>
      </c>
      <c r="T27" s="25">
        <f aca="true" t="shared" si="12" ref="T27:AF27">SUM(T26,T23,T18,T13,T10)</f>
        <v>3200</v>
      </c>
      <c r="U27" s="25">
        <f t="shared" si="12"/>
        <v>13062</v>
      </c>
      <c r="V27" s="25">
        <f t="shared" si="12"/>
        <v>0</v>
      </c>
      <c r="W27" s="25">
        <f t="shared" si="12"/>
        <v>1414</v>
      </c>
      <c r="X27" s="25">
        <f t="shared" si="12"/>
        <v>4903</v>
      </c>
      <c r="Y27" s="25">
        <f t="shared" si="12"/>
        <v>135</v>
      </c>
      <c r="Z27" s="25">
        <f t="shared" si="12"/>
        <v>0</v>
      </c>
      <c r="AA27" s="25">
        <f t="shared" si="12"/>
        <v>0</v>
      </c>
      <c r="AB27" s="25">
        <f t="shared" si="12"/>
        <v>2576</v>
      </c>
      <c r="AC27" s="25">
        <f t="shared" si="12"/>
        <v>0</v>
      </c>
      <c r="AD27" s="25">
        <f>SUM(AA29,AD23,AD18,AD13,Z10)</f>
        <v>0</v>
      </c>
      <c r="AE27" s="25">
        <f>SUM(AB29,AE23,AE18,AE13,AA10)</f>
        <v>320</v>
      </c>
      <c r="AF27" s="25">
        <f t="shared" si="12"/>
        <v>1730</v>
      </c>
      <c r="AG27" s="25">
        <f>SUM(AG10,AG13,AG18,AG23,AG26)</f>
        <v>185</v>
      </c>
      <c r="AH27" s="25">
        <f t="shared" si="1"/>
        <v>59690</v>
      </c>
      <c r="AI27" s="23">
        <f t="shared" si="2"/>
        <v>62898</v>
      </c>
    </row>
    <row r="28" spans="1:35" s="25" customFormat="1" ht="12.75">
      <c r="A28" s="85">
        <v>24</v>
      </c>
      <c r="L28" s="25">
        <f t="shared" si="0"/>
        <v>0</v>
      </c>
      <c r="AH28" s="25">
        <f t="shared" si="1"/>
        <v>0</v>
      </c>
      <c r="AI28" s="23">
        <f t="shared" si="2"/>
        <v>0</v>
      </c>
    </row>
    <row r="29" spans="1:35" s="25" customFormat="1" ht="12.75">
      <c r="A29" s="85">
        <v>25</v>
      </c>
      <c r="L29" s="25">
        <f t="shared" si="0"/>
        <v>0</v>
      </c>
      <c r="AH29" s="25">
        <f t="shared" si="1"/>
        <v>0</v>
      </c>
      <c r="AI29" s="23">
        <f t="shared" si="2"/>
        <v>0</v>
      </c>
    </row>
    <row r="30" spans="1:35" s="25" customFormat="1" ht="12.75">
      <c r="A30" s="101">
        <v>26</v>
      </c>
      <c r="L30" s="25">
        <f t="shared" si="0"/>
        <v>0</v>
      </c>
      <c r="AH30" s="25">
        <f t="shared" si="1"/>
        <v>0</v>
      </c>
      <c r="AI30" s="23">
        <f t="shared" si="2"/>
        <v>0</v>
      </c>
    </row>
    <row r="31" spans="1:35" s="25" customFormat="1" ht="12.75">
      <c r="A31" s="85">
        <v>27</v>
      </c>
      <c r="B31" s="25" t="s">
        <v>80</v>
      </c>
      <c r="L31" s="25">
        <f t="shared" si="0"/>
        <v>0</v>
      </c>
      <c r="M31" s="25">
        <v>851011</v>
      </c>
      <c r="N31" s="25">
        <v>370000</v>
      </c>
      <c r="O31" s="25">
        <v>381103</v>
      </c>
      <c r="P31" s="25">
        <v>562912</v>
      </c>
      <c r="Q31" s="25">
        <v>562913</v>
      </c>
      <c r="R31" s="25">
        <v>562917</v>
      </c>
      <c r="S31" s="25">
        <v>562916</v>
      </c>
      <c r="T31" s="25">
        <v>680001</v>
      </c>
      <c r="U31" s="25">
        <v>680002</v>
      </c>
      <c r="V31" s="25">
        <v>813000</v>
      </c>
      <c r="W31" s="25">
        <v>841402</v>
      </c>
      <c r="X31" s="25">
        <v>841403</v>
      </c>
      <c r="Y31" s="25">
        <v>841154</v>
      </c>
      <c r="Z31" s="25">
        <v>852011</v>
      </c>
      <c r="AA31" s="25">
        <v>862102</v>
      </c>
      <c r="AB31" s="25">
        <v>889921</v>
      </c>
      <c r="AC31" s="25">
        <v>890442</v>
      </c>
      <c r="AD31" s="25">
        <v>890444</v>
      </c>
      <c r="AE31" s="25">
        <v>910502</v>
      </c>
      <c r="AF31" s="25">
        <v>940000</v>
      </c>
      <c r="AG31" s="25">
        <v>960302</v>
      </c>
      <c r="AI31" s="23"/>
    </row>
    <row r="32" spans="1:35" s="25" customFormat="1" ht="12.75">
      <c r="A32" s="85">
        <v>28</v>
      </c>
      <c r="B32" s="25" t="s">
        <v>115</v>
      </c>
      <c r="L32" s="25">
        <f t="shared" si="0"/>
        <v>0</v>
      </c>
      <c r="O32" s="25">
        <f>SUM(O28:O29)</f>
        <v>0</v>
      </c>
      <c r="P32" s="25">
        <f>SUM(P28:P29)</f>
        <v>0</v>
      </c>
      <c r="Q32" s="25">
        <f>SUM(Q28:Q29)</f>
        <v>0</v>
      </c>
      <c r="R32" s="25">
        <f>SUM(R28:R29)</f>
        <v>0</v>
      </c>
      <c r="S32" s="25">
        <f>SUM(S28:S29)</f>
        <v>0</v>
      </c>
      <c r="AG32" s="25">
        <f>SUM(AG28:AG29)</f>
        <v>0</v>
      </c>
      <c r="AH32" s="25">
        <f t="shared" si="1"/>
        <v>0</v>
      </c>
      <c r="AI32" s="23">
        <f t="shared" si="2"/>
        <v>0</v>
      </c>
    </row>
    <row r="33" spans="1:35" ht="12.75">
      <c r="A33" s="85">
        <v>29</v>
      </c>
      <c r="B33" s="23" t="s">
        <v>559</v>
      </c>
      <c r="L33" s="25">
        <f t="shared" si="0"/>
        <v>0</v>
      </c>
      <c r="AH33" s="25">
        <f t="shared" si="1"/>
        <v>0</v>
      </c>
      <c r="AI33" s="23">
        <f t="shared" si="2"/>
        <v>0</v>
      </c>
    </row>
    <row r="34" spans="1:35" ht="12.75">
      <c r="A34" s="101">
        <v>30</v>
      </c>
      <c r="B34" s="23" t="s">
        <v>574</v>
      </c>
      <c r="C34" s="23">
        <v>3592</v>
      </c>
      <c r="L34" s="25">
        <f t="shared" si="0"/>
        <v>3592</v>
      </c>
      <c r="Y34" s="23">
        <v>66</v>
      </c>
      <c r="AH34" s="25">
        <f t="shared" si="1"/>
        <v>66</v>
      </c>
      <c r="AI34" s="23">
        <f t="shared" si="2"/>
        <v>3658</v>
      </c>
    </row>
    <row r="35" spans="1:35" ht="12.75">
      <c r="A35" s="85">
        <v>31</v>
      </c>
      <c r="B35" s="23" t="s">
        <v>116</v>
      </c>
      <c r="H35" s="23">
        <v>5000</v>
      </c>
      <c r="L35" s="30">
        <f t="shared" si="0"/>
        <v>5000</v>
      </c>
      <c r="AH35" s="25">
        <f t="shared" si="1"/>
        <v>0</v>
      </c>
      <c r="AI35" s="23">
        <f t="shared" si="2"/>
        <v>5000</v>
      </c>
    </row>
    <row r="36" spans="1:35" s="25" customFormat="1" ht="12.75">
      <c r="A36" s="85">
        <v>32</v>
      </c>
      <c r="B36" s="25" t="s">
        <v>117</v>
      </c>
      <c r="C36" s="25">
        <f>SUM(C33:C35)</f>
        <v>3592</v>
      </c>
      <c r="E36" s="25">
        <f>+E33+E34+E35</f>
        <v>0</v>
      </c>
      <c r="H36" s="25">
        <f>+H33+H34+H35</f>
        <v>5000</v>
      </c>
      <c r="I36" s="25">
        <f>+I33+I34+I35</f>
        <v>0</v>
      </c>
      <c r="K36" s="25">
        <f>+K33+K34+K35</f>
        <v>0</v>
      </c>
      <c r="L36" s="25">
        <f t="shared" si="0"/>
        <v>8592</v>
      </c>
      <c r="N36" s="25">
        <f>+N33+N34+N35</f>
        <v>0</v>
      </c>
      <c r="O36" s="25">
        <f>SUM(O33:O34)</f>
        <v>0</v>
      </c>
      <c r="P36" s="25">
        <f>SUM(P33:P34)</f>
        <v>0</v>
      </c>
      <c r="Q36" s="25">
        <f>SUM(Q33:Q34)</f>
        <v>0</v>
      </c>
      <c r="R36" s="25">
        <f>SUM(R33:R34)</f>
        <v>0</v>
      </c>
      <c r="S36" s="25">
        <f>SUM(S33:S34)</f>
        <v>0</v>
      </c>
      <c r="T36" s="25">
        <f aca="true" t="shared" si="13" ref="T36:AE36">+T33+T34+T35</f>
        <v>0</v>
      </c>
      <c r="U36" s="25">
        <f t="shared" si="13"/>
        <v>0</v>
      </c>
      <c r="V36" s="25">
        <f t="shared" si="13"/>
        <v>0</v>
      </c>
      <c r="X36" s="25">
        <f t="shared" si="13"/>
        <v>0</v>
      </c>
      <c r="Y36" s="25">
        <f t="shared" si="13"/>
        <v>66</v>
      </c>
      <c r="Z36" s="25">
        <f t="shared" si="13"/>
        <v>0</v>
      </c>
      <c r="AA36" s="25">
        <f t="shared" si="13"/>
        <v>0</v>
      </c>
      <c r="AB36" s="25">
        <f t="shared" si="13"/>
        <v>0</v>
      </c>
      <c r="AC36" s="25">
        <f t="shared" si="13"/>
        <v>0</v>
      </c>
      <c r="AD36" s="25">
        <f t="shared" si="13"/>
        <v>0</v>
      </c>
      <c r="AE36" s="25">
        <f t="shared" si="13"/>
        <v>0</v>
      </c>
      <c r="AF36" s="25">
        <f>+AF33+AF34+AF35</f>
        <v>0</v>
      </c>
      <c r="AG36" s="25">
        <f>SUM(AG33:AG34)</f>
        <v>0</v>
      </c>
      <c r="AH36" s="25">
        <f t="shared" si="1"/>
        <v>66</v>
      </c>
      <c r="AI36" s="23">
        <f t="shared" si="2"/>
        <v>8658</v>
      </c>
    </row>
    <row r="37" spans="1:35" ht="12.75">
      <c r="A37" s="85">
        <v>33</v>
      </c>
      <c r="B37" s="23" t="s">
        <v>118</v>
      </c>
      <c r="L37" s="25">
        <f t="shared" si="0"/>
        <v>0</v>
      </c>
      <c r="AH37" s="25">
        <f t="shared" si="1"/>
        <v>0</v>
      </c>
      <c r="AI37" s="23">
        <f t="shared" si="2"/>
        <v>0</v>
      </c>
    </row>
    <row r="38" spans="1:35" ht="12.75">
      <c r="A38" s="101">
        <v>34</v>
      </c>
      <c r="B38" s="23" t="s">
        <v>119</v>
      </c>
      <c r="H38" s="23">
        <v>520</v>
      </c>
      <c r="L38" s="25">
        <f t="shared" si="0"/>
        <v>520</v>
      </c>
      <c r="AH38" s="25">
        <f t="shared" si="1"/>
        <v>0</v>
      </c>
      <c r="AI38" s="23">
        <f t="shared" si="2"/>
        <v>520</v>
      </c>
    </row>
    <row r="39" spans="1:35" s="25" customFormat="1" ht="12.75">
      <c r="A39" s="85">
        <v>35</v>
      </c>
      <c r="B39" s="25" t="s">
        <v>120</v>
      </c>
      <c r="C39" s="25">
        <f>SUM(C37:C38)</f>
        <v>0</v>
      </c>
      <c r="D39" s="25">
        <f aca="true" t="shared" si="14" ref="D39:K39">SUM(D37:D38)</f>
        <v>0</v>
      </c>
      <c r="E39" s="25">
        <f t="shared" si="14"/>
        <v>0</v>
      </c>
      <c r="F39" s="25">
        <f t="shared" si="14"/>
        <v>0</v>
      </c>
      <c r="H39" s="25">
        <f t="shared" si="14"/>
        <v>520</v>
      </c>
      <c r="I39" s="25">
        <f t="shared" si="14"/>
        <v>0</v>
      </c>
      <c r="K39" s="25">
        <f t="shared" si="14"/>
        <v>0</v>
      </c>
      <c r="L39" s="25">
        <f aca="true" t="shared" si="15" ref="L39:L70">SUM(C39:K39)</f>
        <v>520</v>
      </c>
      <c r="M39" s="25">
        <f aca="true" t="shared" si="16" ref="M39:S39">SUM(M37:M38)</f>
        <v>0</v>
      </c>
      <c r="N39" s="25">
        <f t="shared" si="16"/>
        <v>0</v>
      </c>
      <c r="O39" s="25">
        <f t="shared" si="16"/>
        <v>0</v>
      </c>
      <c r="P39" s="25">
        <f t="shared" si="16"/>
        <v>0</v>
      </c>
      <c r="Q39" s="25">
        <f t="shared" si="16"/>
        <v>0</v>
      </c>
      <c r="R39" s="25">
        <f t="shared" si="16"/>
        <v>0</v>
      </c>
      <c r="S39" s="25">
        <f t="shared" si="16"/>
        <v>0</v>
      </c>
      <c r="T39" s="25">
        <f>SUM(T37:T38)</f>
        <v>0</v>
      </c>
      <c r="U39" s="25">
        <f>SUM(U37:U38)</f>
        <v>0</v>
      </c>
      <c r="V39" s="25">
        <f>SUM(V37:V38)</f>
        <v>0</v>
      </c>
      <c r="X39" s="25">
        <f>SUM(X37:X38)</f>
        <v>0</v>
      </c>
      <c r="Y39" s="25">
        <f>SUM(Y37:Y38)</f>
        <v>0</v>
      </c>
      <c r="AC39" s="25">
        <f>SUM(AC37:AC38)</f>
        <v>0</v>
      </c>
      <c r="AG39" s="25">
        <f>SUM(AG37:AG38)</f>
        <v>0</v>
      </c>
      <c r="AH39" s="25">
        <f t="shared" si="1"/>
        <v>0</v>
      </c>
      <c r="AI39" s="23">
        <f t="shared" si="2"/>
        <v>520</v>
      </c>
    </row>
    <row r="40" spans="1:35" s="25" customFormat="1" ht="12.75">
      <c r="A40" s="85">
        <v>36</v>
      </c>
      <c r="B40" s="25" t="s">
        <v>121</v>
      </c>
      <c r="C40" s="25">
        <f aca="true" t="shared" si="17" ref="C40:K40">SUM(C39,C36)</f>
        <v>3592</v>
      </c>
      <c r="D40" s="25">
        <f t="shared" si="17"/>
        <v>0</v>
      </c>
      <c r="E40" s="25">
        <f t="shared" si="17"/>
        <v>0</v>
      </c>
      <c r="F40" s="25">
        <f t="shared" si="17"/>
        <v>0</v>
      </c>
      <c r="H40" s="25">
        <f t="shared" si="17"/>
        <v>5520</v>
      </c>
      <c r="I40" s="25">
        <f t="shared" si="17"/>
        <v>0</v>
      </c>
      <c r="K40" s="25">
        <f t="shared" si="17"/>
        <v>0</v>
      </c>
      <c r="L40" s="25">
        <f t="shared" si="15"/>
        <v>9112</v>
      </c>
      <c r="M40" s="25">
        <f aca="true" t="shared" si="18" ref="M40:S40">SUM(M32,M36,M39)</f>
        <v>0</v>
      </c>
      <c r="N40" s="25">
        <f t="shared" si="18"/>
        <v>0</v>
      </c>
      <c r="O40" s="25">
        <f t="shared" si="18"/>
        <v>0</v>
      </c>
      <c r="P40" s="25">
        <f t="shared" si="18"/>
        <v>0</v>
      </c>
      <c r="Q40" s="25">
        <f t="shared" si="18"/>
        <v>0</v>
      </c>
      <c r="R40" s="25">
        <f t="shared" si="18"/>
        <v>0</v>
      </c>
      <c r="S40" s="25">
        <f t="shared" si="18"/>
        <v>0</v>
      </c>
      <c r="T40" s="25">
        <f>SUM(T39,T36)</f>
        <v>0</v>
      </c>
      <c r="U40" s="25">
        <f>SUM(U39,U36)</f>
        <v>0</v>
      </c>
      <c r="V40" s="25">
        <f>SUM(V39,V36)</f>
        <v>0</v>
      </c>
      <c r="X40" s="25">
        <f aca="true" t="shared" si="19" ref="X40:AF40">SUM(X39,X36)</f>
        <v>0</v>
      </c>
      <c r="Y40" s="25">
        <f t="shared" si="19"/>
        <v>66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>SUM(AG32,AG36,AG39)</f>
        <v>0</v>
      </c>
      <c r="AH40" s="25">
        <f t="shared" si="1"/>
        <v>66</v>
      </c>
      <c r="AI40" s="23">
        <f t="shared" si="2"/>
        <v>9178</v>
      </c>
    </row>
    <row r="41" spans="1:35" ht="12.75">
      <c r="A41" s="85">
        <v>37</v>
      </c>
      <c r="L41" s="25">
        <f t="shared" si="15"/>
        <v>0</v>
      </c>
      <c r="AH41" s="25">
        <f t="shared" si="1"/>
        <v>0</v>
      </c>
      <c r="AI41" s="23">
        <f t="shared" si="2"/>
        <v>0</v>
      </c>
    </row>
    <row r="42" spans="1:35" ht="12.75">
      <c r="A42" s="101">
        <v>38</v>
      </c>
      <c r="B42" s="23" t="s">
        <v>561</v>
      </c>
      <c r="H42" s="23">
        <v>1305</v>
      </c>
      <c r="L42" s="25">
        <f t="shared" si="15"/>
        <v>1305</v>
      </c>
      <c r="AH42" s="25">
        <f t="shared" si="1"/>
        <v>0</v>
      </c>
      <c r="AI42" s="23">
        <f t="shared" si="2"/>
        <v>1305</v>
      </c>
    </row>
    <row r="43" spans="1:35" ht="12.75">
      <c r="A43" s="85">
        <v>39</v>
      </c>
      <c r="B43" s="23" t="s">
        <v>560</v>
      </c>
      <c r="C43" s="23">
        <v>2100</v>
      </c>
      <c r="G43" s="23">
        <v>2345</v>
      </c>
      <c r="L43" s="25">
        <f t="shared" si="15"/>
        <v>4445</v>
      </c>
      <c r="AH43" s="25">
        <f t="shared" si="1"/>
        <v>0</v>
      </c>
      <c r="AI43" s="23">
        <f t="shared" si="2"/>
        <v>4445</v>
      </c>
    </row>
    <row r="44" spans="1:35" ht="12.75">
      <c r="A44" s="85">
        <v>40</v>
      </c>
      <c r="B44" s="23" t="s">
        <v>122</v>
      </c>
      <c r="L44" s="25">
        <f t="shared" si="15"/>
        <v>0</v>
      </c>
      <c r="AC44" s="23">
        <v>9551</v>
      </c>
      <c r="AD44" s="23">
        <v>2238</v>
      </c>
      <c r="AH44" s="25">
        <f t="shared" si="1"/>
        <v>11789</v>
      </c>
      <c r="AI44" s="23">
        <f t="shared" si="2"/>
        <v>11789</v>
      </c>
    </row>
    <row r="45" spans="1:35" ht="12.75">
      <c r="A45" s="85">
        <v>41</v>
      </c>
      <c r="B45" s="23" t="s">
        <v>123</v>
      </c>
      <c r="J45" s="23">
        <v>11184</v>
      </c>
      <c r="K45" s="23">
        <v>3237</v>
      </c>
      <c r="L45" s="25">
        <f t="shared" si="15"/>
        <v>14421</v>
      </c>
      <c r="AH45" s="25">
        <f t="shared" si="1"/>
        <v>0</v>
      </c>
      <c r="AI45" s="23">
        <f t="shared" si="2"/>
        <v>14421</v>
      </c>
    </row>
    <row r="46" spans="1:35" ht="12.75">
      <c r="A46" s="101">
        <v>42</v>
      </c>
      <c r="B46" s="23" t="s">
        <v>557</v>
      </c>
      <c r="C46" s="23">
        <v>2602</v>
      </c>
      <c r="L46" s="25">
        <f t="shared" si="15"/>
        <v>2602</v>
      </c>
      <c r="AH46" s="25">
        <f t="shared" si="1"/>
        <v>0</v>
      </c>
      <c r="AI46" s="23">
        <f t="shared" si="2"/>
        <v>2602</v>
      </c>
    </row>
    <row r="47" spans="1:35" ht="12.75">
      <c r="A47" s="85">
        <v>43</v>
      </c>
      <c r="B47" s="23" t="s">
        <v>124</v>
      </c>
      <c r="L47" s="25">
        <f t="shared" si="15"/>
        <v>0</v>
      </c>
      <c r="X47" s="23">
        <v>269</v>
      </c>
      <c r="AH47" s="25">
        <f t="shared" si="1"/>
        <v>269</v>
      </c>
      <c r="AI47" s="23">
        <f t="shared" si="2"/>
        <v>269</v>
      </c>
    </row>
    <row r="48" spans="1:35" ht="12.75">
      <c r="A48" s="85">
        <v>44</v>
      </c>
      <c r="B48" s="23" t="s">
        <v>125</v>
      </c>
      <c r="D48" s="23">
        <v>1400</v>
      </c>
      <c r="I48" s="23">
        <v>450</v>
      </c>
      <c r="L48" s="25">
        <f t="shared" si="15"/>
        <v>1850</v>
      </c>
      <c r="AH48" s="25">
        <f t="shared" si="1"/>
        <v>0</v>
      </c>
      <c r="AI48" s="23">
        <f t="shared" si="2"/>
        <v>1850</v>
      </c>
    </row>
    <row r="49" spans="1:35" ht="12.75">
      <c r="A49" s="85">
        <v>45</v>
      </c>
      <c r="B49" s="23" t="s">
        <v>558</v>
      </c>
      <c r="H49" s="23">
        <v>550</v>
      </c>
      <c r="L49" s="25">
        <f t="shared" si="15"/>
        <v>550</v>
      </c>
      <c r="AH49" s="25">
        <f t="shared" si="1"/>
        <v>0</v>
      </c>
      <c r="AI49" s="23">
        <f t="shared" si="2"/>
        <v>550</v>
      </c>
    </row>
    <row r="50" spans="1:35" ht="12.75">
      <c r="A50" s="101">
        <v>46</v>
      </c>
      <c r="B50" s="23" t="s">
        <v>432</v>
      </c>
      <c r="C50" s="23">
        <v>0</v>
      </c>
      <c r="L50" s="25">
        <f t="shared" si="15"/>
        <v>0</v>
      </c>
      <c r="AH50" s="25">
        <f t="shared" si="1"/>
        <v>0</v>
      </c>
      <c r="AI50" s="23">
        <f t="shared" si="2"/>
        <v>0</v>
      </c>
    </row>
    <row r="51" spans="1:35" s="25" customFormat="1" ht="12.75">
      <c r="A51" s="85">
        <v>47</v>
      </c>
      <c r="B51" s="25" t="s">
        <v>126</v>
      </c>
      <c r="C51" s="25">
        <f aca="true" t="shared" si="20" ref="C51:K51">SUM(C42:C50)</f>
        <v>4702</v>
      </c>
      <c r="D51" s="25">
        <f t="shared" si="20"/>
        <v>1400</v>
      </c>
      <c r="E51" s="25">
        <f t="shared" si="20"/>
        <v>0</v>
      </c>
      <c r="F51" s="25">
        <f t="shared" si="20"/>
        <v>0</v>
      </c>
      <c r="G51" s="25">
        <f t="shared" si="20"/>
        <v>2345</v>
      </c>
      <c r="H51" s="25">
        <f t="shared" si="20"/>
        <v>1855</v>
      </c>
      <c r="I51" s="25">
        <f t="shared" si="20"/>
        <v>450</v>
      </c>
      <c r="J51" s="25">
        <f t="shared" si="20"/>
        <v>11184</v>
      </c>
      <c r="K51" s="25">
        <f t="shared" si="20"/>
        <v>3237</v>
      </c>
      <c r="L51" s="25">
        <f t="shared" si="15"/>
        <v>25173</v>
      </c>
      <c r="N51" s="25">
        <f>SUM(N42:N50)</f>
        <v>0</v>
      </c>
      <c r="O51" s="25">
        <f>SUM(O41:O50)</f>
        <v>0</v>
      </c>
      <c r="P51" s="25">
        <f>SUM(P41:P50)</f>
        <v>0</v>
      </c>
      <c r="Q51" s="25">
        <f>SUM(Q41:Q50)</f>
        <v>0</v>
      </c>
      <c r="R51" s="25">
        <f>SUM(R41:R50)</f>
        <v>0</v>
      </c>
      <c r="S51" s="25">
        <f>SUM(S41:S50)</f>
        <v>0</v>
      </c>
      <c r="T51" s="25">
        <f aca="true" t="shared" si="21" ref="T51:AF51">SUM(T42:T50)</f>
        <v>0</v>
      </c>
      <c r="U51" s="25">
        <f t="shared" si="21"/>
        <v>0</v>
      </c>
      <c r="V51" s="25">
        <f t="shared" si="21"/>
        <v>0</v>
      </c>
      <c r="W51" s="25">
        <f t="shared" si="21"/>
        <v>0</v>
      </c>
      <c r="X51" s="25">
        <f t="shared" si="21"/>
        <v>269</v>
      </c>
      <c r="Y51" s="25">
        <f t="shared" si="21"/>
        <v>0</v>
      </c>
      <c r="Z51" s="25">
        <f t="shared" si="21"/>
        <v>0</v>
      </c>
      <c r="AA51" s="25">
        <f t="shared" si="21"/>
        <v>0</v>
      </c>
      <c r="AB51" s="25">
        <f t="shared" si="21"/>
        <v>0</v>
      </c>
      <c r="AC51" s="25">
        <f t="shared" si="21"/>
        <v>9551</v>
      </c>
      <c r="AD51" s="25">
        <f t="shared" si="21"/>
        <v>2238</v>
      </c>
      <c r="AE51" s="25">
        <f t="shared" si="21"/>
        <v>0</v>
      </c>
      <c r="AF51" s="25">
        <f t="shared" si="21"/>
        <v>0</v>
      </c>
      <c r="AG51" s="25">
        <f>SUM(AG41:AG50)</f>
        <v>0</v>
      </c>
      <c r="AH51" s="25">
        <f t="shared" si="1"/>
        <v>12058</v>
      </c>
      <c r="AI51" s="23">
        <f t="shared" si="2"/>
        <v>37231</v>
      </c>
    </row>
    <row r="52" spans="1:35" s="25" customFormat="1" ht="12.75">
      <c r="A52" s="85">
        <v>48</v>
      </c>
      <c r="B52" s="25" t="s">
        <v>127</v>
      </c>
      <c r="C52" s="25">
        <v>88832</v>
      </c>
      <c r="L52" s="25">
        <f t="shared" si="15"/>
        <v>88832</v>
      </c>
      <c r="M52" s="25">
        <v>2117</v>
      </c>
      <c r="Y52" s="25">
        <v>24096</v>
      </c>
      <c r="AH52" s="25">
        <f t="shared" si="1"/>
        <v>24096</v>
      </c>
      <c r="AI52" s="23">
        <f t="shared" si="2"/>
        <v>115045</v>
      </c>
    </row>
    <row r="53" spans="1:35" ht="12.75">
      <c r="A53" s="85">
        <v>49</v>
      </c>
      <c r="B53" s="23" t="s">
        <v>3</v>
      </c>
      <c r="C53" s="179">
        <v>0</v>
      </c>
      <c r="L53" s="25">
        <f t="shared" si="15"/>
        <v>0</v>
      </c>
      <c r="AH53" s="25">
        <f t="shared" si="1"/>
        <v>0</v>
      </c>
      <c r="AI53" s="23">
        <f t="shared" si="2"/>
        <v>0</v>
      </c>
    </row>
    <row r="54" spans="1:35" ht="12.75">
      <c r="A54" s="101">
        <v>50</v>
      </c>
      <c r="B54" s="23" t="s">
        <v>128</v>
      </c>
      <c r="E54" s="23">
        <v>213980</v>
      </c>
      <c r="L54" s="25">
        <f t="shared" si="15"/>
        <v>213980</v>
      </c>
      <c r="AH54" s="25">
        <f t="shared" si="1"/>
        <v>0</v>
      </c>
      <c r="AI54" s="23">
        <f t="shared" si="2"/>
        <v>213980</v>
      </c>
    </row>
    <row r="55" spans="1:35" ht="12.75">
      <c r="A55" s="85">
        <v>51</v>
      </c>
      <c r="B55" s="23" t="s">
        <v>129</v>
      </c>
      <c r="E55" s="23">
        <v>4635</v>
      </c>
      <c r="L55" s="25">
        <f t="shared" si="15"/>
        <v>4635</v>
      </c>
      <c r="AH55" s="25">
        <f t="shared" si="1"/>
        <v>0</v>
      </c>
      <c r="AI55" s="23">
        <f t="shared" si="2"/>
        <v>4635</v>
      </c>
    </row>
    <row r="56" spans="1:35" ht="12.75">
      <c r="A56" s="85">
        <v>52</v>
      </c>
      <c r="B56" s="23" t="s">
        <v>130</v>
      </c>
      <c r="F56" s="23">
        <v>1745</v>
      </c>
      <c r="L56" s="25">
        <f t="shared" si="15"/>
        <v>1745</v>
      </c>
      <c r="X56" s="23">
        <v>90</v>
      </c>
      <c r="AH56" s="25">
        <f t="shared" si="1"/>
        <v>90</v>
      </c>
      <c r="AI56" s="23">
        <f t="shared" si="2"/>
        <v>1835</v>
      </c>
    </row>
    <row r="57" spans="1:35" s="25" customFormat="1" ht="12.75">
      <c r="A57" s="85">
        <v>53</v>
      </c>
      <c r="B57" s="25" t="s">
        <v>131</v>
      </c>
      <c r="C57" s="25">
        <f aca="true" t="shared" si="22" ref="C57:K57">SUM(C54:C56)</f>
        <v>0</v>
      </c>
      <c r="E57" s="25">
        <f t="shared" si="22"/>
        <v>218615</v>
      </c>
      <c r="F57" s="25">
        <f t="shared" si="22"/>
        <v>1745</v>
      </c>
      <c r="G57" s="25">
        <f t="shared" si="22"/>
        <v>0</v>
      </c>
      <c r="H57" s="25">
        <f t="shared" si="22"/>
        <v>0</v>
      </c>
      <c r="I57" s="25">
        <f t="shared" si="22"/>
        <v>0</v>
      </c>
      <c r="J57" s="25">
        <f t="shared" si="22"/>
        <v>0</v>
      </c>
      <c r="K57" s="25">
        <f t="shared" si="22"/>
        <v>0</v>
      </c>
      <c r="L57" s="25">
        <f t="shared" si="15"/>
        <v>220360</v>
      </c>
      <c r="N57" s="25">
        <f aca="true" t="shared" si="23" ref="N57:AG57">SUM(N54:N56)</f>
        <v>0</v>
      </c>
      <c r="O57" s="25">
        <f t="shared" si="23"/>
        <v>0</v>
      </c>
      <c r="P57" s="25">
        <f t="shared" si="23"/>
        <v>0</v>
      </c>
      <c r="Q57" s="25">
        <f t="shared" si="23"/>
        <v>0</v>
      </c>
      <c r="R57" s="25">
        <f t="shared" si="23"/>
        <v>0</v>
      </c>
      <c r="S57" s="25">
        <f t="shared" si="23"/>
        <v>0</v>
      </c>
      <c r="T57" s="25">
        <f t="shared" si="23"/>
        <v>0</v>
      </c>
      <c r="U57" s="25">
        <f t="shared" si="23"/>
        <v>0</v>
      </c>
      <c r="V57" s="25">
        <f t="shared" si="23"/>
        <v>0</v>
      </c>
      <c r="X57" s="25">
        <f t="shared" si="23"/>
        <v>90</v>
      </c>
      <c r="Y57" s="25">
        <f t="shared" si="23"/>
        <v>0</v>
      </c>
      <c r="Z57" s="25">
        <f t="shared" si="23"/>
        <v>0</v>
      </c>
      <c r="AA57" s="25">
        <f t="shared" si="23"/>
        <v>0</v>
      </c>
      <c r="AB57" s="25">
        <f t="shared" si="23"/>
        <v>0</v>
      </c>
      <c r="AC57" s="25">
        <f t="shared" si="23"/>
        <v>0</v>
      </c>
      <c r="AD57" s="25">
        <f t="shared" si="23"/>
        <v>0</v>
      </c>
      <c r="AE57" s="25">
        <f t="shared" si="23"/>
        <v>0</v>
      </c>
      <c r="AF57" s="25">
        <f t="shared" si="23"/>
        <v>0</v>
      </c>
      <c r="AG57" s="25">
        <f t="shared" si="23"/>
        <v>0</v>
      </c>
      <c r="AH57" s="25">
        <f t="shared" si="1"/>
        <v>90</v>
      </c>
      <c r="AI57" s="23">
        <f t="shared" si="2"/>
        <v>220450</v>
      </c>
    </row>
    <row r="58" spans="1:35" ht="12.75">
      <c r="A58" s="101">
        <v>54</v>
      </c>
      <c r="L58" s="25">
        <f t="shared" si="15"/>
        <v>0</v>
      </c>
      <c r="AH58" s="25">
        <f t="shared" si="1"/>
        <v>0</v>
      </c>
      <c r="AI58" s="23">
        <f t="shared" si="2"/>
        <v>0</v>
      </c>
    </row>
    <row r="59" spans="1:35" ht="12.75">
      <c r="A59" s="85">
        <v>55</v>
      </c>
      <c r="B59" s="23" t="s">
        <v>132</v>
      </c>
      <c r="H59" s="23">
        <v>57606</v>
      </c>
      <c r="L59" s="25">
        <f t="shared" si="15"/>
        <v>57606</v>
      </c>
      <c r="AH59" s="25">
        <f t="shared" si="1"/>
        <v>0</v>
      </c>
      <c r="AI59" s="23">
        <f t="shared" si="2"/>
        <v>57606</v>
      </c>
    </row>
    <row r="60" spans="1:35" ht="12.75">
      <c r="A60" s="85">
        <v>56</v>
      </c>
      <c r="B60" s="23" t="s">
        <v>133</v>
      </c>
      <c r="H60" s="23">
        <v>37031</v>
      </c>
      <c r="L60" s="25">
        <f t="shared" si="15"/>
        <v>37031</v>
      </c>
      <c r="AH60" s="25">
        <f t="shared" si="1"/>
        <v>0</v>
      </c>
      <c r="AI60" s="23">
        <f t="shared" si="2"/>
        <v>37031</v>
      </c>
    </row>
    <row r="61" spans="1:35" ht="12.75">
      <c r="A61" s="85">
        <v>57</v>
      </c>
      <c r="B61" s="23" t="s">
        <v>556</v>
      </c>
      <c r="H61" s="23">
        <v>24812</v>
      </c>
      <c r="L61" s="25">
        <f t="shared" si="15"/>
        <v>24812</v>
      </c>
      <c r="AH61" s="25">
        <f t="shared" si="1"/>
        <v>0</v>
      </c>
      <c r="AI61" s="23">
        <f t="shared" si="2"/>
        <v>24812</v>
      </c>
    </row>
    <row r="62" spans="1:35" ht="12.75">
      <c r="A62" s="101">
        <v>58</v>
      </c>
      <c r="B62" s="23" t="s">
        <v>134</v>
      </c>
      <c r="H62" s="179"/>
      <c r="L62" s="25">
        <f t="shared" si="15"/>
        <v>0</v>
      </c>
      <c r="AH62" s="25">
        <f t="shared" si="1"/>
        <v>0</v>
      </c>
      <c r="AI62" s="23">
        <f t="shared" si="2"/>
        <v>0</v>
      </c>
    </row>
    <row r="63" spans="1:35" ht="12.75">
      <c r="A63" s="85">
        <v>59</v>
      </c>
      <c r="B63" s="23" t="s">
        <v>135</v>
      </c>
      <c r="H63" s="23">
        <v>1595</v>
      </c>
      <c r="L63" s="25">
        <f t="shared" si="15"/>
        <v>1595</v>
      </c>
      <c r="AH63" s="25">
        <f t="shared" si="1"/>
        <v>0</v>
      </c>
      <c r="AI63" s="23">
        <f t="shared" si="2"/>
        <v>1595</v>
      </c>
    </row>
    <row r="64" spans="1:35" ht="12.75">
      <c r="A64" s="85">
        <v>60</v>
      </c>
      <c r="B64" s="23" t="s">
        <v>136</v>
      </c>
      <c r="H64" s="23">
        <v>2428</v>
      </c>
      <c r="L64" s="25">
        <f t="shared" si="15"/>
        <v>2428</v>
      </c>
      <c r="AH64" s="25">
        <f t="shared" si="1"/>
        <v>0</v>
      </c>
      <c r="AI64" s="23">
        <f t="shared" si="2"/>
        <v>2428</v>
      </c>
    </row>
    <row r="65" spans="1:35" ht="12.75">
      <c r="A65" s="85">
        <v>61</v>
      </c>
      <c r="B65" s="23" t="s">
        <v>137</v>
      </c>
      <c r="H65" s="23">
        <v>10060</v>
      </c>
      <c r="L65" s="25">
        <f t="shared" si="15"/>
        <v>10060</v>
      </c>
      <c r="AH65" s="25">
        <f t="shared" si="1"/>
        <v>0</v>
      </c>
      <c r="AI65" s="23">
        <f t="shared" si="2"/>
        <v>10060</v>
      </c>
    </row>
    <row r="66" spans="1:35" s="25" customFormat="1" ht="12.75">
      <c r="A66" s="101">
        <v>62</v>
      </c>
      <c r="B66" s="25" t="s">
        <v>138</v>
      </c>
      <c r="C66" s="25">
        <f aca="true" t="shared" si="24" ref="C66:K66">SUM(C59:C65)</f>
        <v>0</v>
      </c>
      <c r="D66" s="25">
        <f t="shared" si="24"/>
        <v>0</v>
      </c>
      <c r="E66" s="25">
        <f t="shared" si="24"/>
        <v>0</v>
      </c>
      <c r="F66" s="25">
        <f t="shared" si="24"/>
        <v>0</v>
      </c>
      <c r="H66" s="25">
        <f>SUM(H59:H65)</f>
        <v>133532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15"/>
        <v>133532</v>
      </c>
      <c r="N66" s="25">
        <f aca="true" t="shared" si="25" ref="N66:AG66">SUM(N59:N65)</f>
        <v>0</v>
      </c>
      <c r="O66" s="25">
        <f t="shared" si="25"/>
        <v>0</v>
      </c>
      <c r="P66" s="25">
        <f t="shared" si="25"/>
        <v>0</v>
      </c>
      <c r="Q66" s="25">
        <f t="shared" si="25"/>
        <v>0</v>
      </c>
      <c r="R66" s="25">
        <f t="shared" si="25"/>
        <v>0</v>
      </c>
      <c r="S66" s="25">
        <f t="shared" si="25"/>
        <v>0</v>
      </c>
      <c r="T66" s="25">
        <f t="shared" si="25"/>
        <v>0</v>
      </c>
      <c r="U66" s="25">
        <f t="shared" si="25"/>
        <v>0</v>
      </c>
      <c r="V66" s="25">
        <f t="shared" si="25"/>
        <v>0</v>
      </c>
      <c r="X66" s="25">
        <f t="shared" si="25"/>
        <v>0</v>
      </c>
      <c r="Y66" s="25">
        <f t="shared" si="25"/>
        <v>0</v>
      </c>
      <c r="Z66" s="25">
        <f t="shared" si="25"/>
        <v>0</v>
      </c>
      <c r="AA66" s="25">
        <f t="shared" si="25"/>
        <v>0</v>
      </c>
      <c r="AB66" s="25">
        <f t="shared" si="25"/>
        <v>0</v>
      </c>
      <c r="AC66" s="25">
        <f t="shared" si="25"/>
        <v>0</v>
      </c>
      <c r="AD66" s="25">
        <f t="shared" si="25"/>
        <v>0</v>
      </c>
      <c r="AE66" s="25">
        <f t="shared" si="25"/>
        <v>0</v>
      </c>
      <c r="AF66" s="25">
        <f t="shared" si="25"/>
        <v>0</v>
      </c>
      <c r="AG66" s="25">
        <f t="shared" si="25"/>
        <v>0</v>
      </c>
      <c r="AH66" s="25">
        <f t="shared" si="1"/>
        <v>0</v>
      </c>
      <c r="AI66" s="23">
        <f t="shared" si="2"/>
        <v>133532</v>
      </c>
    </row>
    <row r="67" spans="1:35" s="25" customFormat="1" ht="12.75">
      <c r="A67" s="85">
        <v>63</v>
      </c>
      <c r="L67" s="25">
        <f t="shared" si="15"/>
        <v>0</v>
      </c>
      <c r="AH67" s="25">
        <f t="shared" si="1"/>
        <v>0</v>
      </c>
      <c r="AI67" s="23">
        <f t="shared" si="2"/>
        <v>0</v>
      </c>
    </row>
    <row r="68" spans="1:35" s="25" customFormat="1" ht="12.75">
      <c r="A68" s="85">
        <v>64</v>
      </c>
      <c r="B68" s="25" t="s">
        <v>416</v>
      </c>
      <c r="C68" s="25">
        <v>0</v>
      </c>
      <c r="L68" s="25">
        <f t="shared" si="15"/>
        <v>0</v>
      </c>
      <c r="AH68" s="25">
        <f t="shared" si="1"/>
        <v>0</v>
      </c>
      <c r="AI68" s="23">
        <f t="shared" si="2"/>
        <v>0</v>
      </c>
    </row>
    <row r="69" spans="1:35" ht="12.75">
      <c r="A69" s="85">
        <v>65</v>
      </c>
      <c r="L69" s="25">
        <f t="shared" si="15"/>
        <v>0</v>
      </c>
      <c r="AH69" s="25">
        <f t="shared" si="1"/>
        <v>0</v>
      </c>
      <c r="AI69" s="23">
        <f t="shared" si="2"/>
        <v>0</v>
      </c>
    </row>
    <row r="70" spans="1:36" s="25" customFormat="1" ht="12.75">
      <c r="A70" s="101">
        <v>66</v>
      </c>
      <c r="B70" s="25" t="s">
        <v>139</v>
      </c>
      <c r="C70" s="25">
        <f>SUM(C10,C13,C18,C23,C26,C32,C36,C39,C51,C52,C57,C66,C68+C53)</f>
        <v>98971</v>
      </c>
      <c r="D70" s="25">
        <f>SUM(D10,D13,D18,D23,D26,D32,D36,D39,D51,D52,D57,D66,D68+D53)</f>
        <v>1400</v>
      </c>
      <c r="E70" s="25">
        <f aca="true" t="shared" si="26" ref="E70:K70">SUM(E10,E13,E18,E23,E26,E32,E36,E39,E51,E52,E57,E66,E68)</f>
        <v>218615</v>
      </c>
      <c r="F70" s="25">
        <f t="shared" si="26"/>
        <v>1745</v>
      </c>
      <c r="G70" s="25">
        <f t="shared" si="26"/>
        <v>3064</v>
      </c>
      <c r="H70" s="25">
        <f t="shared" si="26"/>
        <v>142257</v>
      </c>
      <c r="I70" s="25">
        <f t="shared" si="26"/>
        <v>450</v>
      </c>
      <c r="J70" s="25">
        <f t="shared" si="26"/>
        <v>11184</v>
      </c>
      <c r="K70" s="25">
        <f t="shared" si="26"/>
        <v>3237</v>
      </c>
      <c r="L70" s="25">
        <f t="shared" si="15"/>
        <v>480923</v>
      </c>
      <c r="M70" s="25">
        <f>SUM(M10,M13,M18,M23,M26,M32,M36,M39,M51,M52,M57,M66,M68)</f>
        <v>2130</v>
      </c>
      <c r="N70" s="25">
        <f>SUM(N10,N13,N18,N23,N26,N32,N36,N39,N51,N52,N57,N66,N68)</f>
        <v>7209</v>
      </c>
      <c r="O70" s="25">
        <f>SUM(O10,O13,O18,O23,O26,O32,O36,O39,O51,O57,O52,O66)</f>
        <v>6110</v>
      </c>
      <c r="P70" s="25">
        <f>SUM(P10,P13,P18,P23,P26,P32,P36,P39,P51,P57,P52,P66)</f>
        <v>1668</v>
      </c>
      <c r="Q70" s="25">
        <f>SUM(Q10,Q13,Q18,Q23,Q26,Q32,Q36,Q39,Q51,Q57,Q52,Q66)</f>
        <v>7558</v>
      </c>
      <c r="R70" s="25">
        <f>SUM(R10,R13,R18,R23,R26,R32,R36,R39,R51,R57,R52,R66)</f>
        <v>4477</v>
      </c>
      <c r="S70" s="25">
        <f>SUM(S10,S13,S18,S23,S26,S32,S36,S39,S51,S57,S52,S66)</f>
        <v>5143</v>
      </c>
      <c r="T70" s="25">
        <f aca="true" t="shared" si="27" ref="T70:AG70">SUM(T10,T13,T18,T23,T26,T32,T36,T39,T51,T52,T57,T66,T68)</f>
        <v>3200</v>
      </c>
      <c r="U70" s="25">
        <f t="shared" si="27"/>
        <v>13062</v>
      </c>
      <c r="V70" s="25">
        <f t="shared" si="27"/>
        <v>0</v>
      </c>
      <c r="W70" s="25">
        <f t="shared" si="27"/>
        <v>1414</v>
      </c>
      <c r="X70" s="25">
        <f t="shared" si="27"/>
        <v>5262</v>
      </c>
      <c r="Y70" s="25">
        <f>SUM(Y10,Y13,Y18,Y23,Y26,Y32,Y36,Y39,Y51,Y52,Y57,Y66,Y68)</f>
        <v>24297</v>
      </c>
      <c r="Z70" s="25">
        <f t="shared" si="27"/>
        <v>0</v>
      </c>
      <c r="AA70" s="25">
        <f t="shared" si="27"/>
        <v>0</v>
      </c>
      <c r="AB70" s="25">
        <f t="shared" si="27"/>
        <v>2576</v>
      </c>
      <c r="AC70" s="25">
        <f t="shared" si="27"/>
        <v>9551</v>
      </c>
      <c r="AD70" s="25">
        <f t="shared" si="27"/>
        <v>2238</v>
      </c>
      <c r="AE70" s="25">
        <f t="shared" si="27"/>
        <v>450</v>
      </c>
      <c r="AF70" s="25">
        <f t="shared" si="27"/>
        <v>1730</v>
      </c>
      <c r="AG70" s="25">
        <f t="shared" si="27"/>
        <v>185</v>
      </c>
      <c r="AH70" s="25">
        <f t="shared" si="1"/>
        <v>96130</v>
      </c>
      <c r="AI70" s="23">
        <f t="shared" si="2"/>
        <v>579183</v>
      </c>
      <c r="AJ70" s="25">
        <v>579183</v>
      </c>
    </row>
    <row r="71" ht="12.75">
      <c r="L71" s="25">
        <v>480923</v>
      </c>
    </row>
    <row r="72" ht="12.75"/>
    <row r="79" spans="2:34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AH79" s="23"/>
    </row>
    <row r="80" spans="2:23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2:23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2:23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2:23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2:23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2:23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2:23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2:23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2:23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2:23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2:23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2:23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2:23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2:23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2:23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2:23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2:23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2:23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2:23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2:23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2:23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2:23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2:23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2:23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2:23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spans="2:23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2:23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2:23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2:23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2:23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2:23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2:23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2:23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2:23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2:23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2:23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2:23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2:23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2:23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2:23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2:23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2:23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2:23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2:23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2:23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spans="2:23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2:23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2:23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spans="2:23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2:23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2:23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2:23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2:23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2:23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2:23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2:23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2:23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2:23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2:23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2:23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2:23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2:23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2:23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2:23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spans="2:23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spans="2:23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2:23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2:23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2:23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2:23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</row>
    <row r="151" spans="2:23" ht="12.7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2:23" ht="12.7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2:23" ht="12.7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2:23" ht="12.7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2:23" ht="12.7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2:23" ht="12.7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2:23" ht="12.7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2:23" ht="12.7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2:23" ht="12.7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2:23" ht="12.7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2:23" ht="12.7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2:23" ht="12.7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2:23" ht="12.7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2:23" ht="12.7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2:23" ht="12.7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2:23" ht="12.7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2:23" ht="12.7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2:23" ht="12.7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2:23" ht="12.7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2:23" ht="12.7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2:23" ht="12.7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2:23" ht="12.7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2:23" ht="12.7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2:23" ht="12.7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2:23" ht="12.7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2:23" ht="12.7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2:23" ht="12.7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2:23" ht="12.7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2:23" ht="12.7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2:23" ht="12.7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2:23" ht="12.7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2:23" ht="12.7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2:23" ht="12.7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2:23" ht="12.7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2:23" ht="12.7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2:23" ht="12.7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2:23" ht="12.7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2:23" ht="12.75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2:23" ht="12.75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2:23" ht="12.75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2:23" ht="12.7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</sheetData>
  <sheetProtection/>
  <mergeCells count="6">
    <mergeCell ref="C5:L5"/>
    <mergeCell ref="N5:AH5"/>
    <mergeCell ref="A2:B2"/>
    <mergeCell ref="A1:C1"/>
    <mergeCell ref="E1:H1"/>
    <mergeCell ref="I1:L1"/>
  </mergeCells>
  <printOptions/>
  <pageMargins left="0.7" right="0.7" top="0.75" bottom="0.75" header="0.3" footer="0.3"/>
  <pageSetup horizontalDpi="200" verticalDpi="2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12.28125" style="49" customWidth="1"/>
    <col min="2" max="2" width="45.57421875" style="49" customWidth="1"/>
    <col min="3" max="3" width="16.00390625" style="49" customWidth="1"/>
    <col min="4" max="4" width="17.421875" style="49" customWidth="1"/>
    <col min="5" max="5" width="14.421875" style="49" customWidth="1"/>
    <col min="6" max="6" width="14.57421875" style="49" customWidth="1"/>
    <col min="7" max="7" width="12.57421875" style="49" bestFit="1" customWidth="1"/>
    <col min="8" max="16384" width="9.140625" style="49" customWidth="1"/>
  </cols>
  <sheetData>
    <row r="1" spans="1:4" ht="18.75">
      <c r="A1" s="47"/>
      <c r="B1" s="47"/>
      <c r="C1" s="48"/>
      <c r="D1" s="48"/>
    </row>
    <row r="2" spans="1:4" ht="18.75">
      <c r="A2" s="47" t="s">
        <v>700</v>
      </c>
      <c r="B2" s="47"/>
      <c r="C2" s="48"/>
      <c r="D2" s="48"/>
    </row>
    <row r="3" spans="1:4" ht="18.75">
      <c r="A3" s="47"/>
      <c r="B3" s="47"/>
      <c r="C3" s="48"/>
      <c r="D3" s="48"/>
    </row>
    <row r="4" spans="1:4" s="83" customFormat="1" ht="18.75">
      <c r="A4" s="206" t="s">
        <v>585</v>
      </c>
      <c r="B4" s="207"/>
      <c r="C4" s="48"/>
      <c r="D4" s="48"/>
    </row>
    <row r="5" spans="1:6" ht="18.75">
      <c r="A5" s="113"/>
      <c r="B5" s="8"/>
      <c r="C5" s="48"/>
      <c r="D5" s="48"/>
      <c r="E5" s="176"/>
      <c r="F5" s="176"/>
    </row>
    <row r="6" spans="1:6" ht="18.75">
      <c r="A6" s="116"/>
      <c r="B6" s="116" t="s">
        <v>28</v>
      </c>
      <c r="C6" s="117" t="s">
        <v>30</v>
      </c>
      <c r="D6" s="117" t="s">
        <v>31</v>
      </c>
      <c r="E6" s="56"/>
      <c r="F6" s="56"/>
    </row>
    <row r="7" spans="1:6" ht="15.75">
      <c r="A7" s="50">
        <v>1</v>
      </c>
      <c r="B7" s="51" t="s">
        <v>80</v>
      </c>
      <c r="C7" s="51">
        <v>2015</v>
      </c>
      <c r="D7" s="51">
        <v>2016</v>
      </c>
      <c r="E7" s="56"/>
      <c r="F7" s="56"/>
    </row>
    <row r="8" spans="1:6" ht="15.75">
      <c r="A8" s="52">
        <v>2</v>
      </c>
      <c r="B8" s="53" t="s">
        <v>350</v>
      </c>
      <c r="C8" s="51"/>
      <c r="D8" s="51"/>
      <c r="E8" s="56"/>
      <c r="F8" s="56"/>
    </row>
    <row r="9" spans="1:6" ht="15.75">
      <c r="A9" s="54">
        <v>3</v>
      </c>
      <c r="B9" s="50" t="s">
        <v>351</v>
      </c>
      <c r="C9" s="50">
        <v>6269286</v>
      </c>
      <c r="D9" s="50">
        <v>6268530</v>
      </c>
      <c r="E9" s="56"/>
      <c r="F9" s="56"/>
    </row>
    <row r="10" spans="1:6" ht="15.75">
      <c r="A10" s="50">
        <v>4</v>
      </c>
      <c r="B10" s="50" t="s">
        <v>352</v>
      </c>
      <c r="C10" s="50">
        <v>11776000</v>
      </c>
      <c r="D10" s="50">
        <v>11776000</v>
      </c>
      <c r="E10" s="56"/>
      <c r="F10" s="56"/>
    </row>
    <row r="11" spans="1:6" ht="15.75">
      <c r="A11" s="52">
        <v>5</v>
      </c>
      <c r="B11" s="50" t="s">
        <v>353</v>
      </c>
      <c r="C11" s="50">
        <v>100000</v>
      </c>
      <c r="D11" s="50">
        <v>100000</v>
      </c>
      <c r="E11" s="56"/>
      <c r="F11" s="56"/>
    </row>
    <row r="12" spans="1:6" s="55" customFormat="1" ht="15.75">
      <c r="A12" s="50">
        <v>6</v>
      </c>
      <c r="B12" s="50" t="s">
        <v>354</v>
      </c>
      <c r="C12" s="50">
        <v>5100690</v>
      </c>
      <c r="D12" s="50">
        <v>5100690</v>
      </c>
      <c r="E12" s="87"/>
      <c r="F12" s="87"/>
    </row>
    <row r="13" spans="1:6" ht="15.75">
      <c r="A13" s="52">
        <v>7</v>
      </c>
      <c r="B13" s="50" t="s">
        <v>355</v>
      </c>
      <c r="C13" s="50">
        <f>SUM(C9:C12)</f>
        <v>23245976</v>
      </c>
      <c r="D13" s="50">
        <f>SUM(D9:D12)</f>
        <v>23245220</v>
      </c>
      <c r="E13" s="56"/>
      <c r="F13" s="56"/>
    </row>
    <row r="14" spans="1:6" s="55" customFormat="1" ht="15.75">
      <c r="A14" s="54">
        <v>8</v>
      </c>
      <c r="B14" s="52" t="s">
        <v>356</v>
      </c>
      <c r="C14" s="52">
        <f>SUM(C13:C13)</f>
        <v>23245976</v>
      </c>
      <c r="D14" s="52">
        <v>20845010</v>
      </c>
      <c r="E14" s="87"/>
      <c r="F14" s="87"/>
    </row>
    <row r="15" spans="1:6" ht="15.75">
      <c r="A15" s="50">
        <v>9</v>
      </c>
      <c r="B15" s="52"/>
      <c r="C15" s="52"/>
      <c r="D15" s="52"/>
      <c r="E15" s="56"/>
      <c r="F15" s="56"/>
    </row>
    <row r="16" spans="1:6" ht="15.75">
      <c r="A16" s="52">
        <v>10</v>
      </c>
      <c r="B16" s="50" t="s">
        <v>357</v>
      </c>
      <c r="C16" s="50">
        <v>5000000</v>
      </c>
      <c r="D16" s="50">
        <v>6000000</v>
      </c>
      <c r="E16" s="56"/>
      <c r="F16" s="56"/>
    </row>
    <row r="17" spans="1:6" ht="15.75">
      <c r="A17" s="50">
        <v>11</v>
      </c>
      <c r="B17" s="50" t="s">
        <v>437</v>
      </c>
      <c r="C17" s="50">
        <v>-5000000</v>
      </c>
      <c r="D17" s="50">
        <v>-6000000</v>
      </c>
      <c r="E17" s="56"/>
      <c r="F17" s="56"/>
    </row>
    <row r="18" spans="1:6" ht="15.75">
      <c r="A18" s="52">
        <v>12</v>
      </c>
      <c r="B18" s="52" t="s">
        <v>438</v>
      </c>
      <c r="C18" s="52">
        <f>C16+C17</f>
        <v>0</v>
      </c>
      <c r="D18" s="52">
        <f>D16+D17</f>
        <v>0</v>
      </c>
      <c r="E18" s="56"/>
      <c r="F18" s="56"/>
    </row>
    <row r="19" spans="1:6" ht="15.75">
      <c r="A19" s="54">
        <v>13</v>
      </c>
      <c r="B19" s="50"/>
      <c r="C19" s="50"/>
      <c r="D19" s="50"/>
      <c r="E19" s="56"/>
      <c r="F19" s="56"/>
    </row>
    <row r="20" spans="1:6" ht="15.75">
      <c r="A20" s="50">
        <v>14</v>
      </c>
      <c r="B20" s="50" t="s">
        <v>368</v>
      </c>
      <c r="C20" s="50">
        <v>362100</v>
      </c>
      <c r="D20" s="50">
        <v>351900</v>
      </c>
      <c r="E20" s="56"/>
      <c r="F20" s="56"/>
    </row>
    <row r="21" spans="1:6" ht="27" customHeight="1">
      <c r="A21" s="52">
        <v>15</v>
      </c>
      <c r="B21" s="50" t="s">
        <v>437</v>
      </c>
      <c r="C21" s="50">
        <v>-297942</v>
      </c>
      <c r="D21" s="50">
        <v>-351900</v>
      </c>
      <c r="E21" s="52"/>
      <c r="F21" s="52"/>
    </row>
    <row r="22" spans="1:6" ht="15.75" customHeight="1">
      <c r="A22" s="50">
        <v>16</v>
      </c>
      <c r="B22" s="52" t="s">
        <v>439</v>
      </c>
      <c r="C22" s="52">
        <f>SUM(C20:C21)</f>
        <v>64158</v>
      </c>
      <c r="D22" s="52">
        <f>SUM(D20:D21)</f>
        <v>0</v>
      </c>
      <c r="E22" s="56"/>
      <c r="F22" s="56"/>
    </row>
    <row r="23" spans="1:6" ht="35.25" customHeight="1">
      <c r="A23" s="52">
        <v>17</v>
      </c>
      <c r="B23" s="50"/>
      <c r="C23" s="50"/>
      <c r="D23" s="50"/>
      <c r="E23" s="56"/>
      <c r="F23" s="56"/>
    </row>
    <row r="24" spans="1:6" ht="15.75">
      <c r="A24" s="54">
        <v>18</v>
      </c>
      <c r="B24" s="50" t="s">
        <v>367</v>
      </c>
      <c r="C24" s="50">
        <v>31049600</v>
      </c>
      <c r="D24" s="50">
        <v>36573800</v>
      </c>
      <c r="E24" s="56"/>
      <c r="F24" s="56"/>
    </row>
    <row r="25" spans="1:6" ht="15.75">
      <c r="A25" s="50">
        <v>19</v>
      </c>
      <c r="B25" s="50" t="s">
        <v>437</v>
      </c>
      <c r="C25" s="50">
        <v>0</v>
      </c>
      <c r="D25" s="50">
        <v>0</v>
      </c>
      <c r="E25" s="56"/>
      <c r="F25" s="56"/>
    </row>
    <row r="26" spans="1:6" ht="15.75">
      <c r="A26" s="52">
        <v>20</v>
      </c>
      <c r="B26" s="52" t="s">
        <v>440</v>
      </c>
      <c r="C26" s="52">
        <f>SUM(C24:C25)</f>
        <v>31049600</v>
      </c>
      <c r="D26" s="52">
        <f>SUM(D24:D25)</f>
        <v>36573800</v>
      </c>
      <c r="E26" s="56"/>
      <c r="F26" s="56"/>
    </row>
    <row r="27" spans="1:6" ht="15.75">
      <c r="A27" s="50">
        <v>21</v>
      </c>
      <c r="B27" s="50"/>
      <c r="C27" s="50"/>
      <c r="D27" s="50"/>
      <c r="E27" s="56"/>
      <c r="F27" s="56"/>
    </row>
    <row r="28" spans="1:6" ht="15.75">
      <c r="A28" s="52">
        <v>22</v>
      </c>
      <c r="B28" s="52" t="s">
        <v>350</v>
      </c>
      <c r="C28" s="52">
        <f>SUM(C14+C18+C22+C26)</f>
        <v>54359734</v>
      </c>
      <c r="D28" s="52">
        <f>SUM(D14+D18+D22+D26)</f>
        <v>57418810</v>
      </c>
      <c r="E28" s="56"/>
      <c r="F28" s="56"/>
    </row>
    <row r="29" spans="1:6" ht="18.75">
      <c r="A29" s="54">
        <v>23</v>
      </c>
      <c r="B29" s="50"/>
      <c r="C29" s="177"/>
      <c r="D29" s="177"/>
      <c r="E29" s="56"/>
      <c r="F29" s="56"/>
    </row>
    <row r="30" spans="1:6" ht="18.75">
      <c r="A30" s="50">
        <v>24</v>
      </c>
      <c r="B30" s="50"/>
      <c r="C30" s="177"/>
      <c r="D30" s="177"/>
      <c r="E30" s="56"/>
      <c r="F30" s="56"/>
    </row>
    <row r="31" spans="1:6" ht="18.75">
      <c r="A31" s="52">
        <v>25</v>
      </c>
      <c r="B31" s="50"/>
      <c r="C31" s="177"/>
      <c r="D31" s="177"/>
      <c r="E31" s="86"/>
      <c r="F31" s="86"/>
    </row>
    <row r="32" spans="1:6" ht="18.75">
      <c r="A32" s="50">
        <v>26</v>
      </c>
      <c r="B32" s="50"/>
      <c r="C32" s="177"/>
      <c r="D32" s="177"/>
      <c r="E32" s="56"/>
      <c r="F32" s="56"/>
    </row>
    <row r="33" spans="1:6" ht="19.5" customHeight="1">
      <c r="A33" s="52">
        <v>27</v>
      </c>
      <c r="B33" s="50" t="s">
        <v>358</v>
      </c>
      <c r="C33" s="177"/>
      <c r="D33" s="177"/>
      <c r="E33" s="88"/>
      <c r="F33" s="88"/>
    </row>
    <row r="34" spans="1:6" ht="19.5" customHeight="1">
      <c r="A34" s="54">
        <v>28</v>
      </c>
      <c r="B34" s="50" t="s">
        <v>441</v>
      </c>
      <c r="C34" s="56">
        <v>14672000</v>
      </c>
      <c r="D34" s="56">
        <f>17232000+199500+4800000</f>
        <v>22231500</v>
      </c>
      <c r="E34" s="56"/>
      <c r="F34" s="56"/>
    </row>
    <row r="35" spans="1:6" ht="19.5" customHeight="1">
      <c r="A35" s="50">
        <v>29</v>
      </c>
      <c r="B35" s="50" t="s">
        <v>442</v>
      </c>
      <c r="C35" s="56">
        <v>7759800</v>
      </c>
      <c r="D35" s="56">
        <f>8185200+2400000</f>
        <v>10585200</v>
      </c>
      <c r="E35" s="56"/>
      <c r="F35" s="56"/>
    </row>
    <row r="36" spans="1:6" ht="18.75">
      <c r="A36" s="52">
        <v>30</v>
      </c>
      <c r="B36" s="57" t="s">
        <v>359</v>
      </c>
      <c r="C36" s="177">
        <v>1726667</v>
      </c>
      <c r="D36" s="177">
        <f>2986667-186433</f>
        <v>2800234</v>
      </c>
      <c r="E36" s="56"/>
      <c r="F36" s="56"/>
    </row>
    <row r="37" spans="1:6" ht="18.75">
      <c r="A37" s="50">
        <v>31</v>
      </c>
      <c r="B37" s="57" t="s">
        <v>360</v>
      </c>
      <c r="C37" s="177">
        <v>933333</v>
      </c>
      <c r="D37" s="177">
        <v>1413333</v>
      </c>
      <c r="E37" s="52"/>
      <c r="F37" s="52"/>
    </row>
    <row r="38" spans="1:6" ht="15.75">
      <c r="A38" s="52">
        <v>32</v>
      </c>
      <c r="B38" s="52" t="s">
        <v>361</v>
      </c>
      <c r="C38" s="52">
        <f>SUM(C34:C37)</f>
        <v>25091800</v>
      </c>
      <c r="D38" s="52">
        <f>SUM(D34:D37)</f>
        <v>37030267</v>
      </c>
      <c r="E38" s="56"/>
      <c r="F38" s="56"/>
    </row>
    <row r="39" spans="1:6" s="55" customFormat="1" ht="15.75">
      <c r="A39" s="54">
        <v>33</v>
      </c>
      <c r="B39" s="50"/>
      <c r="C39" s="50"/>
      <c r="D39" s="50"/>
      <c r="E39" s="52"/>
      <c r="F39" s="52"/>
    </row>
    <row r="40" spans="1:6" ht="32.25">
      <c r="A40" s="50">
        <v>34</v>
      </c>
      <c r="B40" s="58" t="s">
        <v>443</v>
      </c>
      <c r="C40" s="86"/>
      <c r="D40" s="86"/>
      <c r="E40" s="56"/>
      <c r="F40" s="56"/>
    </row>
    <row r="41" spans="1:6" ht="15.75">
      <c r="A41" s="52">
        <v>35</v>
      </c>
      <c r="B41" s="52"/>
      <c r="C41" s="52"/>
      <c r="D41" s="52"/>
      <c r="E41" s="56"/>
      <c r="F41" s="56"/>
    </row>
    <row r="42" spans="1:6" ht="15.75">
      <c r="A42" s="50">
        <v>36</v>
      </c>
      <c r="B42" s="52" t="s">
        <v>362</v>
      </c>
      <c r="C42" s="52">
        <v>5416090</v>
      </c>
      <c r="D42" s="52">
        <v>4770035</v>
      </c>
      <c r="E42" s="56"/>
      <c r="F42" s="56"/>
    </row>
    <row r="43" spans="1:6" ht="18.75">
      <c r="A43" s="52">
        <v>37</v>
      </c>
      <c r="B43" s="52" t="s">
        <v>363</v>
      </c>
      <c r="C43" s="86"/>
      <c r="D43" s="86"/>
      <c r="E43" s="56"/>
      <c r="F43" s="56"/>
    </row>
    <row r="44" spans="1:6" ht="18.75">
      <c r="A44" s="54">
        <v>38</v>
      </c>
      <c r="B44" s="50" t="s">
        <v>23</v>
      </c>
      <c r="C44" s="86">
        <v>664320</v>
      </c>
      <c r="D44" s="86">
        <v>664320</v>
      </c>
      <c r="E44" s="56"/>
      <c r="F44" s="56"/>
    </row>
    <row r="45" spans="1:6" ht="18.75">
      <c r="A45" s="50">
        <v>39</v>
      </c>
      <c r="B45" s="50" t="s">
        <v>364</v>
      </c>
      <c r="C45" s="86">
        <v>2500000</v>
      </c>
      <c r="D45" s="86">
        <v>2500000</v>
      </c>
      <c r="E45" s="56"/>
      <c r="F45" s="56"/>
    </row>
    <row r="46" spans="1:6" ht="18.75">
      <c r="A46" s="52">
        <v>40</v>
      </c>
      <c r="B46" s="50" t="s">
        <v>444</v>
      </c>
      <c r="C46" s="86">
        <v>133000</v>
      </c>
      <c r="D46" s="194"/>
      <c r="E46" s="56"/>
      <c r="F46" s="56"/>
    </row>
    <row r="47" spans="1:6" ht="18.75">
      <c r="A47" s="50">
        <v>41</v>
      </c>
      <c r="B47" s="50" t="s">
        <v>365</v>
      </c>
      <c r="C47" s="86">
        <v>0</v>
      </c>
      <c r="D47" s="86">
        <v>0</v>
      </c>
      <c r="E47" s="56"/>
      <c r="F47" s="56"/>
    </row>
    <row r="48" spans="1:6" ht="15.75">
      <c r="A48" s="52">
        <v>42</v>
      </c>
      <c r="B48" s="52" t="s">
        <v>4</v>
      </c>
      <c r="C48" s="52">
        <f>SUM(C44:C47)</f>
        <v>3297320</v>
      </c>
      <c r="D48" s="52">
        <f>SUM(D44:D47)</f>
        <v>3164320</v>
      </c>
      <c r="E48" s="56"/>
      <c r="F48" s="56"/>
    </row>
    <row r="49" spans="1:6" ht="15.75">
      <c r="A49" s="54">
        <v>43</v>
      </c>
      <c r="B49" s="52" t="s">
        <v>445</v>
      </c>
      <c r="C49" s="52"/>
      <c r="D49" s="52">
        <f>D42+D48</f>
        <v>7934355</v>
      </c>
      <c r="E49" s="56"/>
      <c r="F49" s="56"/>
    </row>
    <row r="50" spans="1:6" ht="15.75">
      <c r="A50" s="50">
        <v>44</v>
      </c>
      <c r="B50" s="52"/>
      <c r="C50" s="52"/>
      <c r="D50" s="52"/>
      <c r="E50" s="56"/>
      <c r="F50" s="56"/>
    </row>
    <row r="51" spans="1:6" ht="15.75">
      <c r="A51" s="52">
        <v>45</v>
      </c>
      <c r="B51" s="52" t="s">
        <v>366</v>
      </c>
      <c r="C51" s="52"/>
      <c r="D51" s="52"/>
      <c r="E51" s="50"/>
      <c r="F51" s="50"/>
    </row>
    <row r="52" spans="1:6" ht="36.75" customHeight="1">
      <c r="A52" s="50">
        <v>46</v>
      </c>
      <c r="B52" s="52" t="s">
        <v>446</v>
      </c>
      <c r="C52" s="52">
        <v>8111040</v>
      </c>
      <c r="D52" s="52">
        <v>8453760</v>
      </c>
      <c r="E52" s="56"/>
      <c r="F52" s="56"/>
    </row>
    <row r="53" spans="1:6" ht="15.75">
      <c r="A53" s="52">
        <v>47</v>
      </c>
      <c r="B53" s="52" t="s">
        <v>447</v>
      </c>
      <c r="C53" s="52">
        <v>7836038</v>
      </c>
      <c r="D53" s="52">
        <v>7689364</v>
      </c>
      <c r="E53" s="56"/>
      <c r="F53" s="56"/>
    </row>
    <row r="54" spans="1:6" ht="15.75">
      <c r="A54" s="52"/>
      <c r="B54" s="52" t="s">
        <v>686</v>
      </c>
      <c r="C54" s="52"/>
      <c r="D54" s="52">
        <v>151760</v>
      </c>
      <c r="E54" s="56"/>
      <c r="F54" s="56"/>
    </row>
    <row r="55" spans="1:6" ht="24" customHeight="1">
      <c r="A55" s="54">
        <v>48</v>
      </c>
      <c r="B55" s="52" t="s">
        <v>448</v>
      </c>
      <c r="C55" s="52">
        <f>SUM(C52:C53)</f>
        <v>15947078</v>
      </c>
      <c r="D55" s="52">
        <f>SUM(D52:D54)</f>
        <v>16294884</v>
      </c>
      <c r="E55" s="56"/>
      <c r="F55" s="56"/>
    </row>
    <row r="56" spans="1:6" ht="24.75" customHeight="1">
      <c r="A56" s="50">
        <v>49</v>
      </c>
      <c r="B56" s="52"/>
      <c r="C56" s="86"/>
      <c r="D56" s="86"/>
      <c r="E56" s="56"/>
      <c r="F56" s="56"/>
    </row>
    <row r="57" spans="1:6" ht="21.75" customHeight="1">
      <c r="A57" s="52">
        <v>50</v>
      </c>
      <c r="B57" s="52" t="s">
        <v>449</v>
      </c>
      <c r="C57" s="52">
        <f>C55+C48+C42+C38+C28</f>
        <v>104112022</v>
      </c>
      <c r="D57" s="52">
        <f>D55+D48+D42+D38+D28</f>
        <v>118678316</v>
      </c>
      <c r="E57" s="56"/>
      <c r="F57" s="56"/>
    </row>
    <row r="58" spans="1:6" ht="24.75" customHeight="1">
      <c r="A58" s="50">
        <v>51</v>
      </c>
      <c r="B58" s="52"/>
      <c r="C58" s="52"/>
      <c r="D58" s="52"/>
      <c r="E58" s="56"/>
      <c r="F58" s="56"/>
    </row>
    <row r="59" spans="1:6" ht="15.75">
      <c r="A59" s="52">
        <v>52</v>
      </c>
      <c r="B59" s="52" t="s">
        <v>450</v>
      </c>
      <c r="C59" s="52"/>
      <c r="D59" s="52"/>
      <c r="E59" s="52"/>
      <c r="F59" s="52"/>
    </row>
    <row r="60" spans="1:6" ht="15.75">
      <c r="A60" s="54">
        <v>53</v>
      </c>
      <c r="B60" s="56" t="s">
        <v>135</v>
      </c>
      <c r="C60" s="56">
        <v>1605120</v>
      </c>
      <c r="D60" s="56">
        <v>1594860</v>
      </c>
      <c r="E60" s="56"/>
      <c r="F60" s="56"/>
    </row>
    <row r="61" spans="1:6" ht="15.75">
      <c r="A61" s="50">
        <v>54</v>
      </c>
      <c r="B61" s="56" t="s">
        <v>451</v>
      </c>
      <c r="C61" s="56"/>
      <c r="D61" s="56">
        <v>187198</v>
      </c>
      <c r="E61" s="56"/>
      <c r="F61" s="56"/>
    </row>
    <row r="62" spans="1:6" ht="15.75">
      <c r="A62" s="52">
        <v>55</v>
      </c>
      <c r="B62" s="56" t="s">
        <v>452</v>
      </c>
      <c r="C62" s="56"/>
      <c r="D62" s="56">
        <v>582085</v>
      </c>
      <c r="E62" s="52"/>
      <c r="F62" s="52"/>
    </row>
    <row r="63" spans="1:6" ht="15.75">
      <c r="A63" s="50">
        <v>56</v>
      </c>
      <c r="B63" s="56" t="s">
        <v>453</v>
      </c>
      <c r="C63" s="56"/>
      <c r="D63" s="56">
        <v>9900400</v>
      </c>
      <c r="E63" s="56"/>
      <c r="F63" s="56"/>
    </row>
    <row r="64" spans="1:6" ht="15.75">
      <c r="A64" s="52">
        <v>57</v>
      </c>
      <c r="B64" s="52" t="s">
        <v>454</v>
      </c>
      <c r="C64" s="52">
        <v>1405976</v>
      </c>
      <c r="D64" s="52">
        <v>1877441</v>
      </c>
      <c r="E64" s="56"/>
      <c r="F64" s="56"/>
    </row>
    <row r="65" spans="1:6" ht="18.75">
      <c r="A65" s="54">
        <v>58</v>
      </c>
      <c r="B65" s="52" t="s">
        <v>455</v>
      </c>
      <c r="C65" s="86"/>
      <c r="D65" s="86"/>
      <c r="E65" s="56"/>
      <c r="F65" s="56"/>
    </row>
    <row r="66" spans="1:6" ht="15.75">
      <c r="A66" s="50">
        <v>59</v>
      </c>
      <c r="B66" s="58" t="s">
        <v>456</v>
      </c>
      <c r="C66" s="178" t="s">
        <v>457</v>
      </c>
      <c r="D66" s="178" t="s">
        <v>457</v>
      </c>
      <c r="E66" s="56"/>
      <c r="F66" s="56"/>
    </row>
    <row r="67" spans="1:6" ht="15.75">
      <c r="A67" s="52">
        <v>60</v>
      </c>
      <c r="B67" s="50" t="s">
        <v>369</v>
      </c>
      <c r="C67" s="56">
        <v>114291</v>
      </c>
      <c r="D67" s="56"/>
      <c r="E67" s="56"/>
      <c r="F67" s="56"/>
    </row>
    <row r="68" spans="1:6" ht="15.75">
      <c r="A68" s="50">
        <v>61</v>
      </c>
      <c r="B68" s="50" t="s">
        <v>370</v>
      </c>
      <c r="C68" s="56">
        <v>310080</v>
      </c>
      <c r="D68" s="56"/>
      <c r="E68" s="56"/>
      <c r="F68" s="56"/>
    </row>
    <row r="69" spans="1:6" ht="15.75">
      <c r="A69" s="52">
        <v>62</v>
      </c>
      <c r="B69" s="50" t="s">
        <v>371</v>
      </c>
      <c r="C69" s="56">
        <v>182250</v>
      </c>
      <c r="D69" s="56"/>
      <c r="E69" s="56"/>
      <c r="F69" s="56"/>
    </row>
    <row r="70" spans="1:6" ht="15.75">
      <c r="A70" s="54">
        <v>63</v>
      </c>
      <c r="B70" s="52" t="s">
        <v>4</v>
      </c>
      <c r="C70" s="52">
        <f>SUM(C67:C69)</f>
        <v>606621</v>
      </c>
      <c r="D70" s="52">
        <f>SUM(D67:D69)</f>
        <v>0</v>
      </c>
      <c r="E70" s="56"/>
      <c r="F70" s="56"/>
    </row>
    <row r="71" spans="1:6" ht="15.75">
      <c r="A71" s="50">
        <v>64</v>
      </c>
      <c r="B71" s="56" t="s">
        <v>458</v>
      </c>
      <c r="C71" s="56"/>
      <c r="D71" s="56">
        <f>551180</f>
        <v>551180</v>
      </c>
      <c r="E71" s="56"/>
      <c r="F71" s="56"/>
    </row>
    <row r="72" spans="1:6" ht="15.75">
      <c r="A72" s="52">
        <v>65</v>
      </c>
      <c r="B72" s="56" t="s">
        <v>687</v>
      </c>
      <c r="C72" s="56"/>
      <c r="D72" s="56">
        <v>32640</v>
      </c>
      <c r="E72" s="56"/>
      <c r="F72" s="56"/>
    </row>
    <row r="73" spans="1:6" ht="15.75">
      <c r="A73" s="50">
        <v>66</v>
      </c>
      <c r="B73" s="50" t="s">
        <v>372</v>
      </c>
      <c r="C73" s="52">
        <f>C57+C70+C60+C64</f>
        <v>107729739</v>
      </c>
      <c r="D73" s="52">
        <f>D57+D70+D60+D64+D61+D62+D63+D71+D72</f>
        <v>133404120</v>
      </c>
      <c r="E73" s="56"/>
      <c r="F73" s="56"/>
    </row>
  </sheetData>
  <sheetProtection/>
  <mergeCells count="1">
    <mergeCell ref="A4:B4"/>
  </mergeCells>
  <printOptions/>
  <pageMargins left="0.7" right="0.7" top="0.75" bottom="0.75" header="0.3" footer="0.3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64"/>
  <sheetViews>
    <sheetView view="pageBreakPreview" zoomScale="5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140625" defaultRowHeight="15"/>
  <cols>
    <col min="1" max="2" width="9.140625" style="120" customWidth="1"/>
    <col min="3" max="3" width="50.28125" style="120" customWidth="1"/>
    <col min="4" max="4" width="11.8515625" style="120" customWidth="1"/>
    <col min="5" max="5" width="12.421875" style="120" customWidth="1"/>
    <col min="6" max="6" width="12.140625" style="120" customWidth="1"/>
    <col min="7" max="7" width="13.57421875" style="120" customWidth="1"/>
    <col min="8" max="11" width="9.57421875" style="120" customWidth="1"/>
    <col min="12" max="12" width="10.421875" style="120" customWidth="1"/>
    <col min="13" max="13" width="11.421875" style="120" bestFit="1" customWidth="1"/>
    <col min="14" max="15" width="11.421875" style="120" customWidth="1"/>
    <col min="16" max="19" width="9.57421875" style="120" customWidth="1"/>
    <col min="20" max="27" width="12.140625" style="120" customWidth="1"/>
    <col min="28" max="28" width="10.140625" style="120" customWidth="1"/>
    <col min="29" max="29" width="11.421875" style="120" bestFit="1" customWidth="1"/>
    <col min="30" max="31" width="11.421875" style="120" customWidth="1"/>
    <col min="32" max="33" width="11.57421875" style="120" bestFit="1" customWidth="1"/>
    <col min="34" max="35" width="11.57421875" style="120" customWidth="1"/>
    <col min="36" max="36" width="11.7109375" style="120" customWidth="1"/>
    <col min="37" max="37" width="11.57421875" style="120" bestFit="1" customWidth="1"/>
    <col min="38" max="39" width="11.57421875" style="120" customWidth="1"/>
    <col min="40" max="16384" width="9.140625" style="120" customWidth="1"/>
  </cols>
  <sheetData>
    <row r="1" spans="1:4" ht="18.75">
      <c r="A1" s="214" t="s">
        <v>701</v>
      </c>
      <c r="B1" s="215"/>
      <c r="C1" s="216"/>
      <c r="D1" s="119"/>
    </row>
    <row r="2" spans="3:7" ht="18">
      <c r="C2" s="26" t="s">
        <v>584</v>
      </c>
      <c r="D2" s="89"/>
      <c r="E2" s="89"/>
      <c r="F2" s="89"/>
      <c r="G2" s="89"/>
    </row>
    <row r="3" spans="3:7" ht="18">
      <c r="C3" s="26"/>
      <c r="D3" s="89"/>
      <c r="E3" s="89"/>
      <c r="F3" s="89"/>
      <c r="G3" s="89"/>
    </row>
    <row r="4" spans="3:7" ht="18">
      <c r="C4" s="26"/>
      <c r="D4" s="89"/>
      <c r="E4" s="89"/>
      <c r="F4" s="89"/>
      <c r="G4" s="89"/>
    </row>
    <row r="5" spans="1:39" s="122" customFormat="1" ht="15">
      <c r="A5" s="121"/>
      <c r="B5" s="121" t="s">
        <v>28</v>
      </c>
      <c r="C5" s="121" t="s">
        <v>29</v>
      </c>
      <c r="D5" s="121" t="s">
        <v>30</v>
      </c>
      <c r="E5" s="121" t="s">
        <v>31</v>
      </c>
      <c r="F5" s="121" t="s">
        <v>32</v>
      </c>
      <c r="G5" s="121" t="s">
        <v>140</v>
      </c>
      <c r="H5" s="121" t="s">
        <v>566</v>
      </c>
      <c r="I5" s="121" t="s">
        <v>66</v>
      </c>
      <c r="J5" s="121" t="s">
        <v>67</v>
      </c>
      <c r="K5" s="121" t="s">
        <v>433</v>
      </c>
      <c r="L5" s="121" t="s">
        <v>180</v>
      </c>
      <c r="M5" s="121" t="s">
        <v>71</v>
      </c>
      <c r="N5" s="121" t="s">
        <v>72</v>
      </c>
      <c r="O5" s="121" t="s">
        <v>73</v>
      </c>
      <c r="P5" s="121" t="s">
        <v>77</v>
      </c>
      <c r="Q5" s="121" t="s">
        <v>78</v>
      </c>
      <c r="R5" s="121" t="s">
        <v>79</v>
      </c>
      <c r="S5" s="121" t="s">
        <v>397</v>
      </c>
      <c r="T5" s="121" t="s">
        <v>222</v>
      </c>
      <c r="U5" s="121" t="s">
        <v>223</v>
      </c>
      <c r="V5" s="121" t="s">
        <v>398</v>
      </c>
      <c r="W5" s="121" t="s">
        <v>399</v>
      </c>
      <c r="X5" s="121" t="s">
        <v>403</v>
      </c>
      <c r="Y5" s="121" t="s">
        <v>404</v>
      </c>
      <c r="Z5" s="121" t="s">
        <v>405</v>
      </c>
      <c r="AA5" s="121" t="s">
        <v>406</v>
      </c>
      <c r="AB5" s="121" t="s">
        <v>407</v>
      </c>
      <c r="AC5" s="121" t="s">
        <v>227</v>
      </c>
      <c r="AD5" s="121" t="s">
        <v>228</v>
      </c>
      <c r="AE5" s="121" t="s">
        <v>229</v>
      </c>
      <c r="AF5" s="121" t="s">
        <v>231</v>
      </c>
      <c r="AG5" s="121" t="s">
        <v>232</v>
      </c>
      <c r="AH5" s="121" t="s">
        <v>233</v>
      </c>
      <c r="AI5" s="121" t="s">
        <v>567</v>
      </c>
      <c r="AJ5" s="121" t="s">
        <v>568</v>
      </c>
      <c r="AK5" s="121" t="s">
        <v>569</v>
      </c>
      <c r="AL5" s="121" t="s">
        <v>570</v>
      </c>
      <c r="AM5" s="121" t="s">
        <v>571</v>
      </c>
    </row>
    <row r="6" spans="1:39" ht="26.25" customHeight="1">
      <c r="A6" s="123">
        <v>1</v>
      </c>
      <c r="B6" s="123"/>
      <c r="C6" s="27" t="s">
        <v>80</v>
      </c>
      <c r="D6" s="212" t="s">
        <v>141</v>
      </c>
      <c r="E6" s="213"/>
      <c r="F6" s="213"/>
      <c r="G6" s="213"/>
      <c r="H6" s="210" t="s">
        <v>142</v>
      </c>
      <c r="I6" s="211"/>
      <c r="J6" s="211"/>
      <c r="K6" s="211"/>
      <c r="L6" s="212" t="s">
        <v>143</v>
      </c>
      <c r="M6" s="213"/>
      <c r="N6" s="213"/>
      <c r="O6" s="213"/>
      <c r="P6" s="212" t="s">
        <v>144</v>
      </c>
      <c r="Q6" s="213"/>
      <c r="R6" s="213"/>
      <c r="S6" s="213"/>
      <c r="T6" s="212" t="s">
        <v>145</v>
      </c>
      <c r="U6" s="213"/>
      <c r="V6" s="213"/>
      <c r="W6" s="213"/>
      <c r="X6" s="212" t="s">
        <v>146</v>
      </c>
      <c r="Y6" s="213"/>
      <c r="Z6" s="213"/>
      <c r="AA6" s="213"/>
      <c r="AB6" s="210" t="s">
        <v>147</v>
      </c>
      <c r="AC6" s="211"/>
      <c r="AD6" s="211"/>
      <c r="AE6" s="211"/>
      <c r="AF6" s="212" t="s">
        <v>148</v>
      </c>
      <c r="AG6" s="213"/>
      <c r="AH6" s="213"/>
      <c r="AI6" s="213"/>
      <c r="AJ6" s="208" t="s">
        <v>149</v>
      </c>
      <c r="AK6" s="209"/>
      <c r="AL6" s="209"/>
      <c r="AM6" s="209"/>
    </row>
    <row r="7" spans="1:39" ht="25.5">
      <c r="A7" s="123">
        <v>2</v>
      </c>
      <c r="B7" s="123"/>
      <c r="C7" s="27"/>
      <c r="D7" s="28" t="s">
        <v>417</v>
      </c>
      <c r="E7" s="28" t="s">
        <v>473</v>
      </c>
      <c r="F7" s="28" t="s">
        <v>474</v>
      </c>
      <c r="G7" s="28" t="s">
        <v>475</v>
      </c>
      <c r="H7" s="28" t="s">
        <v>417</v>
      </c>
      <c r="I7" s="28" t="s">
        <v>473</v>
      </c>
      <c r="J7" s="28" t="s">
        <v>474</v>
      </c>
      <c r="K7" s="28" t="s">
        <v>475</v>
      </c>
      <c r="L7" s="28" t="s">
        <v>417</v>
      </c>
      <c r="M7" s="28" t="s">
        <v>473</v>
      </c>
      <c r="N7" s="28" t="s">
        <v>474</v>
      </c>
      <c r="O7" s="28" t="s">
        <v>475</v>
      </c>
      <c r="P7" s="28" t="s">
        <v>417</v>
      </c>
      <c r="Q7" s="28" t="s">
        <v>473</v>
      </c>
      <c r="R7" s="28" t="s">
        <v>474</v>
      </c>
      <c r="S7" s="28" t="s">
        <v>475</v>
      </c>
      <c r="T7" s="28" t="s">
        <v>417</v>
      </c>
      <c r="U7" s="28" t="s">
        <v>473</v>
      </c>
      <c r="V7" s="28" t="s">
        <v>474</v>
      </c>
      <c r="W7" s="28" t="s">
        <v>475</v>
      </c>
      <c r="X7" s="28" t="s">
        <v>417</v>
      </c>
      <c r="Y7" s="28" t="s">
        <v>473</v>
      </c>
      <c r="Z7" s="28" t="s">
        <v>474</v>
      </c>
      <c r="AA7" s="28" t="s">
        <v>475</v>
      </c>
      <c r="AB7" s="28" t="s">
        <v>417</v>
      </c>
      <c r="AC7" s="28" t="s">
        <v>473</v>
      </c>
      <c r="AD7" s="28" t="s">
        <v>474</v>
      </c>
      <c r="AE7" s="28" t="s">
        <v>475</v>
      </c>
      <c r="AF7" s="28" t="s">
        <v>417</v>
      </c>
      <c r="AG7" s="28" t="s">
        <v>473</v>
      </c>
      <c r="AH7" s="28" t="s">
        <v>474</v>
      </c>
      <c r="AI7" s="28" t="s">
        <v>475</v>
      </c>
      <c r="AJ7" s="28" t="s">
        <v>417</v>
      </c>
      <c r="AK7" s="28" t="s">
        <v>473</v>
      </c>
      <c r="AL7" s="28" t="s">
        <v>474</v>
      </c>
      <c r="AM7" s="28" t="s">
        <v>475</v>
      </c>
    </row>
    <row r="8" spans="1:39" ht="15">
      <c r="A8" s="123">
        <v>3</v>
      </c>
      <c r="B8" s="30">
        <v>841112</v>
      </c>
      <c r="C8" s="27" t="s">
        <v>38</v>
      </c>
      <c r="D8" s="31">
        <v>7328</v>
      </c>
      <c r="E8" s="31">
        <v>7187</v>
      </c>
      <c r="F8" s="31">
        <v>6942</v>
      </c>
      <c r="G8" s="31">
        <v>7242</v>
      </c>
      <c r="H8" s="32">
        <v>1952</v>
      </c>
      <c r="I8" s="32">
        <v>1912</v>
      </c>
      <c r="J8" s="32">
        <v>1859</v>
      </c>
      <c r="K8" s="32">
        <v>1940</v>
      </c>
      <c r="L8" s="31">
        <v>4295</v>
      </c>
      <c r="M8" s="31">
        <v>9191</v>
      </c>
      <c r="N8" s="31">
        <v>9622</v>
      </c>
      <c r="O8" s="31">
        <v>10364</v>
      </c>
      <c r="P8" s="31"/>
      <c r="Q8" s="31">
        <v>345</v>
      </c>
      <c r="R8" s="31">
        <f>5355+345</f>
        <v>5700</v>
      </c>
      <c r="S8" s="31">
        <v>345</v>
      </c>
      <c r="T8" s="31">
        <f aca="true" t="shared" si="0" ref="T8:T18">P8+L8+H8+D8</f>
        <v>13575</v>
      </c>
      <c r="U8" s="31">
        <f aca="true" t="shared" si="1" ref="U8:U18">Q8+M8+I8+E8</f>
        <v>18635</v>
      </c>
      <c r="V8" s="31">
        <f aca="true" t="shared" si="2" ref="V8:V18">R8+N8+J8+F8</f>
        <v>24123</v>
      </c>
      <c r="W8" s="31">
        <f aca="true" t="shared" si="3" ref="W8:W18">S8+O8+K8+G8</f>
        <v>19891</v>
      </c>
      <c r="X8" s="31"/>
      <c r="Y8" s="31"/>
      <c r="Z8" s="31"/>
      <c r="AA8" s="31"/>
      <c r="AB8" s="29"/>
      <c r="AC8" s="29"/>
      <c r="AD8" s="29"/>
      <c r="AE8" s="29">
        <v>3200</v>
      </c>
      <c r="AF8" s="29">
        <f aca="true" t="shared" si="4" ref="AF8:AF17">X8+AB8</f>
        <v>0</v>
      </c>
      <c r="AG8" s="29">
        <f aca="true" t="shared" si="5" ref="AG8:AG17">Y8+AC8</f>
        <v>0</v>
      </c>
      <c r="AH8" s="29">
        <f aca="true" t="shared" si="6" ref="AH8:AH17">Z8+AD8</f>
        <v>0</v>
      </c>
      <c r="AI8" s="29">
        <f aca="true" t="shared" si="7" ref="AI8:AI17">AA8+AE8</f>
        <v>3200</v>
      </c>
      <c r="AJ8" s="28">
        <f aca="true" t="shared" si="8" ref="AJ8:AJ18">T8+AF8</f>
        <v>13575</v>
      </c>
      <c r="AK8" s="28">
        <f aca="true" t="shared" si="9" ref="AK8:AK18">U8+AG8</f>
        <v>18635</v>
      </c>
      <c r="AL8" s="28">
        <f aca="true" t="shared" si="10" ref="AL8:AL18">V8+AH8</f>
        <v>24123</v>
      </c>
      <c r="AM8" s="28">
        <f aca="true" t="shared" si="11" ref="AM8:AM18">W8+AI8</f>
        <v>23091</v>
      </c>
    </row>
    <row r="9" spans="1:39" ht="15">
      <c r="A9" s="123">
        <v>4</v>
      </c>
      <c r="B9" s="30"/>
      <c r="C9" s="27" t="s">
        <v>476</v>
      </c>
      <c r="D9" s="31"/>
      <c r="E9" s="31"/>
      <c r="F9" s="31"/>
      <c r="G9" s="31"/>
      <c r="H9" s="32"/>
      <c r="I9" s="32"/>
      <c r="J9" s="32"/>
      <c r="K9" s="32"/>
      <c r="L9" s="31"/>
      <c r="M9" s="31"/>
      <c r="N9" s="31"/>
      <c r="O9" s="31"/>
      <c r="P9" s="31">
        <v>23387</v>
      </c>
      <c r="Q9" s="31">
        <v>23644</v>
      </c>
      <c r="R9" s="31">
        <v>24064</v>
      </c>
      <c r="S9" s="31">
        <v>24064</v>
      </c>
      <c r="T9" s="31">
        <f t="shared" si="0"/>
        <v>23387</v>
      </c>
      <c r="U9" s="31">
        <f t="shared" si="1"/>
        <v>23644</v>
      </c>
      <c r="V9" s="31">
        <f t="shared" si="2"/>
        <v>24064</v>
      </c>
      <c r="W9" s="31">
        <f t="shared" si="3"/>
        <v>24064</v>
      </c>
      <c r="X9" s="31"/>
      <c r="Y9" s="31"/>
      <c r="Z9" s="31"/>
      <c r="AA9" s="31"/>
      <c r="AB9" s="29"/>
      <c r="AC9" s="29"/>
      <c r="AD9" s="29"/>
      <c r="AE9" s="29"/>
      <c r="AF9" s="29">
        <f t="shared" si="4"/>
        <v>0</v>
      </c>
      <c r="AG9" s="29">
        <f t="shared" si="5"/>
        <v>0</v>
      </c>
      <c r="AH9" s="29">
        <f t="shared" si="6"/>
        <v>0</v>
      </c>
      <c r="AI9" s="29">
        <f t="shared" si="7"/>
        <v>0</v>
      </c>
      <c r="AJ9" s="28">
        <f t="shared" si="8"/>
        <v>23387</v>
      </c>
      <c r="AK9" s="28">
        <f t="shared" si="9"/>
        <v>23644</v>
      </c>
      <c r="AL9" s="28">
        <f t="shared" si="10"/>
        <v>24064</v>
      </c>
      <c r="AM9" s="28">
        <f t="shared" si="11"/>
        <v>24064</v>
      </c>
    </row>
    <row r="10" spans="1:39" ht="15">
      <c r="A10" s="123">
        <v>5</v>
      </c>
      <c r="B10" s="30"/>
      <c r="C10" s="27" t="s">
        <v>436</v>
      </c>
      <c r="D10" s="31"/>
      <c r="E10" s="31"/>
      <c r="F10" s="31"/>
      <c r="G10" s="31"/>
      <c r="H10" s="32"/>
      <c r="I10" s="32"/>
      <c r="J10" s="32"/>
      <c r="K10" s="32"/>
      <c r="L10" s="31"/>
      <c r="M10" s="31"/>
      <c r="N10" s="31"/>
      <c r="O10" s="31"/>
      <c r="P10" s="31">
        <v>8670</v>
      </c>
      <c r="Q10" s="31">
        <f>8670+139</f>
        <v>8809</v>
      </c>
      <c r="R10" s="31">
        <f>8929+139</f>
        <v>9068</v>
      </c>
      <c r="S10" s="31">
        <f>10288+269+139</f>
        <v>10696</v>
      </c>
      <c r="T10" s="31">
        <f t="shared" si="0"/>
        <v>8670</v>
      </c>
      <c r="U10" s="31">
        <f t="shared" si="1"/>
        <v>8809</v>
      </c>
      <c r="V10" s="31">
        <f t="shared" si="2"/>
        <v>9068</v>
      </c>
      <c r="W10" s="31">
        <f t="shared" si="3"/>
        <v>10696</v>
      </c>
      <c r="X10" s="31">
        <v>2000</v>
      </c>
      <c r="Y10" s="31">
        <v>2000</v>
      </c>
      <c r="Z10" s="31">
        <v>2000</v>
      </c>
      <c r="AA10" s="31">
        <v>1941</v>
      </c>
      <c r="AB10" s="29"/>
      <c r="AC10" s="29"/>
      <c r="AD10" s="29"/>
      <c r="AE10" s="29"/>
      <c r="AF10" s="29">
        <f t="shared" si="4"/>
        <v>2000</v>
      </c>
      <c r="AG10" s="29">
        <f t="shared" si="5"/>
        <v>2000</v>
      </c>
      <c r="AH10" s="29">
        <f t="shared" si="6"/>
        <v>2000</v>
      </c>
      <c r="AI10" s="29">
        <f t="shared" si="7"/>
        <v>1941</v>
      </c>
      <c r="AJ10" s="28">
        <f t="shared" si="8"/>
        <v>10670</v>
      </c>
      <c r="AK10" s="28">
        <f t="shared" si="9"/>
        <v>10809</v>
      </c>
      <c r="AL10" s="28">
        <f t="shared" si="10"/>
        <v>11068</v>
      </c>
      <c r="AM10" s="28">
        <f t="shared" si="11"/>
        <v>12637</v>
      </c>
    </row>
    <row r="11" spans="1:39" ht="15">
      <c r="A11" s="123">
        <v>6</v>
      </c>
      <c r="B11" s="30">
        <v>680001</v>
      </c>
      <c r="C11" s="27" t="s">
        <v>153</v>
      </c>
      <c r="D11" s="31"/>
      <c r="E11" s="31"/>
      <c r="F11" s="31"/>
      <c r="G11" s="31"/>
      <c r="H11" s="32"/>
      <c r="I11" s="32"/>
      <c r="J11" s="32"/>
      <c r="K11" s="32"/>
      <c r="L11" s="31">
        <v>120</v>
      </c>
      <c r="M11" s="31">
        <v>300</v>
      </c>
      <c r="N11" s="31">
        <v>300</v>
      </c>
      <c r="O11" s="31">
        <v>300</v>
      </c>
      <c r="P11" s="31"/>
      <c r="Q11" s="31"/>
      <c r="R11" s="31"/>
      <c r="S11" s="31"/>
      <c r="T11" s="31">
        <f t="shared" si="0"/>
        <v>120</v>
      </c>
      <c r="U11" s="31">
        <f t="shared" si="1"/>
        <v>300</v>
      </c>
      <c r="V11" s="31">
        <f t="shared" si="2"/>
        <v>300</v>
      </c>
      <c r="W11" s="31">
        <f t="shared" si="3"/>
        <v>300</v>
      </c>
      <c r="X11" s="31"/>
      <c r="Y11" s="31"/>
      <c r="Z11" s="31"/>
      <c r="AA11" s="31"/>
      <c r="AB11" s="29">
        <v>8376</v>
      </c>
      <c r="AC11" s="29">
        <v>8669</v>
      </c>
      <c r="AD11" s="29">
        <v>8669</v>
      </c>
      <c r="AE11" s="29">
        <v>8669</v>
      </c>
      <c r="AF11" s="29">
        <f t="shared" si="4"/>
        <v>8376</v>
      </c>
      <c r="AG11" s="29">
        <f t="shared" si="5"/>
        <v>8669</v>
      </c>
      <c r="AH11" s="29">
        <f t="shared" si="6"/>
        <v>8669</v>
      </c>
      <c r="AI11" s="29">
        <f t="shared" si="7"/>
        <v>8669</v>
      </c>
      <c r="AJ11" s="28">
        <f t="shared" si="8"/>
        <v>8496</v>
      </c>
      <c r="AK11" s="28">
        <f t="shared" si="9"/>
        <v>8969</v>
      </c>
      <c r="AL11" s="28">
        <f t="shared" si="10"/>
        <v>8969</v>
      </c>
      <c r="AM11" s="28">
        <f t="shared" si="11"/>
        <v>8969</v>
      </c>
    </row>
    <row r="12" spans="1:39" ht="15">
      <c r="A12" s="123">
        <v>7</v>
      </c>
      <c r="B12" s="30">
        <v>841403</v>
      </c>
      <c r="C12" s="27" t="s">
        <v>157</v>
      </c>
      <c r="D12" s="31">
        <v>48</v>
      </c>
      <c r="E12" s="31">
        <v>48</v>
      </c>
      <c r="F12" s="31">
        <v>48</v>
      </c>
      <c r="G12" s="31">
        <v>48</v>
      </c>
      <c r="H12" s="32"/>
      <c r="I12" s="32"/>
      <c r="J12" s="32"/>
      <c r="K12" s="32"/>
      <c r="L12" s="31">
        <v>3513</v>
      </c>
      <c r="M12" s="31">
        <v>3513</v>
      </c>
      <c r="N12" s="31">
        <v>3527</v>
      </c>
      <c r="O12" s="31">
        <v>3807</v>
      </c>
      <c r="P12" s="31"/>
      <c r="Q12" s="31"/>
      <c r="R12" s="31"/>
      <c r="S12" s="31"/>
      <c r="T12" s="31">
        <f t="shared" si="0"/>
        <v>3561</v>
      </c>
      <c r="U12" s="31">
        <f t="shared" si="1"/>
        <v>3561</v>
      </c>
      <c r="V12" s="31">
        <f t="shared" si="2"/>
        <v>3575</v>
      </c>
      <c r="W12" s="31">
        <f t="shared" si="3"/>
        <v>3855</v>
      </c>
      <c r="X12" s="31"/>
      <c r="Y12" s="31"/>
      <c r="Z12" s="31"/>
      <c r="AA12" s="31"/>
      <c r="AB12" s="29">
        <v>34734</v>
      </c>
      <c r="AC12" s="29">
        <v>61404</v>
      </c>
      <c r="AD12" s="29">
        <v>57819</v>
      </c>
      <c r="AE12" s="29">
        <v>64099</v>
      </c>
      <c r="AF12" s="29">
        <f t="shared" si="4"/>
        <v>34734</v>
      </c>
      <c r="AG12" s="29">
        <f t="shared" si="5"/>
        <v>61404</v>
      </c>
      <c r="AH12" s="29">
        <f t="shared" si="6"/>
        <v>57819</v>
      </c>
      <c r="AI12" s="29">
        <f t="shared" si="7"/>
        <v>64099</v>
      </c>
      <c r="AJ12" s="28">
        <f t="shared" si="8"/>
        <v>38295</v>
      </c>
      <c r="AK12" s="28">
        <f t="shared" si="9"/>
        <v>64965</v>
      </c>
      <c r="AL12" s="28">
        <f t="shared" si="10"/>
        <v>61394</v>
      </c>
      <c r="AM12" s="28">
        <f t="shared" si="11"/>
        <v>67954</v>
      </c>
    </row>
    <row r="13" spans="1:39" ht="15">
      <c r="A13" s="123">
        <v>8</v>
      </c>
      <c r="B13" s="30"/>
      <c r="C13" s="27" t="s">
        <v>477</v>
      </c>
      <c r="D13" s="31"/>
      <c r="E13" s="31">
        <v>0</v>
      </c>
      <c r="F13" s="31"/>
      <c r="G13" s="31"/>
      <c r="H13" s="32"/>
      <c r="I13" s="32"/>
      <c r="J13" s="32"/>
      <c r="K13" s="32"/>
      <c r="L13" s="31"/>
      <c r="M13" s="31"/>
      <c r="N13" s="31"/>
      <c r="O13" s="31"/>
      <c r="P13" s="31"/>
      <c r="Q13" s="31"/>
      <c r="R13" s="31">
        <v>9901</v>
      </c>
      <c r="S13" s="31">
        <v>9901</v>
      </c>
      <c r="T13" s="31">
        <f t="shared" si="0"/>
        <v>0</v>
      </c>
      <c r="U13" s="31">
        <f t="shared" si="1"/>
        <v>0</v>
      </c>
      <c r="V13" s="31">
        <f t="shared" si="2"/>
        <v>9901</v>
      </c>
      <c r="W13" s="31">
        <f t="shared" si="3"/>
        <v>9901</v>
      </c>
      <c r="X13" s="31"/>
      <c r="Y13" s="31"/>
      <c r="Z13" s="31"/>
      <c r="AA13" s="31"/>
      <c r="AB13" s="29"/>
      <c r="AC13" s="29"/>
      <c r="AD13" s="29"/>
      <c r="AE13" s="29"/>
      <c r="AF13" s="29">
        <f t="shared" si="4"/>
        <v>0</v>
      </c>
      <c r="AG13" s="29">
        <f t="shared" si="5"/>
        <v>0</v>
      </c>
      <c r="AH13" s="29">
        <f t="shared" si="6"/>
        <v>0</v>
      </c>
      <c r="AI13" s="29">
        <f t="shared" si="7"/>
        <v>0</v>
      </c>
      <c r="AJ13" s="28">
        <f t="shared" si="8"/>
        <v>0</v>
      </c>
      <c r="AK13" s="28">
        <f t="shared" si="9"/>
        <v>0</v>
      </c>
      <c r="AL13" s="28">
        <f t="shared" si="10"/>
        <v>9901</v>
      </c>
      <c r="AM13" s="28">
        <f t="shared" si="11"/>
        <v>9901</v>
      </c>
    </row>
    <row r="14" spans="1:39" ht="15">
      <c r="A14" s="123">
        <v>9</v>
      </c>
      <c r="B14" s="30">
        <v>842402</v>
      </c>
      <c r="C14" s="27" t="s">
        <v>156</v>
      </c>
      <c r="D14" s="31"/>
      <c r="E14" s="31"/>
      <c r="F14" s="31"/>
      <c r="G14" s="31"/>
      <c r="H14" s="32"/>
      <c r="I14" s="32"/>
      <c r="J14" s="32"/>
      <c r="K14" s="32"/>
      <c r="L14" s="31"/>
      <c r="M14" s="31"/>
      <c r="N14" s="31">
        <v>70</v>
      </c>
      <c r="O14" s="31">
        <v>80</v>
      </c>
      <c r="P14" s="31"/>
      <c r="Q14" s="31"/>
      <c r="R14" s="31"/>
      <c r="S14" s="31"/>
      <c r="T14" s="31">
        <f t="shared" si="0"/>
        <v>0</v>
      </c>
      <c r="U14" s="31">
        <f t="shared" si="1"/>
        <v>0</v>
      </c>
      <c r="V14" s="31">
        <f t="shared" si="2"/>
        <v>70</v>
      </c>
      <c r="W14" s="31">
        <f t="shared" si="3"/>
        <v>80</v>
      </c>
      <c r="X14" s="31"/>
      <c r="Y14" s="31"/>
      <c r="Z14" s="31"/>
      <c r="AA14" s="31"/>
      <c r="AB14" s="29"/>
      <c r="AC14" s="29">
        <v>2496</v>
      </c>
      <c r="AD14" s="29">
        <v>2416</v>
      </c>
      <c r="AE14" s="29">
        <v>2416</v>
      </c>
      <c r="AF14" s="29">
        <f t="shared" si="4"/>
        <v>0</v>
      </c>
      <c r="AG14" s="29">
        <f t="shared" si="5"/>
        <v>2496</v>
      </c>
      <c r="AH14" s="29">
        <f t="shared" si="6"/>
        <v>2416</v>
      </c>
      <c r="AI14" s="29">
        <f t="shared" si="7"/>
        <v>2416</v>
      </c>
      <c r="AJ14" s="28">
        <f t="shared" si="8"/>
        <v>0</v>
      </c>
      <c r="AK14" s="28">
        <f t="shared" si="9"/>
        <v>2496</v>
      </c>
      <c r="AL14" s="28">
        <f t="shared" si="10"/>
        <v>2486</v>
      </c>
      <c r="AM14" s="28">
        <f t="shared" si="11"/>
        <v>2496</v>
      </c>
    </row>
    <row r="15" spans="1:39" ht="15">
      <c r="A15" s="123"/>
      <c r="B15" s="30">
        <v>841901</v>
      </c>
      <c r="C15" s="27" t="s">
        <v>643</v>
      </c>
      <c r="D15" s="31"/>
      <c r="E15" s="31"/>
      <c r="F15" s="31"/>
      <c r="G15" s="31"/>
      <c r="H15" s="32"/>
      <c r="I15" s="32"/>
      <c r="J15" s="32"/>
      <c r="K15" s="32"/>
      <c r="L15" s="31"/>
      <c r="M15" s="31"/>
      <c r="N15" s="31"/>
      <c r="O15" s="31"/>
      <c r="P15" s="31"/>
      <c r="Q15" s="31">
        <v>4440</v>
      </c>
      <c r="R15" s="31">
        <v>4440</v>
      </c>
      <c r="S15" s="31">
        <v>4440</v>
      </c>
      <c r="T15" s="31">
        <f t="shared" si="0"/>
        <v>0</v>
      </c>
      <c r="U15" s="31">
        <f t="shared" si="1"/>
        <v>4440</v>
      </c>
      <c r="V15" s="31">
        <f t="shared" si="2"/>
        <v>4440</v>
      </c>
      <c r="W15" s="31">
        <f t="shared" si="3"/>
        <v>4440</v>
      </c>
      <c r="X15" s="31"/>
      <c r="Y15" s="31"/>
      <c r="Z15" s="31"/>
      <c r="AA15" s="31"/>
      <c r="AB15" s="29"/>
      <c r="AC15" s="29"/>
      <c r="AD15" s="29"/>
      <c r="AE15" s="29"/>
      <c r="AF15" s="29">
        <f t="shared" si="4"/>
        <v>0</v>
      </c>
      <c r="AG15" s="29">
        <f t="shared" si="5"/>
        <v>0</v>
      </c>
      <c r="AH15" s="29">
        <f t="shared" si="6"/>
        <v>0</v>
      </c>
      <c r="AI15" s="29">
        <f t="shared" si="7"/>
        <v>0</v>
      </c>
      <c r="AJ15" s="28">
        <f t="shared" si="8"/>
        <v>0</v>
      </c>
      <c r="AK15" s="28">
        <f t="shared" si="9"/>
        <v>4440</v>
      </c>
      <c r="AL15" s="28">
        <f t="shared" si="10"/>
        <v>4440</v>
      </c>
      <c r="AM15" s="28">
        <f t="shared" si="11"/>
        <v>4440</v>
      </c>
    </row>
    <row r="16" spans="1:39" ht="15">
      <c r="A16" s="123"/>
      <c r="B16" s="30">
        <v>862101</v>
      </c>
      <c r="C16" s="27" t="s">
        <v>212</v>
      </c>
      <c r="D16" s="31"/>
      <c r="E16" s="31"/>
      <c r="F16" s="31"/>
      <c r="G16" s="31"/>
      <c r="H16" s="32"/>
      <c r="I16" s="32"/>
      <c r="J16" s="32"/>
      <c r="K16" s="32"/>
      <c r="L16" s="31"/>
      <c r="M16" s="31"/>
      <c r="N16" s="31"/>
      <c r="O16" s="31"/>
      <c r="P16" s="31"/>
      <c r="Q16" s="31"/>
      <c r="R16" s="31"/>
      <c r="S16" s="31">
        <v>5355</v>
      </c>
      <c r="T16" s="31">
        <f t="shared" si="0"/>
        <v>0</v>
      </c>
      <c r="U16" s="31">
        <f t="shared" si="1"/>
        <v>0</v>
      </c>
      <c r="V16" s="31">
        <f t="shared" si="2"/>
        <v>0</v>
      </c>
      <c r="W16" s="31">
        <f t="shared" si="3"/>
        <v>5355</v>
      </c>
      <c r="X16" s="31"/>
      <c r="Y16" s="31"/>
      <c r="Z16" s="31"/>
      <c r="AA16" s="31"/>
      <c r="AB16" s="29"/>
      <c r="AC16" s="29"/>
      <c r="AD16" s="29"/>
      <c r="AE16" s="29"/>
      <c r="AF16" s="29">
        <f t="shared" si="4"/>
        <v>0</v>
      </c>
      <c r="AG16" s="29">
        <f t="shared" si="5"/>
        <v>0</v>
      </c>
      <c r="AH16" s="29">
        <f t="shared" si="6"/>
        <v>0</v>
      </c>
      <c r="AI16" s="29">
        <f t="shared" si="7"/>
        <v>0</v>
      </c>
      <c r="AJ16" s="28">
        <f t="shared" si="8"/>
        <v>0</v>
      </c>
      <c r="AK16" s="28">
        <f t="shared" si="9"/>
        <v>0</v>
      </c>
      <c r="AL16" s="28">
        <f t="shared" si="10"/>
        <v>0</v>
      </c>
      <c r="AM16" s="28">
        <f t="shared" si="11"/>
        <v>5355</v>
      </c>
    </row>
    <row r="17" spans="1:39" ht="15">
      <c r="A17" s="123"/>
      <c r="B17" s="30">
        <v>910502</v>
      </c>
      <c r="C17" s="27" t="s">
        <v>644</v>
      </c>
      <c r="D17" s="31"/>
      <c r="E17" s="31"/>
      <c r="F17" s="31"/>
      <c r="G17" s="31"/>
      <c r="H17" s="32"/>
      <c r="I17" s="32"/>
      <c r="J17" s="32"/>
      <c r="K17" s="32"/>
      <c r="L17" s="31"/>
      <c r="M17" s="31"/>
      <c r="N17" s="31"/>
      <c r="O17" s="31"/>
      <c r="P17" s="31"/>
      <c r="Q17" s="31"/>
      <c r="R17" s="31"/>
      <c r="S17" s="31"/>
      <c r="T17" s="31">
        <f t="shared" si="0"/>
        <v>0</v>
      </c>
      <c r="U17" s="31">
        <f t="shared" si="1"/>
        <v>0</v>
      </c>
      <c r="V17" s="31">
        <f t="shared" si="2"/>
        <v>0</v>
      </c>
      <c r="W17" s="31">
        <f t="shared" si="3"/>
        <v>0</v>
      </c>
      <c r="X17" s="31"/>
      <c r="Y17" s="31"/>
      <c r="Z17" s="31"/>
      <c r="AA17" s="31"/>
      <c r="AB17" s="29"/>
      <c r="AC17" s="29"/>
      <c r="AD17" s="29"/>
      <c r="AE17" s="29">
        <v>1016</v>
      </c>
      <c r="AF17" s="29">
        <f t="shared" si="4"/>
        <v>0</v>
      </c>
      <c r="AG17" s="29">
        <f t="shared" si="5"/>
        <v>0</v>
      </c>
      <c r="AH17" s="29">
        <f t="shared" si="6"/>
        <v>0</v>
      </c>
      <c r="AI17" s="29">
        <f t="shared" si="7"/>
        <v>1016</v>
      </c>
      <c r="AJ17" s="28">
        <f t="shared" si="8"/>
        <v>0</v>
      </c>
      <c r="AK17" s="28">
        <f t="shared" si="9"/>
        <v>0</v>
      </c>
      <c r="AL17" s="28">
        <f t="shared" si="10"/>
        <v>0</v>
      </c>
      <c r="AM17" s="28">
        <f t="shared" si="11"/>
        <v>1016</v>
      </c>
    </row>
    <row r="18" spans="1:39" ht="15">
      <c r="A18" s="123">
        <v>10</v>
      </c>
      <c r="B18" s="123"/>
      <c r="C18" s="27" t="s">
        <v>150</v>
      </c>
      <c r="D18" s="31">
        <f aca="true" t="shared" si="12" ref="D18:O18">SUM(D8:D14)</f>
        <v>7376</v>
      </c>
      <c r="E18" s="31">
        <f t="shared" si="12"/>
        <v>7235</v>
      </c>
      <c r="F18" s="31">
        <f t="shared" si="12"/>
        <v>6990</v>
      </c>
      <c r="G18" s="31">
        <f t="shared" si="12"/>
        <v>7290</v>
      </c>
      <c r="H18" s="31">
        <f t="shared" si="12"/>
        <v>1952</v>
      </c>
      <c r="I18" s="31">
        <f t="shared" si="12"/>
        <v>1912</v>
      </c>
      <c r="J18" s="31">
        <f t="shared" si="12"/>
        <v>1859</v>
      </c>
      <c r="K18" s="31">
        <f t="shared" si="12"/>
        <v>1940</v>
      </c>
      <c r="L18" s="31">
        <f t="shared" si="12"/>
        <v>7928</v>
      </c>
      <c r="M18" s="31">
        <f t="shared" si="12"/>
        <v>13004</v>
      </c>
      <c r="N18" s="31">
        <f t="shared" si="12"/>
        <v>13519</v>
      </c>
      <c r="O18" s="31">
        <f t="shared" si="12"/>
        <v>14551</v>
      </c>
      <c r="P18" s="31">
        <f>SUM(P8:P16)</f>
        <v>32057</v>
      </c>
      <c r="Q18" s="31">
        <f>SUM(Q8:Q16)</f>
        <v>37238</v>
      </c>
      <c r="R18" s="31">
        <f>SUM(R8:R16)</f>
        <v>53173</v>
      </c>
      <c r="S18" s="31">
        <f>SUM(S8:S16)</f>
        <v>54801</v>
      </c>
      <c r="T18" s="31">
        <f t="shared" si="0"/>
        <v>49313</v>
      </c>
      <c r="U18" s="31">
        <f t="shared" si="1"/>
        <v>59389</v>
      </c>
      <c r="V18" s="31">
        <f t="shared" si="2"/>
        <v>75541</v>
      </c>
      <c r="W18" s="31">
        <f t="shared" si="3"/>
        <v>78582</v>
      </c>
      <c r="X18" s="31">
        <f aca="true" t="shared" si="13" ref="X18:AD18">SUM(X8:X14)</f>
        <v>2000</v>
      </c>
      <c r="Y18" s="31">
        <f t="shared" si="13"/>
        <v>2000</v>
      </c>
      <c r="Z18" s="31">
        <f t="shared" si="13"/>
        <v>2000</v>
      </c>
      <c r="AA18" s="31">
        <f t="shared" si="13"/>
        <v>1941</v>
      </c>
      <c r="AB18" s="31">
        <f t="shared" si="13"/>
        <v>43110</v>
      </c>
      <c r="AC18" s="31">
        <f t="shared" si="13"/>
        <v>72569</v>
      </c>
      <c r="AD18" s="31">
        <f t="shared" si="13"/>
        <v>68904</v>
      </c>
      <c r="AE18" s="31">
        <f>SUM(AE8:AE17)</f>
        <v>79400</v>
      </c>
      <c r="AF18" s="31">
        <f>SUM(AF8:AF17)</f>
        <v>45110</v>
      </c>
      <c r="AG18" s="31">
        <f>SUM(AG8:AG17)</f>
        <v>74569</v>
      </c>
      <c r="AH18" s="31">
        <f>SUM(AH8:AH17)</f>
        <v>70904</v>
      </c>
      <c r="AI18" s="29">
        <f>AA18+AE18</f>
        <v>81341</v>
      </c>
      <c r="AJ18" s="28">
        <f t="shared" si="8"/>
        <v>94423</v>
      </c>
      <c r="AK18" s="28">
        <f t="shared" si="9"/>
        <v>133958</v>
      </c>
      <c r="AL18" s="28">
        <f t="shared" si="10"/>
        <v>146445</v>
      </c>
      <c r="AM18" s="28">
        <f t="shared" si="11"/>
        <v>159923</v>
      </c>
    </row>
    <row r="19" spans="1:39" ht="15">
      <c r="A19" s="123">
        <v>11</v>
      </c>
      <c r="B19" s="123"/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9"/>
      <c r="AG19" s="29"/>
      <c r="AH19" s="29"/>
      <c r="AI19" s="29"/>
      <c r="AJ19" s="28"/>
      <c r="AK19" s="28"/>
      <c r="AL19" s="28"/>
      <c r="AM19" s="28"/>
    </row>
    <row r="20" spans="1:40" ht="15">
      <c r="A20" s="123">
        <v>12</v>
      </c>
      <c r="B20" s="123"/>
      <c r="C20" s="2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>
        <f aca="true" t="shared" si="14" ref="W20:W59">S20+O20+K20+G20</f>
        <v>0</v>
      </c>
      <c r="X20" s="31"/>
      <c r="Y20" s="31"/>
      <c r="Z20" s="31"/>
      <c r="AA20" s="31"/>
      <c r="AB20" s="31"/>
      <c r="AC20" s="31"/>
      <c r="AD20" s="31"/>
      <c r="AE20" s="31"/>
      <c r="AF20" s="29"/>
      <c r="AG20" s="29"/>
      <c r="AH20" s="29"/>
      <c r="AI20" s="29">
        <f aca="true" t="shared" si="15" ref="AI20:AI59">AA20+AE20</f>
        <v>0</v>
      </c>
      <c r="AJ20" s="28"/>
      <c r="AK20" s="28"/>
      <c r="AL20" s="28"/>
      <c r="AM20" s="28"/>
      <c r="AN20" s="124"/>
    </row>
    <row r="21" spans="1:39" ht="15">
      <c r="A21" s="123">
        <v>13</v>
      </c>
      <c r="B21" s="30">
        <v>851111</v>
      </c>
      <c r="C21" s="27" t="s">
        <v>151</v>
      </c>
      <c r="D21" s="31">
        <v>32718</v>
      </c>
      <c r="E21" s="31">
        <v>32691</v>
      </c>
      <c r="F21" s="31">
        <v>33368</v>
      </c>
      <c r="G21" s="31">
        <v>32388</v>
      </c>
      <c r="H21" s="32">
        <v>8829</v>
      </c>
      <c r="I21" s="32">
        <v>8849</v>
      </c>
      <c r="J21" s="32">
        <v>9022</v>
      </c>
      <c r="K21" s="32">
        <v>9027</v>
      </c>
      <c r="L21" s="31">
        <v>3463</v>
      </c>
      <c r="M21" s="31">
        <v>3563</v>
      </c>
      <c r="N21" s="31">
        <v>3715</v>
      </c>
      <c r="O21" s="31">
        <v>3715</v>
      </c>
      <c r="P21" s="31"/>
      <c r="Q21" s="31"/>
      <c r="R21" s="31"/>
      <c r="S21" s="31"/>
      <c r="T21" s="31">
        <f aca="true" t="shared" si="16" ref="T21:T59">P21+L21+H21+D21</f>
        <v>45010</v>
      </c>
      <c r="U21" s="31">
        <f aca="true" t="shared" si="17" ref="U21:U59">Q21+M21+I21+E21</f>
        <v>45103</v>
      </c>
      <c r="V21" s="31">
        <f aca="true" t="shared" si="18" ref="V21:V59">R21+N21+J21+F21</f>
        <v>46105</v>
      </c>
      <c r="W21" s="31">
        <f t="shared" si="14"/>
        <v>45130</v>
      </c>
      <c r="X21" s="31"/>
      <c r="Y21" s="31"/>
      <c r="Z21" s="31"/>
      <c r="AA21" s="31"/>
      <c r="AB21" s="29">
        <v>2427</v>
      </c>
      <c r="AC21" s="29">
        <v>2427</v>
      </c>
      <c r="AD21" s="29">
        <v>4012</v>
      </c>
      <c r="AE21" s="29">
        <v>4490</v>
      </c>
      <c r="AF21" s="29">
        <f aca="true" t="shared" si="19" ref="AF21:AF59">X21+AB21</f>
        <v>2427</v>
      </c>
      <c r="AG21" s="29">
        <f aca="true" t="shared" si="20" ref="AG21:AG59">Y21+AC21</f>
        <v>2427</v>
      </c>
      <c r="AH21" s="29">
        <f aca="true" t="shared" si="21" ref="AH21:AH59">Z21+AD21</f>
        <v>4012</v>
      </c>
      <c r="AI21" s="29">
        <f t="shared" si="15"/>
        <v>4490</v>
      </c>
      <c r="AJ21" s="28">
        <f aca="true" t="shared" si="22" ref="AJ21:AJ59">T21+AF21</f>
        <v>47437</v>
      </c>
      <c r="AK21" s="28">
        <f aca="true" t="shared" si="23" ref="AK21:AK59">U21+AG21</f>
        <v>47530</v>
      </c>
      <c r="AL21" s="28">
        <f aca="true" t="shared" si="24" ref="AL21:AL59">V21+AH21</f>
        <v>50117</v>
      </c>
      <c r="AM21" s="28">
        <f aca="true" t="shared" si="25" ref="AM21:AM59">W21+AI21</f>
        <v>49620</v>
      </c>
    </row>
    <row r="22" spans="1:39" ht="15">
      <c r="A22" s="123">
        <v>14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31">
        <f t="shared" si="16"/>
        <v>0</v>
      </c>
      <c r="U22" s="31">
        <f t="shared" si="17"/>
        <v>0</v>
      </c>
      <c r="V22" s="31">
        <f t="shared" si="18"/>
        <v>0</v>
      </c>
      <c r="W22" s="31">
        <f t="shared" si="14"/>
        <v>0</v>
      </c>
      <c r="X22" s="31"/>
      <c r="Y22" s="31"/>
      <c r="Z22" s="31"/>
      <c r="AA22" s="31"/>
      <c r="AB22" s="123"/>
      <c r="AC22" s="123"/>
      <c r="AD22" s="123"/>
      <c r="AE22" s="123"/>
      <c r="AF22" s="29">
        <f t="shared" si="19"/>
        <v>0</v>
      </c>
      <c r="AG22" s="29">
        <f t="shared" si="20"/>
        <v>0</v>
      </c>
      <c r="AH22" s="29">
        <f t="shared" si="21"/>
        <v>0</v>
      </c>
      <c r="AI22" s="29">
        <f t="shared" si="15"/>
        <v>0</v>
      </c>
      <c r="AJ22" s="28">
        <f t="shared" si="22"/>
        <v>0</v>
      </c>
      <c r="AK22" s="28">
        <f t="shared" si="23"/>
        <v>0</v>
      </c>
      <c r="AL22" s="28">
        <f t="shared" si="24"/>
        <v>0</v>
      </c>
      <c r="AM22" s="28">
        <f t="shared" si="25"/>
        <v>0</v>
      </c>
    </row>
    <row r="23" spans="1:39" ht="15">
      <c r="A23" s="123">
        <v>15</v>
      </c>
      <c r="B23" s="123"/>
      <c r="C23" s="27" t="s">
        <v>45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1">
        <f t="shared" si="16"/>
        <v>0</v>
      </c>
      <c r="U23" s="31">
        <f t="shared" si="17"/>
        <v>0</v>
      </c>
      <c r="V23" s="31">
        <f t="shared" si="18"/>
        <v>0</v>
      </c>
      <c r="W23" s="31">
        <f t="shared" si="14"/>
        <v>0</v>
      </c>
      <c r="X23" s="31"/>
      <c r="Y23" s="31"/>
      <c r="Z23" s="31"/>
      <c r="AA23" s="31"/>
      <c r="AB23" s="23"/>
      <c r="AC23" s="23"/>
      <c r="AD23" s="23"/>
      <c r="AE23" s="23"/>
      <c r="AF23" s="29">
        <f t="shared" si="19"/>
        <v>0</v>
      </c>
      <c r="AG23" s="29">
        <f t="shared" si="20"/>
        <v>0</v>
      </c>
      <c r="AH23" s="29">
        <f t="shared" si="21"/>
        <v>0</v>
      </c>
      <c r="AI23" s="29">
        <f t="shared" si="15"/>
        <v>0</v>
      </c>
      <c r="AJ23" s="28">
        <f t="shared" si="22"/>
        <v>0</v>
      </c>
      <c r="AK23" s="28">
        <f t="shared" si="23"/>
        <v>0</v>
      </c>
      <c r="AL23" s="28">
        <f t="shared" si="24"/>
        <v>0</v>
      </c>
      <c r="AM23" s="28">
        <f t="shared" si="25"/>
        <v>0</v>
      </c>
    </row>
    <row r="24" spans="1:39" ht="15">
      <c r="A24" s="123">
        <v>16</v>
      </c>
      <c r="B24" s="123"/>
      <c r="C24" s="1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31">
        <f t="shared" si="16"/>
        <v>0</v>
      </c>
      <c r="U24" s="31">
        <f t="shared" si="17"/>
        <v>0</v>
      </c>
      <c r="V24" s="31">
        <f t="shared" si="18"/>
        <v>0</v>
      </c>
      <c r="W24" s="31">
        <f t="shared" si="14"/>
        <v>0</v>
      </c>
      <c r="X24" s="31"/>
      <c r="Y24" s="31"/>
      <c r="Z24" s="31"/>
      <c r="AA24" s="31"/>
      <c r="AB24" s="23"/>
      <c r="AC24" s="23"/>
      <c r="AD24" s="23"/>
      <c r="AE24" s="23"/>
      <c r="AF24" s="29">
        <f t="shared" si="19"/>
        <v>0</v>
      </c>
      <c r="AG24" s="29">
        <f t="shared" si="20"/>
        <v>0</v>
      </c>
      <c r="AH24" s="29">
        <f t="shared" si="21"/>
        <v>0</v>
      </c>
      <c r="AI24" s="29">
        <f t="shared" si="15"/>
        <v>0</v>
      </c>
      <c r="AJ24" s="28">
        <f t="shared" si="22"/>
        <v>0</v>
      </c>
      <c r="AK24" s="28">
        <f t="shared" si="23"/>
        <v>0</v>
      </c>
      <c r="AL24" s="28">
        <f t="shared" si="24"/>
        <v>0</v>
      </c>
      <c r="AM24" s="28">
        <f t="shared" si="25"/>
        <v>0</v>
      </c>
    </row>
    <row r="25" spans="1:39" ht="15.75">
      <c r="A25" s="123">
        <v>17</v>
      </c>
      <c r="B25" s="30">
        <v>370000</v>
      </c>
      <c r="C25" s="33" t="s">
        <v>152</v>
      </c>
      <c r="D25" s="23">
        <v>0</v>
      </c>
      <c r="E25" s="23"/>
      <c r="F25" s="23"/>
      <c r="G25" s="23"/>
      <c r="H25" s="30">
        <v>0</v>
      </c>
      <c r="I25" s="30"/>
      <c r="J25" s="30"/>
      <c r="K25" s="30"/>
      <c r="L25" s="30">
        <v>6034</v>
      </c>
      <c r="M25" s="30">
        <v>6034</v>
      </c>
      <c r="N25" s="30">
        <v>6034</v>
      </c>
      <c r="O25" s="30">
        <v>6034</v>
      </c>
      <c r="P25" s="123"/>
      <c r="Q25" s="123"/>
      <c r="R25" s="123"/>
      <c r="S25" s="123"/>
      <c r="T25" s="31">
        <f t="shared" si="16"/>
        <v>6034</v>
      </c>
      <c r="U25" s="31">
        <f t="shared" si="17"/>
        <v>6034</v>
      </c>
      <c r="V25" s="31">
        <f t="shared" si="18"/>
        <v>6034</v>
      </c>
      <c r="W25" s="31">
        <f t="shared" si="14"/>
        <v>6034</v>
      </c>
      <c r="X25" s="31"/>
      <c r="Y25" s="31"/>
      <c r="Z25" s="31"/>
      <c r="AA25" s="31"/>
      <c r="AB25" s="30">
        <v>0</v>
      </c>
      <c r="AC25" s="30"/>
      <c r="AD25" s="30"/>
      <c r="AE25" s="30"/>
      <c r="AF25" s="29">
        <f t="shared" si="19"/>
        <v>0</v>
      </c>
      <c r="AG25" s="29">
        <f t="shared" si="20"/>
        <v>0</v>
      </c>
      <c r="AH25" s="29">
        <f t="shared" si="21"/>
        <v>0</v>
      </c>
      <c r="AI25" s="29">
        <f t="shared" si="15"/>
        <v>0</v>
      </c>
      <c r="AJ25" s="28">
        <f t="shared" si="22"/>
        <v>6034</v>
      </c>
      <c r="AK25" s="28">
        <f t="shared" si="23"/>
        <v>6034</v>
      </c>
      <c r="AL25" s="28">
        <f t="shared" si="24"/>
        <v>6034</v>
      </c>
      <c r="AM25" s="28">
        <f t="shared" si="25"/>
        <v>6034</v>
      </c>
    </row>
    <row r="26" spans="1:39" ht="15">
      <c r="A26" s="123">
        <v>18</v>
      </c>
      <c r="B26" s="30">
        <v>381183</v>
      </c>
      <c r="C26" s="23" t="s">
        <v>174</v>
      </c>
      <c r="D26" s="23">
        <v>5460</v>
      </c>
      <c r="E26" s="23">
        <v>5570</v>
      </c>
      <c r="F26" s="23">
        <v>5624</v>
      </c>
      <c r="G26" s="23">
        <v>5680</v>
      </c>
      <c r="H26" s="23">
        <v>1514</v>
      </c>
      <c r="I26" s="23">
        <v>1544</v>
      </c>
      <c r="J26" s="23">
        <v>1559</v>
      </c>
      <c r="K26" s="23">
        <v>1574</v>
      </c>
      <c r="L26" s="23">
        <v>14707</v>
      </c>
      <c r="M26" s="23">
        <v>14857</v>
      </c>
      <c r="N26" s="23">
        <v>14857</v>
      </c>
      <c r="O26" s="23">
        <v>11735</v>
      </c>
      <c r="P26" s="23"/>
      <c r="Q26" s="23"/>
      <c r="R26" s="23"/>
      <c r="S26" s="23"/>
      <c r="T26" s="31">
        <f t="shared" si="16"/>
        <v>21681</v>
      </c>
      <c r="U26" s="31">
        <f t="shared" si="17"/>
        <v>21971</v>
      </c>
      <c r="V26" s="31">
        <f t="shared" si="18"/>
        <v>22040</v>
      </c>
      <c r="W26" s="31">
        <f t="shared" si="14"/>
        <v>18989</v>
      </c>
      <c r="X26" s="31"/>
      <c r="Y26" s="31"/>
      <c r="Z26" s="31"/>
      <c r="AA26" s="31"/>
      <c r="AB26" s="23"/>
      <c r="AC26" s="23">
        <v>6000</v>
      </c>
      <c r="AD26" s="23">
        <v>6000</v>
      </c>
      <c r="AE26" s="23">
        <v>6985</v>
      </c>
      <c r="AF26" s="29">
        <f t="shared" si="19"/>
        <v>0</v>
      </c>
      <c r="AG26" s="29">
        <f t="shared" si="20"/>
        <v>6000</v>
      </c>
      <c r="AH26" s="29">
        <f t="shared" si="21"/>
        <v>6000</v>
      </c>
      <c r="AI26" s="29">
        <f t="shared" si="15"/>
        <v>6985</v>
      </c>
      <c r="AJ26" s="28">
        <f t="shared" si="22"/>
        <v>21681</v>
      </c>
      <c r="AK26" s="28">
        <f t="shared" si="23"/>
        <v>27971</v>
      </c>
      <c r="AL26" s="28">
        <f t="shared" si="24"/>
        <v>28040</v>
      </c>
      <c r="AM26" s="28">
        <f t="shared" si="25"/>
        <v>25974</v>
      </c>
    </row>
    <row r="27" spans="1:39" ht="15">
      <c r="A27" s="123">
        <v>19</v>
      </c>
      <c r="B27" s="30">
        <v>522001</v>
      </c>
      <c r="C27" s="23" t="s">
        <v>172</v>
      </c>
      <c r="D27" s="23">
        <v>3880</v>
      </c>
      <c r="E27" s="23">
        <v>3946</v>
      </c>
      <c r="F27" s="23">
        <v>3985</v>
      </c>
      <c r="G27" s="23">
        <v>4027</v>
      </c>
      <c r="H27" s="23">
        <v>1074</v>
      </c>
      <c r="I27" s="23">
        <v>1092</v>
      </c>
      <c r="J27" s="23">
        <v>1103</v>
      </c>
      <c r="K27" s="23">
        <v>1113</v>
      </c>
      <c r="L27" s="23">
        <v>5157</v>
      </c>
      <c r="M27" s="23">
        <v>5288</v>
      </c>
      <c r="N27" s="23">
        <v>5288</v>
      </c>
      <c r="O27" s="23">
        <v>1442</v>
      </c>
      <c r="P27" s="23"/>
      <c r="Q27" s="23"/>
      <c r="R27" s="23"/>
      <c r="S27" s="23"/>
      <c r="T27" s="31">
        <f t="shared" si="16"/>
        <v>10111</v>
      </c>
      <c r="U27" s="31">
        <f t="shared" si="17"/>
        <v>10326</v>
      </c>
      <c r="V27" s="31">
        <f t="shared" si="18"/>
        <v>10376</v>
      </c>
      <c r="W27" s="31">
        <f t="shared" si="14"/>
        <v>6582</v>
      </c>
      <c r="X27" s="31"/>
      <c r="Y27" s="31"/>
      <c r="Z27" s="31"/>
      <c r="AA27" s="31"/>
      <c r="AB27" s="23"/>
      <c r="AC27" s="23"/>
      <c r="AD27" s="23"/>
      <c r="AE27" s="23"/>
      <c r="AF27" s="29">
        <f t="shared" si="19"/>
        <v>0</v>
      </c>
      <c r="AG27" s="29">
        <f t="shared" si="20"/>
        <v>0</v>
      </c>
      <c r="AH27" s="29">
        <f t="shared" si="21"/>
        <v>0</v>
      </c>
      <c r="AI27" s="29">
        <f t="shared" si="15"/>
        <v>0</v>
      </c>
      <c r="AJ27" s="28">
        <f t="shared" si="22"/>
        <v>10111</v>
      </c>
      <c r="AK27" s="28">
        <f t="shared" si="23"/>
        <v>10326</v>
      </c>
      <c r="AL27" s="28">
        <f t="shared" si="24"/>
        <v>10376</v>
      </c>
      <c r="AM27" s="28">
        <f t="shared" si="25"/>
        <v>6582</v>
      </c>
    </row>
    <row r="28" spans="1:39" ht="15">
      <c r="A28" s="123">
        <v>20</v>
      </c>
      <c r="B28" s="23">
        <v>562912</v>
      </c>
      <c r="C28" s="23" t="s">
        <v>168</v>
      </c>
      <c r="D28" s="23"/>
      <c r="E28" s="23"/>
      <c r="F28" s="23"/>
      <c r="G28" s="23"/>
      <c r="H28" s="23"/>
      <c r="I28" s="23"/>
      <c r="J28" s="23"/>
      <c r="K28" s="23"/>
      <c r="L28" s="23">
        <v>4517</v>
      </c>
      <c r="M28" s="23">
        <v>4517</v>
      </c>
      <c r="N28" s="23">
        <v>4517</v>
      </c>
      <c r="O28" s="23">
        <v>4517</v>
      </c>
      <c r="P28" s="23"/>
      <c r="Q28" s="23"/>
      <c r="R28" s="23"/>
      <c r="S28" s="23"/>
      <c r="T28" s="31">
        <f t="shared" si="16"/>
        <v>4517</v>
      </c>
      <c r="U28" s="31">
        <f t="shared" si="17"/>
        <v>4517</v>
      </c>
      <c r="V28" s="31">
        <f t="shared" si="18"/>
        <v>4517</v>
      </c>
      <c r="W28" s="31">
        <f t="shared" si="14"/>
        <v>4517</v>
      </c>
      <c r="X28" s="31"/>
      <c r="Y28" s="31"/>
      <c r="Z28" s="31"/>
      <c r="AA28" s="31"/>
      <c r="AB28" s="23"/>
      <c r="AC28" s="23"/>
      <c r="AD28" s="23"/>
      <c r="AE28" s="23"/>
      <c r="AF28" s="29">
        <f t="shared" si="19"/>
        <v>0</v>
      </c>
      <c r="AG28" s="29">
        <f t="shared" si="20"/>
        <v>0</v>
      </c>
      <c r="AH28" s="29">
        <f t="shared" si="21"/>
        <v>0</v>
      </c>
      <c r="AI28" s="29">
        <f t="shared" si="15"/>
        <v>0</v>
      </c>
      <c r="AJ28" s="28">
        <f t="shared" si="22"/>
        <v>4517</v>
      </c>
      <c r="AK28" s="28">
        <f t="shared" si="23"/>
        <v>4517</v>
      </c>
      <c r="AL28" s="28">
        <f t="shared" si="24"/>
        <v>4517</v>
      </c>
      <c r="AM28" s="28">
        <f t="shared" si="25"/>
        <v>4517</v>
      </c>
    </row>
    <row r="29" spans="1:39" ht="15">
      <c r="A29" s="123">
        <v>21</v>
      </c>
      <c r="B29" s="23">
        <v>562913</v>
      </c>
      <c r="C29" s="23" t="s">
        <v>169</v>
      </c>
      <c r="D29" s="23">
        <v>8113</v>
      </c>
      <c r="E29" s="23">
        <v>9257</v>
      </c>
      <c r="F29" s="23">
        <v>9313</v>
      </c>
      <c r="G29" s="23">
        <v>9324</v>
      </c>
      <c r="H29" s="23">
        <v>2237</v>
      </c>
      <c r="I29" s="23">
        <v>2552</v>
      </c>
      <c r="J29" s="23">
        <v>2568</v>
      </c>
      <c r="K29" s="23">
        <v>2571</v>
      </c>
      <c r="L29" s="23">
        <v>17717</v>
      </c>
      <c r="M29" s="23">
        <v>17733</v>
      </c>
      <c r="N29" s="23">
        <v>18043</v>
      </c>
      <c r="O29" s="23">
        <v>12325</v>
      </c>
      <c r="P29" s="23"/>
      <c r="Q29" s="23"/>
      <c r="R29" s="23"/>
      <c r="S29" s="23"/>
      <c r="T29" s="31">
        <f t="shared" si="16"/>
        <v>28067</v>
      </c>
      <c r="U29" s="31">
        <f t="shared" si="17"/>
        <v>29542</v>
      </c>
      <c r="V29" s="31">
        <f t="shared" si="18"/>
        <v>29924</v>
      </c>
      <c r="W29" s="31">
        <f t="shared" si="14"/>
        <v>24220</v>
      </c>
      <c r="X29" s="31"/>
      <c r="Y29" s="31"/>
      <c r="Z29" s="31"/>
      <c r="AA29" s="31"/>
      <c r="AB29" s="23">
        <v>501</v>
      </c>
      <c r="AC29" s="23">
        <v>501</v>
      </c>
      <c r="AD29" s="23">
        <v>501</v>
      </c>
      <c r="AE29" s="23">
        <v>501</v>
      </c>
      <c r="AF29" s="29">
        <f t="shared" si="19"/>
        <v>501</v>
      </c>
      <c r="AG29" s="29">
        <f t="shared" si="20"/>
        <v>501</v>
      </c>
      <c r="AH29" s="29">
        <f t="shared" si="21"/>
        <v>501</v>
      </c>
      <c r="AI29" s="29">
        <f t="shared" si="15"/>
        <v>501</v>
      </c>
      <c r="AJ29" s="28">
        <f t="shared" si="22"/>
        <v>28568</v>
      </c>
      <c r="AK29" s="28">
        <f t="shared" si="23"/>
        <v>30043</v>
      </c>
      <c r="AL29" s="28">
        <f t="shared" si="24"/>
        <v>30425</v>
      </c>
      <c r="AM29" s="28">
        <f t="shared" si="25"/>
        <v>24721</v>
      </c>
    </row>
    <row r="30" spans="1:39" ht="15">
      <c r="A30" s="123">
        <v>22</v>
      </c>
      <c r="B30" s="23">
        <v>562915</v>
      </c>
      <c r="C30" s="23" t="s">
        <v>170</v>
      </c>
      <c r="D30" s="23"/>
      <c r="E30" s="23"/>
      <c r="F30" s="23"/>
      <c r="G30" s="23"/>
      <c r="H30" s="23"/>
      <c r="I30" s="23"/>
      <c r="J30" s="23"/>
      <c r="K30" s="23"/>
      <c r="L30" s="23">
        <v>2652</v>
      </c>
      <c r="M30" s="23">
        <v>2652</v>
      </c>
      <c r="N30" s="23">
        <v>2652</v>
      </c>
      <c r="O30" s="23">
        <v>2458</v>
      </c>
      <c r="P30" s="23"/>
      <c r="Q30" s="23"/>
      <c r="R30" s="23"/>
      <c r="S30" s="23"/>
      <c r="T30" s="31">
        <f t="shared" si="16"/>
        <v>2652</v>
      </c>
      <c r="U30" s="31">
        <f t="shared" si="17"/>
        <v>2652</v>
      </c>
      <c r="V30" s="31">
        <f t="shared" si="18"/>
        <v>2652</v>
      </c>
      <c r="W30" s="31">
        <f t="shared" si="14"/>
        <v>2458</v>
      </c>
      <c r="X30" s="31"/>
      <c r="Y30" s="31"/>
      <c r="Z30" s="31"/>
      <c r="AA30" s="31"/>
      <c r="AB30" s="23"/>
      <c r="AC30" s="23"/>
      <c r="AD30" s="23"/>
      <c r="AE30" s="23"/>
      <c r="AF30" s="29">
        <f t="shared" si="19"/>
        <v>0</v>
      </c>
      <c r="AG30" s="29">
        <f t="shared" si="20"/>
        <v>0</v>
      </c>
      <c r="AH30" s="29">
        <f t="shared" si="21"/>
        <v>0</v>
      </c>
      <c r="AI30" s="29">
        <f t="shared" si="15"/>
        <v>0</v>
      </c>
      <c r="AJ30" s="28">
        <f t="shared" si="22"/>
        <v>2652</v>
      </c>
      <c r="AK30" s="28">
        <f t="shared" si="23"/>
        <v>2652</v>
      </c>
      <c r="AL30" s="28">
        <f t="shared" si="24"/>
        <v>2652</v>
      </c>
      <c r="AM30" s="28">
        <f t="shared" si="25"/>
        <v>2458</v>
      </c>
    </row>
    <row r="31" spans="1:39" ht="15">
      <c r="A31" s="123">
        <v>23</v>
      </c>
      <c r="B31" s="23">
        <v>562917</v>
      </c>
      <c r="C31" s="23" t="s">
        <v>22</v>
      </c>
      <c r="D31" s="23"/>
      <c r="E31" s="23"/>
      <c r="F31" s="23"/>
      <c r="G31" s="23"/>
      <c r="H31" s="23"/>
      <c r="I31" s="23"/>
      <c r="J31" s="23"/>
      <c r="K31" s="23"/>
      <c r="L31" s="23">
        <v>3305</v>
      </c>
      <c r="M31" s="23">
        <v>3305</v>
      </c>
      <c r="N31" s="23">
        <v>3305</v>
      </c>
      <c r="O31" s="23">
        <v>1680</v>
      </c>
      <c r="P31" s="23"/>
      <c r="Q31" s="23"/>
      <c r="R31" s="23"/>
      <c r="S31" s="23"/>
      <c r="T31" s="31">
        <f t="shared" si="16"/>
        <v>3305</v>
      </c>
      <c r="U31" s="31">
        <f t="shared" si="17"/>
        <v>3305</v>
      </c>
      <c r="V31" s="31">
        <f t="shared" si="18"/>
        <v>3305</v>
      </c>
      <c r="W31" s="31">
        <f t="shared" si="14"/>
        <v>1680</v>
      </c>
      <c r="X31" s="31"/>
      <c r="Y31" s="31"/>
      <c r="Z31" s="31"/>
      <c r="AA31" s="31"/>
      <c r="AB31" s="23"/>
      <c r="AC31" s="23"/>
      <c r="AD31" s="23"/>
      <c r="AE31" s="23"/>
      <c r="AF31" s="29">
        <f t="shared" si="19"/>
        <v>0</v>
      </c>
      <c r="AG31" s="29">
        <f t="shared" si="20"/>
        <v>0</v>
      </c>
      <c r="AH31" s="29">
        <f t="shared" si="21"/>
        <v>0</v>
      </c>
      <c r="AI31" s="29">
        <f t="shared" si="15"/>
        <v>0</v>
      </c>
      <c r="AJ31" s="28">
        <f t="shared" si="22"/>
        <v>3305</v>
      </c>
      <c r="AK31" s="28">
        <f t="shared" si="23"/>
        <v>3305</v>
      </c>
      <c r="AL31" s="28">
        <f t="shared" si="24"/>
        <v>3305</v>
      </c>
      <c r="AM31" s="28">
        <f t="shared" si="25"/>
        <v>1680</v>
      </c>
    </row>
    <row r="32" spans="1:39" ht="15">
      <c r="A32" s="123">
        <v>24</v>
      </c>
      <c r="B32" s="30">
        <v>680001</v>
      </c>
      <c r="C32" s="30" t="s">
        <v>153</v>
      </c>
      <c r="D32" s="123"/>
      <c r="E32" s="123"/>
      <c r="F32" s="123"/>
      <c r="G32" s="123"/>
      <c r="H32" s="123"/>
      <c r="I32" s="123"/>
      <c r="J32" s="123"/>
      <c r="K32" s="123"/>
      <c r="L32" s="30">
        <v>254</v>
      </c>
      <c r="M32" s="30">
        <v>254</v>
      </c>
      <c r="N32" s="30">
        <v>254</v>
      </c>
      <c r="O32" s="30">
        <v>254</v>
      </c>
      <c r="P32" s="23"/>
      <c r="Q32" s="23"/>
      <c r="R32" s="23"/>
      <c r="S32" s="23"/>
      <c r="T32" s="31">
        <f t="shared" si="16"/>
        <v>254</v>
      </c>
      <c r="U32" s="31">
        <f t="shared" si="17"/>
        <v>254</v>
      </c>
      <c r="V32" s="31">
        <f t="shared" si="18"/>
        <v>254</v>
      </c>
      <c r="W32" s="31">
        <f t="shared" si="14"/>
        <v>254</v>
      </c>
      <c r="X32" s="31"/>
      <c r="Y32" s="31"/>
      <c r="Z32" s="31"/>
      <c r="AA32" s="31"/>
      <c r="AB32" s="123"/>
      <c r="AC32" s="123">
        <v>1558</v>
      </c>
      <c r="AD32" s="123">
        <v>1558</v>
      </c>
      <c r="AE32" s="123">
        <v>1558</v>
      </c>
      <c r="AF32" s="29">
        <f t="shared" si="19"/>
        <v>0</v>
      </c>
      <c r="AG32" s="29">
        <f t="shared" si="20"/>
        <v>1558</v>
      </c>
      <c r="AH32" s="29">
        <f t="shared" si="21"/>
        <v>1558</v>
      </c>
      <c r="AI32" s="29">
        <f t="shared" si="15"/>
        <v>1558</v>
      </c>
      <c r="AJ32" s="28">
        <f t="shared" si="22"/>
        <v>254</v>
      </c>
      <c r="AK32" s="28">
        <f t="shared" si="23"/>
        <v>1812</v>
      </c>
      <c r="AL32" s="28">
        <f t="shared" si="24"/>
        <v>1812</v>
      </c>
      <c r="AM32" s="28">
        <f t="shared" si="25"/>
        <v>1812</v>
      </c>
    </row>
    <row r="33" spans="1:39" ht="15">
      <c r="A33" s="123">
        <v>25</v>
      </c>
      <c r="B33" s="30">
        <v>680002</v>
      </c>
      <c r="C33" s="30" t="s">
        <v>154</v>
      </c>
      <c r="D33" s="123"/>
      <c r="E33" s="123"/>
      <c r="F33" s="123"/>
      <c r="G33" s="123"/>
      <c r="H33" s="123"/>
      <c r="I33" s="123"/>
      <c r="J33" s="123"/>
      <c r="K33" s="123"/>
      <c r="L33" s="23">
        <v>4826</v>
      </c>
      <c r="M33" s="23">
        <v>4826</v>
      </c>
      <c r="N33" s="23">
        <v>4826</v>
      </c>
      <c r="O33" s="23">
        <v>4826</v>
      </c>
      <c r="P33" s="23"/>
      <c r="Q33" s="23"/>
      <c r="R33" s="23"/>
      <c r="S33" s="23"/>
      <c r="T33" s="31">
        <f t="shared" si="16"/>
        <v>4826</v>
      </c>
      <c r="U33" s="31">
        <f t="shared" si="17"/>
        <v>4826</v>
      </c>
      <c r="V33" s="31">
        <f t="shared" si="18"/>
        <v>4826</v>
      </c>
      <c r="W33" s="31">
        <f t="shared" si="14"/>
        <v>4826</v>
      </c>
      <c r="X33" s="31"/>
      <c r="Y33" s="31"/>
      <c r="Z33" s="31"/>
      <c r="AA33" s="31"/>
      <c r="AB33" s="123"/>
      <c r="AC33" s="123"/>
      <c r="AD33" s="123"/>
      <c r="AE33" s="123"/>
      <c r="AF33" s="29">
        <f t="shared" si="19"/>
        <v>0</v>
      </c>
      <c r="AG33" s="29">
        <f t="shared" si="20"/>
        <v>0</v>
      </c>
      <c r="AH33" s="29">
        <f t="shared" si="21"/>
        <v>0</v>
      </c>
      <c r="AI33" s="29">
        <f t="shared" si="15"/>
        <v>0</v>
      </c>
      <c r="AJ33" s="28">
        <f t="shared" si="22"/>
        <v>4826</v>
      </c>
      <c r="AK33" s="28">
        <f t="shared" si="23"/>
        <v>4826</v>
      </c>
      <c r="AL33" s="28">
        <f t="shared" si="24"/>
        <v>4826</v>
      </c>
      <c r="AM33" s="28">
        <f t="shared" si="25"/>
        <v>4826</v>
      </c>
    </row>
    <row r="34" spans="1:39" ht="15">
      <c r="A34" s="123">
        <v>26</v>
      </c>
      <c r="B34" s="30">
        <v>750000</v>
      </c>
      <c r="C34" s="30" t="s">
        <v>155</v>
      </c>
      <c r="D34" s="123"/>
      <c r="E34" s="123"/>
      <c r="F34" s="123"/>
      <c r="G34" s="123"/>
      <c r="H34" s="123"/>
      <c r="I34" s="123"/>
      <c r="J34" s="123"/>
      <c r="K34" s="123"/>
      <c r="L34" s="30">
        <v>250</v>
      </c>
      <c r="M34" s="30">
        <v>250</v>
      </c>
      <c r="N34" s="30">
        <v>250</v>
      </c>
      <c r="O34" s="30">
        <v>250</v>
      </c>
      <c r="P34" s="123"/>
      <c r="Q34" s="123"/>
      <c r="R34" s="123"/>
      <c r="S34" s="123"/>
      <c r="T34" s="31">
        <f t="shared" si="16"/>
        <v>250</v>
      </c>
      <c r="U34" s="31">
        <f t="shared" si="17"/>
        <v>250</v>
      </c>
      <c r="V34" s="31">
        <f t="shared" si="18"/>
        <v>250</v>
      </c>
      <c r="W34" s="31">
        <f t="shared" si="14"/>
        <v>250</v>
      </c>
      <c r="X34" s="31"/>
      <c r="Y34" s="31"/>
      <c r="Z34" s="31"/>
      <c r="AA34" s="31"/>
      <c r="AB34" s="123"/>
      <c r="AC34" s="123"/>
      <c r="AD34" s="123"/>
      <c r="AE34" s="123"/>
      <c r="AF34" s="29">
        <f t="shared" si="19"/>
        <v>0</v>
      </c>
      <c r="AG34" s="29">
        <f t="shared" si="20"/>
        <v>0</v>
      </c>
      <c r="AH34" s="29">
        <f t="shared" si="21"/>
        <v>0</v>
      </c>
      <c r="AI34" s="29">
        <f t="shared" si="15"/>
        <v>0</v>
      </c>
      <c r="AJ34" s="28">
        <f t="shared" si="22"/>
        <v>250</v>
      </c>
      <c r="AK34" s="28">
        <f t="shared" si="23"/>
        <v>250</v>
      </c>
      <c r="AL34" s="28">
        <f t="shared" si="24"/>
        <v>250</v>
      </c>
      <c r="AM34" s="28">
        <f t="shared" si="25"/>
        <v>250</v>
      </c>
    </row>
    <row r="35" spans="1:39" ht="15">
      <c r="A35" s="123">
        <v>27</v>
      </c>
      <c r="B35" s="30">
        <v>841358</v>
      </c>
      <c r="C35" s="30" t="s">
        <v>478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23">
        <v>3600</v>
      </c>
      <c r="Q35" s="23">
        <v>3814</v>
      </c>
      <c r="R35" s="23">
        <v>3814</v>
      </c>
      <c r="S35" s="23">
        <v>3814</v>
      </c>
      <c r="T35" s="31">
        <f t="shared" si="16"/>
        <v>3600</v>
      </c>
      <c r="U35" s="31">
        <f t="shared" si="17"/>
        <v>3814</v>
      </c>
      <c r="V35" s="31">
        <f t="shared" si="18"/>
        <v>3814</v>
      </c>
      <c r="W35" s="31">
        <f t="shared" si="14"/>
        <v>3814</v>
      </c>
      <c r="X35" s="31"/>
      <c r="Y35" s="31"/>
      <c r="Z35" s="31"/>
      <c r="AA35" s="31"/>
      <c r="AB35" s="123"/>
      <c r="AC35" s="123"/>
      <c r="AD35" s="123"/>
      <c r="AE35" s="123"/>
      <c r="AF35" s="29">
        <f t="shared" si="19"/>
        <v>0</v>
      </c>
      <c r="AG35" s="29">
        <f t="shared" si="20"/>
        <v>0</v>
      </c>
      <c r="AH35" s="29">
        <f t="shared" si="21"/>
        <v>0</v>
      </c>
      <c r="AI35" s="29">
        <f t="shared" si="15"/>
        <v>0</v>
      </c>
      <c r="AJ35" s="28">
        <f t="shared" si="22"/>
        <v>3600</v>
      </c>
      <c r="AK35" s="28">
        <f t="shared" si="23"/>
        <v>3814</v>
      </c>
      <c r="AL35" s="28">
        <f t="shared" si="24"/>
        <v>3814</v>
      </c>
      <c r="AM35" s="28">
        <f t="shared" si="25"/>
        <v>3814</v>
      </c>
    </row>
    <row r="36" spans="1:39" ht="15">
      <c r="A36" s="123">
        <v>28</v>
      </c>
      <c r="B36" s="30">
        <v>811000</v>
      </c>
      <c r="C36" s="23" t="s">
        <v>173</v>
      </c>
      <c r="D36" s="23">
        <v>5460</v>
      </c>
      <c r="E36" s="23">
        <v>5552</v>
      </c>
      <c r="F36" s="23">
        <v>5597</v>
      </c>
      <c r="G36" s="23">
        <v>5642</v>
      </c>
      <c r="H36" s="23">
        <v>1514</v>
      </c>
      <c r="I36" s="23">
        <v>1538</v>
      </c>
      <c r="J36" s="23">
        <v>1550</v>
      </c>
      <c r="K36" s="23">
        <v>1562</v>
      </c>
      <c r="L36" s="23">
        <v>470</v>
      </c>
      <c r="M36" s="23">
        <v>470</v>
      </c>
      <c r="N36" s="23">
        <v>470</v>
      </c>
      <c r="O36" s="23">
        <v>470</v>
      </c>
      <c r="P36" s="23"/>
      <c r="Q36" s="23"/>
      <c r="R36" s="23"/>
      <c r="S36" s="23"/>
      <c r="T36" s="31">
        <f t="shared" si="16"/>
        <v>7444</v>
      </c>
      <c r="U36" s="31">
        <f t="shared" si="17"/>
        <v>7560</v>
      </c>
      <c r="V36" s="31">
        <f t="shared" si="18"/>
        <v>7617</v>
      </c>
      <c r="W36" s="31">
        <f t="shared" si="14"/>
        <v>7674</v>
      </c>
      <c r="X36" s="31"/>
      <c r="Y36" s="31"/>
      <c r="Z36" s="31"/>
      <c r="AA36" s="31"/>
      <c r="AB36" s="23">
        <v>60</v>
      </c>
      <c r="AC36" s="23">
        <v>60</v>
      </c>
      <c r="AD36" s="23">
        <v>60</v>
      </c>
      <c r="AE36" s="23">
        <v>60</v>
      </c>
      <c r="AF36" s="29">
        <f t="shared" si="19"/>
        <v>60</v>
      </c>
      <c r="AG36" s="29">
        <f t="shared" si="20"/>
        <v>60</v>
      </c>
      <c r="AH36" s="29">
        <f t="shared" si="21"/>
        <v>60</v>
      </c>
      <c r="AI36" s="29">
        <f t="shared" si="15"/>
        <v>60</v>
      </c>
      <c r="AJ36" s="28">
        <f t="shared" si="22"/>
        <v>7504</v>
      </c>
      <c r="AK36" s="28">
        <f t="shared" si="23"/>
        <v>7620</v>
      </c>
      <c r="AL36" s="28">
        <f t="shared" si="24"/>
        <v>7677</v>
      </c>
      <c r="AM36" s="28">
        <f t="shared" si="25"/>
        <v>7734</v>
      </c>
    </row>
    <row r="37" spans="1:39" ht="15">
      <c r="A37" s="123">
        <v>29</v>
      </c>
      <c r="B37" s="30">
        <v>813000</v>
      </c>
      <c r="C37" s="23" t="s">
        <v>171</v>
      </c>
      <c r="D37" s="23">
        <v>13626</v>
      </c>
      <c r="E37" s="23">
        <v>13711</v>
      </c>
      <c r="F37" s="23">
        <v>14229</v>
      </c>
      <c r="G37" s="23">
        <v>13575</v>
      </c>
      <c r="H37" s="23">
        <v>3748</v>
      </c>
      <c r="I37" s="23">
        <v>3769</v>
      </c>
      <c r="J37" s="23">
        <v>3913</v>
      </c>
      <c r="K37" s="23">
        <v>3583</v>
      </c>
      <c r="L37" s="23">
        <v>12436</v>
      </c>
      <c r="M37" s="23">
        <v>12651</v>
      </c>
      <c r="N37" s="23">
        <v>12681</v>
      </c>
      <c r="O37" s="23">
        <v>11857</v>
      </c>
      <c r="P37" s="23"/>
      <c r="Q37" s="23"/>
      <c r="R37" s="23"/>
      <c r="S37" s="23"/>
      <c r="T37" s="31">
        <f t="shared" si="16"/>
        <v>29810</v>
      </c>
      <c r="U37" s="31">
        <f t="shared" si="17"/>
        <v>30131</v>
      </c>
      <c r="V37" s="31">
        <f t="shared" si="18"/>
        <v>30823</v>
      </c>
      <c r="W37" s="31">
        <f t="shared" si="14"/>
        <v>29015</v>
      </c>
      <c r="X37" s="31"/>
      <c r="Y37" s="31"/>
      <c r="Z37" s="31"/>
      <c r="AA37" s="31"/>
      <c r="AB37" s="23">
        <v>872</v>
      </c>
      <c r="AC37" s="23">
        <v>872</v>
      </c>
      <c r="AD37" s="23">
        <v>872</v>
      </c>
      <c r="AE37" s="23">
        <v>910</v>
      </c>
      <c r="AF37" s="29">
        <f t="shared" si="19"/>
        <v>872</v>
      </c>
      <c r="AG37" s="29">
        <f t="shared" si="20"/>
        <v>872</v>
      </c>
      <c r="AH37" s="29">
        <f t="shared" si="21"/>
        <v>872</v>
      </c>
      <c r="AI37" s="29">
        <f t="shared" si="15"/>
        <v>910</v>
      </c>
      <c r="AJ37" s="28">
        <f t="shared" si="22"/>
        <v>30682</v>
      </c>
      <c r="AK37" s="28">
        <f t="shared" si="23"/>
        <v>31003</v>
      </c>
      <c r="AL37" s="28">
        <f t="shared" si="24"/>
        <v>31695</v>
      </c>
      <c r="AM37" s="28">
        <f t="shared" si="25"/>
        <v>29925</v>
      </c>
    </row>
    <row r="38" spans="1:39" ht="15">
      <c r="A38" s="123">
        <v>30</v>
      </c>
      <c r="B38" s="30">
        <v>841154</v>
      </c>
      <c r="C38" s="30" t="s">
        <v>479</v>
      </c>
      <c r="D38" s="30">
        <v>17283</v>
      </c>
      <c r="E38" s="30">
        <v>17429</v>
      </c>
      <c r="F38" s="30">
        <v>17834</v>
      </c>
      <c r="G38" s="30">
        <v>18716</v>
      </c>
      <c r="H38" s="30">
        <v>5465</v>
      </c>
      <c r="I38" s="30">
        <v>5512</v>
      </c>
      <c r="J38" s="30">
        <v>5602</v>
      </c>
      <c r="K38" s="30">
        <v>5599</v>
      </c>
      <c r="L38" s="30">
        <v>15836</v>
      </c>
      <c r="M38" s="30">
        <v>15996</v>
      </c>
      <c r="N38" s="30">
        <v>16937</v>
      </c>
      <c r="O38" s="30">
        <v>16060</v>
      </c>
      <c r="P38" s="123"/>
      <c r="Q38" s="123"/>
      <c r="R38" s="123"/>
      <c r="S38" s="123"/>
      <c r="T38" s="31">
        <f t="shared" si="16"/>
        <v>38584</v>
      </c>
      <c r="U38" s="31">
        <f t="shared" si="17"/>
        <v>38937</v>
      </c>
      <c r="V38" s="31">
        <f t="shared" si="18"/>
        <v>40373</v>
      </c>
      <c r="W38" s="31">
        <f t="shared" si="14"/>
        <v>40375</v>
      </c>
      <c r="X38" s="31"/>
      <c r="Y38" s="31"/>
      <c r="Z38" s="31"/>
      <c r="AA38" s="31"/>
      <c r="AB38" s="30">
        <v>1591</v>
      </c>
      <c r="AC38" s="30">
        <v>1751</v>
      </c>
      <c r="AD38" s="30">
        <v>1591</v>
      </c>
      <c r="AE38" s="30">
        <v>1634</v>
      </c>
      <c r="AF38" s="29">
        <f t="shared" si="19"/>
        <v>1591</v>
      </c>
      <c r="AG38" s="29">
        <f t="shared" si="20"/>
        <v>1751</v>
      </c>
      <c r="AH38" s="29">
        <f t="shared" si="21"/>
        <v>1591</v>
      </c>
      <c r="AI38" s="29">
        <f t="shared" si="15"/>
        <v>1634</v>
      </c>
      <c r="AJ38" s="28">
        <f t="shared" si="22"/>
        <v>40175</v>
      </c>
      <c r="AK38" s="28">
        <f t="shared" si="23"/>
        <v>40688</v>
      </c>
      <c r="AL38" s="28">
        <f t="shared" si="24"/>
        <v>41964</v>
      </c>
      <c r="AM38" s="28">
        <f t="shared" si="25"/>
        <v>42009</v>
      </c>
    </row>
    <row r="39" spans="1:39" ht="15">
      <c r="A39" s="123">
        <v>31</v>
      </c>
      <c r="B39" s="30">
        <v>841402</v>
      </c>
      <c r="C39" s="30" t="s">
        <v>156</v>
      </c>
      <c r="D39" s="123"/>
      <c r="E39" s="123"/>
      <c r="F39" s="123"/>
      <c r="G39" s="123"/>
      <c r="H39" s="123"/>
      <c r="I39" s="123"/>
      <c r="J39" s="123"/>
      <c r="K39" s="123"/>
      <c r="L39" s="30">
        <v>17302</v>
      </c>
      <c r="M39" s="30">
        <v>17302</v>
      </c>
      <c r="N39" s="30">
        <v>17302</v>
      </c>
      <c r="O39" s="30">
        <v>10393</v>
      </c>
      <c r="P39" s="123"/>
      <c r="Q39" s="123"/>
      <c r="R39" s="123"/>
      <c r="S39" s="123"/>
      <c r="T39" s="31">
        <f t="shared" si="16"/>
        <v>17302</v>
      </c>
      <c r="U39" s="31">
        <f t="shared" si="17"/>
        <v>17302</v>
      </c>
      <c r="V39" s="31">
        <f t="shared" si="18"/>
        <v>17302</v>
      </c>
      <c r="W39" s="31">
        <f t="shared" si="14"/>
        <v>10393</v>
      </c>
      <c r="X39" s="31"/>
      <c r="Y39" s="31"/>
      <c r="Z39" s="31"/>
      <c r="AA39" s="31"/>
      <c r="AB39" s="123"/>
      <c r="AC39" s="123"/>
      <c r="AD39" s="123"/>
      <c r="AE39" s="123"/>
      <c r="AF39" s="29">
        <f t="shared" si="19"/>
        <v>0</v>
      </c>
      <c r="AG39" s="29">
        <f t="shared" si="20"/>
        <v>0</v>
      </c>
      <c r="AH39" s="29">
        <f t="shared" si="21"/>
        <v>0</v>
      </c>
      <c r="AI39" s="29">
        <f t="shared" si="15"/>
        <v>0</v>
      </c>
      <c r="AJ39" s="28">
        <f t="shared" si="22"/>
        <v>17302</v>
      </c>
      <c r="AK39" s="28">
        <f t="shared" si="23"/>
        <v>17302</v>
      </c>
      <c r="AL39" s="28">
        <f t="shared" si="24"/>
        <v>17302</v>
      </c>
      <c r="AM39" s="28">
        <f t="shared" si="25"/>
        <v>10393</v>
      </c>
    </row>
    <row r="40" spans="1:39" ht="15">
      <c r="A40" s="123">
        <v>32</v>
      </c>
      <c r="B40" s="30">
        <v>841403</v>
      </c>
      <c r="C40" s="30" t="s">
        <v>157</v>
      </c>
      <c r="D40" s="123">
        <v>1259</v>
      </c>
      <c r="E40" s="123">
        <v>1440</v>
      </c>
      <c r="F40" s="123">
        <v>1440</v>
      </c>
      <c r="G40" s="123">
        <v>1669</v>
      </c>
      <c r="H40" s="123">
        <v>347</v>
      </c>
      <c r="I40" s="123">
        <v>347</v>
      </c>
      <c r="J40" s="123">
        <v>347</v>
      </c>
      <c r="K40" s="123">
        <v>408</v>
      </c>
      <c r="L40" s="23">
        <v>21975</v>
      </c>
      <c r="M40" s="23">
        <v>22086</v>
      </c>
      <c r="N40" s="23">
        <v>23072</v>
      </c>
      <c r="O40" s="23">
        <v>20673</v>
      </c>
      <c r="P40" s="23"/>
      <c r="Q40" s="23"/>
      <c r="R40" s="23"/>
      <c r="S40" s="23"/>
      <c r="T40" s="31">
        <f t="shared" si="16"/>
        <v>23581</v>
      </c>
      <c r="U40" s="31">
        <f t="shared" si="17"/>
        <v>23873</v>
      </c>
      <c r="V40" s="31">
        <f t="shared" si="18"/>
        <v>24859</v>
      </c>
      <c r="W40" s="31">
        <f t="shared" si="14"/>
        <v>22750</v>
      </c>
      <c r="X40" s="31">
        <v>2500</v>
      </c>
      <c r="Y40" s="31">
        <v>2500</v>
      </c>
      <c r="Z40" s="31">
        <v>2500</v>
      </c>
      <c r="AA40" s="31">
        <v>904</v>
      </c>
      <c r="AB40" s="23">
        <v>1337</v>
      </c>
      <c r="AC40" s="23">
        <v>2466</v>
      </c>
      <c r="AD40" s="23">
        <v>3904</v>
      </c>
      <c r="AE40" s="23">
        <v>2920</v>
      </c>
      <c r="AF40" s="29">
        <f t="shared" si="19"/>
        <v>3837</v>
      </c>
      <c r="AG40" s="29">
        <f t="shared" si="20"/>
        <v>4966</v>
      </c>
      <c r="AH40" s="29">
        <f t="shared" si="21"/>
        <v>6404</v>
      </c>
      <c r="AI40" s="29">
        <f t="shared" si="15"/>
        <v>3824</v>
      </c>
      <c r="AJ40" s="28">
        <f t="shared" si="22"/>
        <v>27418</v>
      </c>
      <c r="AK40" s="28">
        <f t="shared" si="23"/>
        <v>28839</v>
      </c>
      <c r="AL40" s="28">
        <f t="shared" si="24"/>
        <v>31263</v>
      </c>
      <c r="AM40" s="28">
        <f t="shared" si="25"/>
        <v>26574</v>
      </c>
    </row>
    <row r="41" spans="1:39" ht="15">
      <c r="A41" s="123">
        <v>33</v>
      </c>
      <c r="B41" s="30">
        <v>842155</v>
      </c>
      <c r="C41" s="30" t="s">
        <v>158</v>
      </c>
      <c r="D41" s="123"/>
      <c r="E41" s="123"/>
      <c r="F41" s="123"/>
      <c r="G41" s="123"/>
      <c r="H41" s="123"/>
      <c r="I41" s="123"/>
      <c r="J41" s="123"/>
      <c r="K41" s="123"/>
      <c r="L41" s="23">
        <v>635</v>
      </c>
      <c r="M41" s="23">
        <v>635</v>
      </c>
      <c r="N41" s="23">
        <v>1035</v>
      </c>
      <c r="O41" s="23">
        <v>1248</v>
      </c>
      <c r="P41" s="23"/>
      <c r="Q41" s="23"/>
      <c r="R41" s="23"/>
      <c r="S41" s="23"/>
      <c r="T41" s="31">
        <f t="shared" si="16"/>
        <v>635</v>
      </c>
      <c r="U41" s="31">
        <f t="shared" si="17"/>
        <v>635</v>
      </c>
      <c r="V41" s="31">
        <f t="shared" si="18"/>
        <v>1035</v>
      </c>
      <c r="W41" s="31">
        <f t="shared" si="14"/>
        <v>1248</v>
      </c>
      <c r="X41" s="31"/>
      <c r="Y41" s="31"/>
      <c r="Z41" s="31"/>
      <c r="AA41" s="31"/>
      <c r="AB41" s="23"/>
      <c r="AC41" s="23"/>
      <c r="AD41" s="23"/>
      <c r="AE41" s="23"/>
      <c r="AF41" s="29">
        <f t="shared" si="19"/>
        <v>0</v>
      </c>
      <c r="AG41" s="29">
        <f t="shared" si="20"/>
        <v>0</v>
      </c>
      <c r="AH41" s="29">
        <f t="shared" si="21"/>
        <v>0</v>
      </c>
      <c r="AI41" s="29">
        <f t="shared" si="15"/>
        <v>0</v>
      </c>
      <c r="AJ41" s="28">
        <f t="shared" si="22"/>
        <v>635</v>
      </c>
      <c r="AK41" s="28">
        <f t="shared" si="23"/>
        <v>635</v>
      </c>
      <c r="AL41" s="28">
        <f t="shared" si="24"/>
        <v>1035</v>
      </c>
      <c r="AM41" s="28">
        <f t="shared" si="25"/>
        <v>1248</v>
      </c>
    </row>
    <row r="42" spans="1:39" ht="15">
      <c r="A42" s="123">
        <v>34</v>
      </c>
      <c r="B42" s="30">
        <v>852011</v>
      </c>
      <c r="C42" s="30" t="s">
        <v>420</v>
      </c>
      <c r="D42" s="30">
        <v>450</v>
      </c>
      <c r="E42" s="30">
        <v>450</v>
      </c>
      <c r="F42" s="30">
        <v>450</v>
      </c>
      <c r="G42" s="30">
        <v>450</v>
      </c>
      <c r="H42" s="30">
        <v>108</v>
      </c>
      <c r="I42" s="30">
        <v>108</v>
      </c>
      <c r="J42" s="30">
        <v>108</v>
      </c>
      <c r="K42" s="30">
        <v>108</v>
      </c>
      <c r="L42" s="23">
        <v>7757</v>
      </c>
      <c r="M42" s="23">
        <v>7827</v>
      </c>
      <c r="N42" s="23">
        <v>7827</v>
      </c>
      <c r="O42" s="23">
        <v>7929</v>
      </c>
      <c r="P42" s="23"/>
      <c r="Q42" s="23"/>
      <c r="R42" s="23"/>
      <c r="S42" s="23"/>
      <c r="T42" s="31">
        <f t="shared" si="16"/>
        <v>8315</v>
      </c>
      <c r="U42" s="31">
        <f t="shared" si="17"/>
        <v>8385</v>
      </c>
      <c r="V42" s="31">
        <f t="shared" si="18"/>
        <v>8385</v>
      </c>
      <c r="W42" s="31">
        <f t="shared" si="14"/>
        <v>8487</v>
      </c>
      <c r="X42" s="31"/>
      <c r="Y42" s="31"/>
      <c r="Z42" s="31"/>
      <c r="AA42" s="31"/>
      <c r="AB42" s="123"/>
      <c r="AC42" s="123"/>
      <c r="AD42" s="123"/>
      <c r="AE42" s="123"/>
      <c r="AF42" s="29">
        <f t="shared" si="19"/>
        <v>0</v>
      </c>
      <c r="AG42" s="29">
        <f t="shared" si="20"/>
        <v>0</v>
      </c>
      <c r="AH42" s="29">
        <f t="shared" si="21"/>
        <v>0</v>
      </c>
      <c r="AI42" s="29">
        <f t="shared" si="15"/>
        <v>0</v>
      </c>
      <c r="AJ42" s="28">
        <f t="shared" si="22"/>
        <v>8315</v>
      </c>
      <c r="AK42" s="28">
        <f t="shared" si="23"/>
        <v>8385</v>
      </c>
      <c r="AL42" s="28">
        <f t="shared" si="24"/>
        <v>8385</v>
      </c>
      <c r="AM42" s="28">
        <f t="shared" si="25"/>
        <v>8487</v>
      </c>
    </row>
    <row r="43" spans="1:39" ht="15">
      <c r="A43" s="123">
        <v>35</v>
      </c>
      <c r="B43" s="30">
        <v>862101</v>
      </c>
      <c r="C43" s="30" t="s">
        <v>164</v>
      </c>
      <c r="D43" s="23">
        <v>2853</v>
      </c>
      <c r="E43" s="23">
        <v>2986</v>
      </c>
      <c r="F43" s="23">
        <v>3022</v>
      </c>
      <c r="G43" s="23">
        <v>3058</v>
      </c>
      <c r="H43" s="23">
        <v>785</v>
      </c>
      <c r="I43" s="23">
        <v>804</v>
      </c>
      <c r="J43" s="23">
        <v>813</v>
      </c>
      <c r="K43" s="23">
        <v>822</v>
      </c>
      <c r="L43" s="30">
        <v>4290</v>
      </c>
      <c r="M43" s="30">
        <v>6720</v>
      </c>
      <c r="N43" s="30">
        <v>6803</v>
      </c>
      <c r="O43" s="30">
        <v>6803</v>
      </c>
      <c r="P43" s="30"/>
      <c r="Q43" s="30"/>
      <c r="R43" s="30"/>
      <c r="S43" s="30"/>
      <c r="T43" s="31">
        <f t="shared" si="16"/>
        <v>7928</v>
      </c>
      <c r="U43" s="31">
        <f t="shared" si="17"/>
        <v>10510</v>
      </c>
      <c r="V43" s="31">
        <f t="shared" si="18"/>
        <v>10638</v>
      </c>
      <c r="W43" s="31">
        <f t="shared" si="14"/>
        <v>10683</v>
      </c>
      <c r="X43" s="31"/>
      <c r="Y43" s="31"/>
      <c r="Z43" s="31"/>
      <c r="AA43" s="31"/>
      <c r="AB43" s="123"/>
      <c r="AC43" s="123"/>
      <c r="AD43" s="123"/>
      <c r="AE43" s="123"/>
      <c r="AF43" s="29">
        <f t="shared" si="19"/>
        <v>0</v>
      </c>
      <c r="AG43" s="29">
        <f t="shared" si="20"/>
        <v>0</v>
      </c>
      <c r="AH43" s="29">
        <f t="shared" si="21"/>
        <v>0</v>
      </c>
      <c r="AI43" s="29">
        <f t="shared" si="15"/>
        <v>0</v>
      </c>
      <c r="AJ43" s="28">
        <f t="shared" si="22"/>
        <v>7928</v>
      </c>
      <c r="AK43" s="28">
        <f t="shared" si="23"/>
        <v>10510</v>
      </c>
      <c r="AL43" s="28">
        <f t="shared" si="24"/>
        <v>10638</v>
      </c>
      <c r="AM43" s="28">
        <f t="shared" si="25"/>
        <v>10683</v>
      </c>
    </row>
    <row r="44" spans="1:39" ht="15">
      <c r="A44" s="123">
        <v>36</v>
      </c>
      <c r="B44" s="30">
        <v>862102</v>
      </c>
      <c r="C44" s="30" t="s">
        <v>167</v>
      </c>
      <c r="D44" s="123"/>
      <c r="E44" s="123"/>
      <c r="F44" s="123"/>
      <c r="G44" s="123"/>
      <c r="H44" s="123"/>
      <c r="I44" s="123"/>
      <c r="J44" s="123"/>
      <c r="K44" s="123"/>
      <c r="L44" s="23">
        <v>1550</v>
      </c>
      <c r="M44" s="23">
        <v>1550</v>
      </c>
      <c r="N44" s="23">
        <v>1673</v>
      </c>
      <c r="O44" s="23">
        <v>1673</v>
      </c>
      <c r="P44" s="23"/>
      <c r="Q44" s="23"/>
      <c r="R44" s="23"/>
      <c r="S44" s="23"/>
      <c r="T44" s="31">
        <f t="shared" si="16"/>
        <v>1550</v>
      </c>
      <c r="U44" s="31">
        <f t="shared" si="17"/>
        <v>1550</v>
      </c>
      <c r="V44" s="31">
        <f t="shared" si="18"/>
        <v>1673</v>
      </c>
      <c r="W44" s="31">
        <f t="shared" si="14"/>
        <v>1673</v>
      </c>
      <c r="X44" s="31"/>
      <c r="Y44" s="31"/>
      <c r="Z44" s="31"/>
      <c r="AA44" s="31"/>
      <c r="AB44" s="123"/>
      <c r="AC44" s="123"/>
      <c r="AD44" s="123"/>
      <c r="AE44" s="123"/>
      <c r="AF44" s="29">
        <f t="shared" si="19"/>
        <v>0</v>
      </c>
      <c r="AG44" s="29">
        <f t="shared" si="20"/>
        <v>0</v>
      </c>
      <c r="AH44" s="29">
        <f t="shared" si="21"/>
        <v>0</v>
      </c>
      <c r="AI44" s="29">
        <f t="shared" si="15"/>
        <v>0</v>
      </c>
      <c r="AJ44" s="28">
        <f t="shared" si="22"/>
        <v>1550</v>
      </c>
      <c r="AK44" s="28">
        <f t="shared" si="23"/>
        <v>1550</v>
      </c>
      <c r="AL44" s="28">
        <f t="shared" si="24"/>
        <v>1673</v>
      </c>
      <c r="AM44" s="28">
        <f t="shared" si="25"/>
        <v>1673</v>
      </c>
    </row>
    <row r="45" spans="1:39" ht="15">
      <c r="A45" s="123">
        <v>37</v>
      </c>
      <c r="B45" s="30">
        <v>862231</v>
      </c>
      <c r="C45" s="30" t="s">
        <v>165</v>
      </c>
      <c r="D45" s="123"/>
      <c r="E45" s="123"/>
      <c r="F45" s="123"/>
      <c r="G45" s="123"/>
      <c r="H45" s="123"/>
      <c r="I45" s="123"/>
      <c r="J45" s="123"/>
      <c r="K45" s="123"/>
      <c r="L45" s="30">
        <v>300</v>
      </c>
      <c r="M45" s="30">
        <v>300</v>
      </c>
      <c r="N45" s="30">
        <v>300</v>
      </c>
      <c r="O45" s="30">
        <v>300</v>
      </c>
      <c r="P45" s="123"/>
      <c r="Q45" s="123"/>
      <c r="R45" s="123"/>
      <c r="S45" s="123"/>
      <c r="T45" s="31">
        <f t="shared" si="16"/>
        <v>300</v>
      </c>
      <c r="U45" s="31">
        <f t="shared" si="17"/>
        <v>300</v>
      </c>
      <c r="V45" s="31">
        <f t="shared" si="18"/>
        <v>300</v>
      </c>
      <c r="W45" s="31">
        <f t="shared" si="14"/>
        <v>300</v>
      </c>
      <c r="X45" s="31"/>
      <c r="Y45" s="31"/>
      <c r="Z45" s="31"/>
      <c r="AA45" s="31"/>
      <c r="AB45" s="123"/>
      <c r="AC45" s="123"/>
      <c r="AD45" s="123"/>
      <c r="AE45" s="123"/>
      <c r="AF45" s="29">
        <f t="shared" si="19"/>
        <v>0</v>
      </c>
      <c r="AG45" s="29">
        <f t="shared" si="20"/>
        <v>0</v>
      </c>
      <c r="AH45" s="29">
        <f t="shared" si="21"/>
        <v>0</v>
      </c>
      <c r="AI45" s="29">
        <f t="shared" si="15"/>
        <v>0</v>
      </c>
      <c r="AJ45" s="28">
        <f t="shared" si="22"/>
        <v>300</v>
      </c>
      <c r="AK45" s="28">
        <f t="shared" si="23"/>
        <v>300</v>
      </c>
      <c r="AL45" s="28">
        <f t="shared" si="24"/>
        <v>300</v>
      </c>
      <c r="AM45" s="28">
        <f t="shared" si="25"/>
        <v>300</v>
      </c>
    </row>
    <row r="46" spans="1:39" ht="17.25" customHeight="1">
      <c r="A46" s="123">
        <v>38</v>
      </c>
      <c r="B46" s="30">
        <v>862301</v>
      </c>
      <c r="C46" s="30" t="s">
        <v>166</v>
      </c>
      <c r="D46" s="123"/>
      <c r="E46" s="123"/>
      <c r="F46" s="123"/>
      <c r="G46" s="123"/>
      <c r="H46" s="123"/>
      <c r="I46" s="123"/>
      <c r="J46" s="123"/>
      <c r="K46" s="123"/>
      <c r="L46" s="23">
        <v>1200</v>
      </c>
      <c r="M46" s="23">
        <v>1200</v>
      </c>
      <c r="N46" s="23">
        <v>1200</v>
      </c>
      <c r="O46" s="23">
        <v>1200</v>
      </c>
      <c r="P46" s="23"/>
      <c r="Q46" s="23"/>
      <c r="R46" s="23"/>
      <c r="S46" s="23"/>
      <c r="T46" s="31">
        <f t="shared" si="16"/>
        <v>1200</v>
      </c>
      <c r="U46" s="31">
        <f t="shared" si="17"/>
        <v>1200</v>
      </c>
      <c r="V46" s="31">
        <f t="shared" si="18"/>
        <v>1200</v>
      </c>
      <c r="W46" s="31">
        <f t="shared" si="14"/>
        <v>1200</v>
      </c>
      <c r="X46" s="31"/>
      <c r="Y46" s="31"/>
      <c r="Z46" s="31"/>
      <c r="AA46" s="31"/>
      <c r="AB46" s="123"/>
      <c r="AC46" s="123"/>
      <c r="AD46" s="123"/>
      <c r="AE46" s="123"/>
      <c r="AF46" s="29">
        <f t="shared" si="19"/>
        <v>0</v>
      </c>
      <c r="AG46" s="29">
        <f t="shared" si="20"/>
        <v>0</v>
      </c>
      <c r="AH46" s="29">
        <f t="shared" si="21"/>
        <v>0</v>
      </c>
      <c r="AI46" s="29">
        <f t="shared" si="15"/>
        <v>0</v>
      </c>
      <c r="AJ46" s="28">
        <f t="shared" si="22"/>
        <v>1200</v>
      </c>
      <c r="AK46" s="28">
        <f t="shared" si="23"/>
        <v>1200</v>
      </c>
      <c r="AL46" s="28">
        <f t="shared" si="24"/>
        <v>1200</v>
      </c>
      <c r="AM46" s="28">
        <f t="shared" si="25"/>
        <v>1200</v>
      </c>
    </row>
    <row r="47" spans="1:39" ht="15">
      <c r="A47" s="123">
        <v>39</v>
      </c>
      <c r="B47" s="30">
        <v>869041</v>
      </c>
      <c r="C47" s="30" t="s">
        <v>480</v>
      </c>
      <c r="D47" s="23">
        <v>2679</v>
      </c>
      <c r="E47" s="23">
        <v>2679</v>
      </c>
      <c r="F47" s="23">
        <v>2844</v>
      </c>
      <c r="G47" s="23">
        <v>2844</v>
      </c>
      <c r="H47" s="23">
        <v>691</v>
      </c>
      <c r="I47" s="23">
        <v>691</v>
      </c>
      <c r="J47" s="23">
        <v>735</v>
      </c>
      <c r="K47" s="23">
        <v>735</v>
      </c>
      <c r="L47" s="30">
        <v>923</v>
      </c>
      <c r="M47" s="30">
        <v>923</v>
      </c>
      <c r="N47" s="30">
        <v>923</v>
      </c>
      <c r="O47" s="30">
        <v>923</v>
      </c>
      <c r="P47" s="123"/>
      <c r="Q47" s="123"/>
      <c r="R47" s="123"/>
      <c r="S47" s="123"/>
      <c r="T47" s="31">
        <f t="shared" si="16"/>
        <v>4293</v>
      </c>
      <c r="U47" s="31">
        <f t="shared" si="17"/>
        <v>4293</v>
      </c>
      <c r="V47" s="31">
        <f t="shared" si="18"/>
        <v>4502</v>
      </c>
      <c r="W47" s="31">
        <f t="shared" si="14"/>
        <v>4502</v>
      </c>
      <c r="X47" s="31"/>
      <c r="Y47" s="31"/>
      <c r="Z47" s="31"/>
      <c r="AA47" s="31"/>
      <c r="AB47" s="30"/>
      <c r="AC47" s="30"/>
      <c r="AD47" s="30"/>
      <c r="AE47" s="30"/>
      <c r="AF47" s="29">
        <f t="shared" si="19"/>
        <v>0</v>
      </c>
      <c r="AG47" s="29">
        <f t="shared" si="20"/>
        <v>0</v>
      </c>
      <c r="AH47" s="29">
        <f t="shared" si="21"/>
        <v>0</v>
      </c>
      <c r="AI47" s="29">
        <f t="shared" si="15"/>
        <v>0</v>
      </c>
      <c r="AJ47" s="28">
        <f t="shared" si="22"/>
        <v>4293</v>
      </c>
      <c r="AK47" s="28">
        <f t="shared" si="23"/>
        <v>4293</v>
      </c>
      <c r="AL47" s="28">
        <f t="shared" si="24"/>
        <v>4502</v>
      </c>
      <c r="AM47" s="28">
        <f t="shared" si="25"/>
        <v>4502</v>
      </c>
    </row>
    <row r="48" spans="1:39" ht="15">
      <c r="A48" s="123">
        <v>40</v>
      </c>
      <c r="B48" s="23">
        <v>889921</v>
      </c>
      <c r="C48" s="23" t="s">
        <v>23</v>
      </c>
      <c r="D48" s="23"/>
      <c r="E48" s="23"/>
      <c r="F48" s="23"/>
      <c r="G48" s="23"/>
      <c r="H48" s="23"/>
      <c r="I48" s="23"/>
      <c r="J48" s="23"/>
      <c r="K48" s="23"/>
      <c r="L48" s="23">
        <v>1421</v>
      </c>
      <c r="M48" s="23">
        <v>1421</v>
      </c>
      <c r="N48" s="23">
        <v>1421</v>
      </c>
      <c r="O48" s="23">
        <v>1421</v>
      </c>
      <c r="P48" s="23"/>
      <c r="Q48" s="23"/>
      <c r="R48" s="23"/>
      <c r="S48" s="23"/>
      <c r="T48" s="31">
        <f t="shared" si="16"/>
        <v>1421</v>
      </c>
      <c r="U48" s="31">
        <f t="shared" si="17"/>
        <v>1421</v>
      </c>
      <c r="V48" s="31">
        <f t="shared" si="18"/>
        <v>1421</v>
      </c>
      <c r="W48" s="31">
        <f t="shared" si="14"/>
        <v>1421</v>
      </c>
      <c r="X48" s="31"/>
      <c r="Y48" s="31"/>
      <c r="Z48" s="31"/>
      <c r="AA48" s="31"/>
      <c r="AB48" s="23"/>
      <c r="AC48" s="23"/>
      <c r="AD48" s="23"/>
      <c r="AE48" s="23"/>
      <c r="AF48" s="29">
        <f t="shared" si="19"/>
        <v>0</v>
      </c>
      <c r="AG48" s="29">
        <f t="shared" si="20"/>
        <v>0</v>
      </c>
      <c r="AH48" s="29">
        <f t="shared" si="21"/>
        <v>0</v>
      </c>
      <c r="AI48" s="29">
        <f t="shared" si="15"/>
        <v>0</v>
      </c>
      <c r="AJ48" s="28">
        <f t="shared" si="22"/>
        <v>1421</v>
      </c>
      <c r="AK48" s="28">
        <f t="shared" si="23"/>
        <v>1421</v>
      </c>
      <c r="AL48" s="28">
        <f t="shared" si="24"/>
        <v>1421</v>
      </c>
      <c r="AM48" s="28">
        <f t="shared" si="25"/>
        <v>1421</v>
      </c>
    </row>
    <row r="49" spans="1:39" ht="15">
      <c r="A49" s="123">
        <v>41</v>
      </c>
      <c r="B49" s="30">
        <v>889924</v>
      </c>
      <c r="C49" s="30" t="s">
        <v>162</v>
      </c>
      <c r="D49" s="123"/>
      <c r="E49" s="123"/>
      <c r="F49" s="123"/>
      <c r="G49" s="123"/>
      <c r="H49" s="123"/>
      <c r="I49" s="123"/>
      <c r="J49" s="123"/>
      <c r="K49" s="123"/>
      <c r="L49" s="30">
        <v>372</v>
      </c>
      <c r="M49" s="30">
        <v>372</v>
      </c>
      <c r="N49" s="30">
        <v>372</v>
      </c>
      <c r="O49" s="30">
        <v>565</v>
      </c>
      <c r="P49" s="123"/>
      <c r="Q49" s="123"/>
      <c r="R49" s="123"/>
      <c r="S49" s="123"/>
      <c r="T49" s="31">
        <f t="shared" si="16"/>
        <v>372</v>
      </c>
      <c r="U49" s="31">
        <f t="shared" si="17"/>
        <v>372</v>
      </c>
      <c r="V49" s="31">
        <f t="shared" si="18"/>
        <v>372</v>
      </c>
      <c r="W49" s="31">
        <f t="shared" si="14"/>
        <v>565</v>
      </c>
      <c r="X49" s="31"/>
      <c r="Y49" s="31"/>
      <c r="Z49" s="31"/>
      <c r="AA49" s="31"/>
      <c r="AB49" s="123"/>
      <c r="AC49" s="123"/>
      <c r="AD49" s="123"/>
      <c r="AE49" s="123"/>
      <c r="AF49" s="29">
        <f t="shared" si="19"/>
        <v>0</v>
      </c>
      <c r="AG49" s="29">
        <f t="shared" si="20"/>
        <v>0</v>
      </c>
      <c r="AH49" s="29">
        <f t="shared" si="21"/>
        <v>0</v>
      </c>
      <c r="AI49" s="29">
        <f t="shared" si="15"/>
        <v>0</v>
      </c>
      <c r="AJ49" s="28">
        <f t="shared" si="22"/>
        <v>372</v>
      </c>
      <c r="AK49" s="28">
        <f t="shared" si="23"/>
        <v>372</v>
      </c>
      <c r="AL49" s="28">
        <f t="shared" si="24"/>
        <v>372</v>
      </c>
      <c r="AM49" s="28">
        <f t="shared" si="25"/>
        <v>565</v>
      </c>
    </row>
    <row r="50" spans="1:39" ht="15">
      <c r="A50" s="123">
        <v>42</v>
      </c>
      <c r="B50" s="30">
        <v>889928</v>
      </c>
      <c r="C50" s="30" t="s">
        <v>163</v>
      </c>
      <c r="D50" s="30">
        <v>1951</v>
      </c>
      <c r="E50" s="30">
        <v>2154</v>
      </c>
      <c r="F50" s="30">
        <v>2172</v>
      </c>
      <c r="G50" s="30">
        <v>2190</v>
      </c>
      <c r="H50" s="30">
        <v>540</v>
      </c>
      <c r="I50" s="30">
        <v>594</v>
      </c>
      <c r="J50" s="30">
        <v>599</v>
      </c>
      <c r="K50" s="30">
        <v>603</v>
      </c>
      <c r="L50" s="30">
        <v>1758</v>
      </c>
      <c r="M50" s="30">
        <v>1758</v>
      </c>
      <c r="N50" s="30">
        <v>1758</v>
      </c>
      <c r="O50" s="30">
        <v>1835</v>
      </c>
      <c r="P50" s="123"/>
      <c r="Q50" s="123"/>
      <c r="R50" s="123"/>
      <c r="S50" s="123"/>
      <c r="T50" s="31">
        <f t="shared" si="16"/>
        <v>4249</v>
      </c>
      <c r="U50" s="31">
        <f t="shared" si="17"/>
        <v>4506</v>
      </c>
      <c r="V50" s="31">
        <f t="shared" si="18"/>
        <v>4529</v>
      </c>
      <c r="W50" s="31">
        <f t="shared" si="14"/>
        <v>4628</v>
      </c>
      <c r="X50" s="31"/>
      <c r="Y50" s="31"/>
      <c r="Z50" s="31"/>
      <c r="AA50" s="31"/>
      <c r="AB50" s="30"/>
      <c r="AC50" s="30"/>
      <c r="AD50" s="30"/>
      <c r="AE50" s="30"/>
      <c r="AF50" s="29">
        <f t="shared" si="19"/>
        <v>0</v>
      </c>
      <c r="AG50" s="29">
        <f t="shared" si="20"/>
        <v>0</v>
      </c>
      <c r="AH50" s="29">
        <f t="shared" si="21"/>
        <v>0</v>
      </c>
      <c r="AI50" s="29">
        <f t="shared" si="15"/>
        <v>0</v>
      </c>
      <c r="AJ50" s="28">
        <f t="shared" si="22"/>
        <v>4249</v>
      </c>
      <c r="AK50" s="28">
        <f t="shared" si="23"/>
        <v>4506</v>
      </c>
      <c r="AL50" s="28">
        <f t="shared" si="24"/>
        <v>4529</v>
      </c>
      <c r="AM50" s="28">
        <f t="shared" si="25"/>
        <v>4628</v>
      </c>
    </row>
    <row r="51" spans="1:39" ht="15">
      <c r="A51" s="123">
        <v>43</v>
      </c>
      <c r="B51" s="30">
        <v>890301</v>
      </c>
      <c r="C51" s="30" t="s">
        <v>161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30">
        <v>1100</v>
      </c>
      <c r="Q51" s="30">
        <v>1100</v>
      </c>
      <c r="R51" s="30">
        <v>1100</v>
      </c>
      <c r="S51" s="30">
        <v>1100</v>
      </c>
      <c r="T51" s="31">
        <f t="shared" si="16"/>
        <v>1100</v>
      </c>
      <c r="U51" s="31">
        <f t="shared" si="17"/>
        <v>1100</v>
      </c>
      <c r="V51" s="31">
        <f t="shared" si="18"/>
        <v>1100</v>
      </c>
      <c r="W51" s="31">
        <f t="shared" si="14"/>
        <v>1100</v>
      </c>
      <c r="X51" s="31"/>
      <c r="Y51" s="31"/>
      <c r="Z51" s="31"/>
      <c r="AA51" s="31"/>
      <c r="AB51" s="123"/>
      <c r="AC51" s="123"/>
      <c r="AD51" s="123"/>
      <c r="AE51" s="123"/>
      <c r="AF51" s="29">
        <f t="shared" si="19"/>
        <v>0</v>
      </c>
      <c r="AG51" s="29">
        <f t="shared" si="20"/>
        <v>0</v>
      </c>
      <c r="AH51" s="29">
        <f t="shared" si="21"/>
        <v>0</v>
      </c>
      <c r="AI51" s="29">
        <f t="shared" si="15"/>
        <v>0</v>
      </c>
      <c r="AJ51" s="28">
        <f t="shared" si="22"/>
        <v>1100</v>
      </c>
      <c r="AK51" s="28">
        <f t="shared" si="23"/>
        <v>1100</v>
      </c>
      <c r="AL51" s="28">
        <f t="shared" si="24"/>
        <v>1100</v>
      </c>
      <c r="AM51" s="28">
        <f t="shared" si="25"/>
        <v>1100</v>
      </c>
    </row>
    <row r="52" spans="1:39" ht="15">
      <c r="A52" s="123">
        <v>44</v>
      </c>
      <c r="B52" s="30">
        <v>890442</v>
      </c>
      <c r="C52" s="23" t="s">
        <v>175</v>
      </c>
      <c r="D52" s="23">
        <v>4432</v>
      </c>
      <c r="E52" s="23">
        <v>4442</v>
      </c>
      <c r="F52" s="23">
        <v>8954</v>
      </c>
      <c r="G52" s="23">
        <v>8954</v>
      </c>
      <c r="H52" s="23">
        <v>599</v>
      </c>
      <c r="I52" s="23">
        <v>599</v>
      </c>
      <c r="J52" s="23">
        <v>1208</v>
      </c>
      <c r="K52" s="23">
        <v>1208</v>
      </c>
      <c r="L52" s="23">
        <v>254</v>
      </c>
      <c r="M52" s="23"/>
      <c r="N52" s="23">
        <v>254</v>
      </c>
      <c r="O52" s="23">
        <v>400</v>
      </c>
      <c r="P52" s="23"/>
      <c r="Q52" s="23"/>
      <c r="R52" s="23"/>
      <c r="S52" s="23"/>
      <c r="T52" s="31">
        <f t="shared" si="16"/>
        <v>5285</v>
      </c>
      <c r="U52" s="31">
        <f t="shared" si="17"/>
        <v>5041</v>
      </c>
      <c r="V52" s="31">
        <f t="shared" si="18"/>
        <v>10416</v>
      </c>
      <c r="W52" s="31">
        <f t="shared" si="14"/>
        <v>10562</v>
      </c>
      <c r="X52" s="31"/>
      <c r="Y52" s="31"/>
      <c r="Z52" s="31"/>
      <c r="AA52" s="31"/>
      <c r="AB52" s="23">
        <v>192</v>
      </c>
      <c r="AC52" s="23">
        <v>192</v>
      </c>
      <c r="AD52" s="23">
        <v>869</v>
      </c>
      <c r="AE52" s="23">
        <v>869</v>
      </c>
      <c r="AF52" s="29">
        <f t="shared" si="19"/>
        <v>192</v>
      </c>
      <c r="AG52" s="29">
        <f t="shared" si="20"/>
        <v>192</v>
      </c>
      <c r="AH52" s="29">
        <f t="shared" si="21"/>
        <v>869</v>
      </c>
      <c r="AI52" s="29">
        <f t="shared" si="15"/>
        <v>869</v>
      </c>
      <c r="AJ52" s="28">
        <f t="shared" si="22"/>
        <v>5477</v>
      </c>
      <c r="AK52" s="28">
        <f t="shared" si="23"/>
        <v>5233</v>
      </c>
      <c r="AL52" s="28">
        <f t="shared" si="24"/>
        <v>11285</v>
      </c>
      <c r="AM52" s="28">
        <f t="shared" si="25"/>
        <v>11431</v>
      </c>
    </row>
    <row r="53" spans="1:39" ht="15">
      <c r="A53" s="123">
        <v>45</v>
      </c>
      <c r="B53" s="30">
        <v>890444</v>
      </c>
      <c r="C53" s="23" t="s">
        <v>176</v>
      </c>
      <c r="D53" s="23">
        <v>2771</v>
      </c>
      <c r="E53" s="23">
        <v>2771</v>
      </c>
      <c r="F53" s="23">
        <v>2771</v>
      </c>
      <c r="G53" s="23">
        <v>2771</v>
      </c>
      <c r="H53" s="23">
        <v>374</v>
      </c>
      <c r="I53" s="23">
        <v>374</v>
      </c>
      <c r="J53" s="23">
        <v>374</v>
      </c>
      <c r="K53" s="23">
        <v>374</v>
      </c>
      <c r="L53" s="23">
        <v>137</v>
      </c>
      <c r="M53" s="23">
        <v>137</v>
      </c>
      <c r="N53" s="23">
        <v>137</v>
      </c>
      <c r="O53" s="23">
        <v>137</v>
      </c>
      <c r="P53" s="23"/>
      <c r="Q53" s="23"/>
      <c r="R53" s="23"/>
      <c r="S53" s="23"/>
      <c r="T53" s="31">
        <f t="shared" si="16"/>
        <v>3282</v>
      </c>
      <c r="U53" s="31">
        <f t="shared" si="17"/>
        <v>3282</v>
      </c>
      <c r="V53" s="31">
        <f t="shared" si="18"/>
        <v>3282</v>
      </c>
      <c r="W53" s="31">
        <f t="shared" si="14"/>
        <v>3282</v>
      </c>
      <c r="X53" s="31"/>
      <c r="Y53" s="31"/>
      <c r="Z53" s="31"/>
      <c r="AA53" s="31"/>
      <c r="AB53" s="23">
        <v>370</v>
      </c>
      <c r="AC53" s="23">
        <v>370</v>
      </c>
      <c r="AD53" s="23">
        <v>370</v>
      </c>
      <c r="AE53" s="23">
        <v>370</v>
      </c>
      <c r="AF53" s="29">
        <f t="shared" si="19"/>
        <v>370</v>
      </c>
      <c r="AG53" s="29">
        <f t="shared" si="20"/>
        <v>370</v>
      </c>
      <c r="AH53" s="29">
        <f t="shared" si="21"/>
        <v>370</v>
      </c>
      <c r="AI53" s="29">
        <f t="shared" si="15"/>
        <v>370</v>
      </c>
      <c r="AJ53" s="28">
        <f t="shared" si="22"/>
        <v>3652</v>
      </c>
      <c r="AK53" s="28">
        <f t="shared" si="23"/>
        <v>3652</v>
      </c>
      <c r="AL53" s="28">
        <f t="shared" si="24"/>
        <v>3652</v>
      </c>
      <c r="AM53" s="28">
        <f t="shared" si="25"/>
        <v>3652</v>
      </c>
    </row>
    <row r="54" spans="1:39" ht="15">
      <c r="A54" s="123">
        <v>46</v>
      </c>
      <c r="B54" s="30">
        <v>910123</v>
      </c>
      <c r="C54" s="30" t="s">
        <v>159</v>
      </c>
      <c r="D54" s="23">
        <v>480</v>
      </c>
      <c r="E54" s="23">
        <v>480</v>
      </c>
      <c r="F54" s="23">
        <v>480</v>
      </c>
      <c r="G54" s="23">
        <v>480</v>
      </c>
      <c r="H54" s="23">
        <v>130</v>
      </c>
      <c r="I54" s="23">
        <v>130</v>
      </c>
      <c r="J54" s="23">
        <v>130</v>
      </c>
      <c r="K54" s="23">
        <v>130</v>
      </c>
      <c r="L54" s="30">
        <v>521</v>
      </c>
      <c r="M54" s="30">
        <v>521</v>
      </c>
      <c r="N54" s="30">
        <v>521</v>
      </c>
      <c r="O54" s="30">
        <v>542</v>
      </c>
      <c r="P54" s="30"/>
      <c r="Q54" s="30"/>
      <c r="R54" s="30"/>
      <c r="S54" s="30"/>
      <c r="T54" s="31">
        <f t="shared" si="16"/>
        <v>1131</v>
      </c>
      <c r="U54" s="31">
        <f t="shared" si="17"/>
        <v>1131</v>
      </c>
      <c r="V54" s="31">
        <f t="shared" si="18"/>
        <v>1131</v>
      </c>
      <c r="W54" s="31">
        <f t="shared" si="14"/>
        <v>1152</v>
      </c>
      <c r="X54" s="31"/>
      <c r="Y54" s="31"/>
      <c r="Z54" s="31"/>
      <c r="AA54" s="31"/>
      <c r="AB54" s="30">
        <v>0</v>
      </c>
      <c r="AC54" s="30"/>
      <c r="AD54" s="30"/>
      <c r="AE54" s="30"/>
      <c r="AF54" s="29">
        <f t="shared" si="19"/>
        <v>0</v>
      </c>
      <c r="AG54" s="29">
        <f t="shared" si="20"/>
        <v>0</v>
      </c>
      <c r="AH54" s="29">
        <f t="shared" si="21"/>
        <v>0</v>
      </c>
      <c r="AI54" s="29">
        <f t="shared" si="15"/>
        <v>0</v>
      </c>
      <c r="AJ54" s="28">
        <f t="shared" si="22"/>
        <v>1131</v>
      </c>
      <c r="AK54" s="28">
        <f t="shared" si="23"/>
        <v>1131</v>
      </c>
      <c r="AL54" s="28">
        <f t="shared" si="24"/>
        <v>1131</v>
      </c>
      <c r="AM54" s="28">
        <f t="shared" si="25"/>
        <v>1152</v>
      </c>
    </row>
    <row r="55" spans="1:39" ht="15">
      <c r="A55" s="123">
        <v>47</v>
      </c>
      <c r="B55" s="30">
        <v>910502</v>
      </c>
      <c r="C55" s="30" t="s">
        <v>17</v>
      </c>
      <c r="D55" s="23">
        <v>1587</v>
      </c>
      <c r="E55" s="23">
        <v>1722</v>
      </c>
      <c r="F55" s="23">
        <v>2099</v>
      </c>
      <c r="G55" s="23">
        <v>2138</v>
      </c>
      <c r="H55" s="23">
        <v>442</v>
      </c>
      <c r="I55" s="23">
        <v>463</v>
      </c>
      <c r="J55" s="23">
        <v>564</v>
      </c>
      <c r="K55" s="23">
        <v>574</v>
      </c>
      <c r="L55" s="30">
        <v>8606</v>
      </c>
      <c r="M55" s="30">
        <v>9843</v>
      </c>
      <c r="N55" s="30">
        <v>9361</v>
      </c>
      <c r="O55" s="30">
        <v>8951</v>
      </c>
      <c r="P55" s="123"/>
      <c r="Q55" s="123"/>
      <c r="R55" s="123"/>
      <c r="S55" s="123"/>
      <c r="T55" s="31">
        <f t="shared" si="16"/>
        <v>10635</v>
      </c>
      <c r="U55" s="31">
        <f t="shared" si="17"/>
        <v>12028</v>
      </c>
      <c r="V55" s="31">
        <f t="shared" si="18"/>
        <v>12024</v>
      </c>
      <c r="W55" s="31">
        <f t="shared" si="14"/>
        <v>11663</v>
      </c>
      <c r="X55" s="31"/>
      <c r="Y55" s="31"/>
      <c r="Z55" s="31"/>
      <c r="AA55" s="31"/>
      <c r="AB55" s="30"/>
      <c r="AC55" s="30">
        <v>150</v>
      </c>
      <c r="AD55" s="30">
        <v>191</v>
      </c>
      <c r="AE55" s="30">
        <v>746</v>
      </c>
      <c r="AF55" s="29">
        <f t="shared" si="19"/>
        <v>0</v>
      </c>
      <c r="AG55" s="29">
        <f t="shared" si="20"/>
        <v>150</v>
      </c>
      <c r="AH55" s="29">
        <f t="shared" si="21"/>
        <v>191</v>
      </c>
      <c r="AI55" s="29">
        <f t="shared" si="15"/>
        <v>746</v>
      </c>
      <c r="AJ55" s="28">
        <f t="shared" si="22"/>
        <v>10635</v>
      </c>
      <c r="AK55" s="28">
        <f t="shared" si="23"/>
        <v>12178</v>
      </c>
      <c r="AL55" s="28">
        <f t="shared" si="24"/>
        <v>12215</v>
      </c>
      <c r="AM55" s="28">
        <f t="shared" si="25"/>
        <v>12409</v>
      </c>
    </row>
    <row r="56" spans="1:39" ht="15">
      <c r="A56" s="123">
        <v>48</v>
      </c>
      <c r="B56" s="30">
        <v>932911</v>
      </c>
      <c r="C56" s="23" t="s">
        <v>177</v>
      </c>
      <c r="D56" s="23">
        <v>0</v>
      </c>
      <c r="E56" s="23"/>
      <c r="F56" s="23"/>
      <c r="G56" s="23"/>
      <c r="H56" s="23"/>
      <c r="I56" s="23"/>
      <c r="J56" s="23"/>
      <c r="K56" s="23"/>
      <c r="L56" s="23">
        <v>665</v>
      </c>
      <c r="M56" s="23">
        <v>715</v>
      </c>
      <c r="N56" s="23">
        <v>715</v>
      </c>
      <c r="O56" s="23">
        <v>715</v>
      </c>
      <c r="P56" s="23"/>
      <c r="Q56" s="23"/>
      <c r="R56" s="23"/>
      <c r="S56" s="23"/>
      <c r="T56" s="31">
        <f t="shared" si="16"/>
        <v>665</v>
      </c>
      <c r="U56" s="31">
        <f t="shared" si="17"/>
        <v>715</v>
      </c>
      <c r="V56" s="31">
        <f t="shared" si="18"/>
        <v>715</v>
      </c>
      <c r="W56" s="31">
        <f t="shared" si="14"/>
        <v>715</v>
      </c>
      <c r="X56" s="31"/>
      <c r="Y56" s="31"/>
      <c r="Z56" s="31"/>
      <c r="AA56" s="31"/>
      <c r="AB56" s="23"/>
      <c r="AC56" s="23">
        <v>367</v>
      </c>
      <c r="AD56" s="23">
        <v>367</v>
      </c>
      <c r="AE56" s="23">
        <v>367</v>
      </c>
      <c r="AF56" s="29">
        <f t="shared" si="19"/>
        <v>0</v>
      </c>
      <c r="AG56" s="29">
        <f t="shared" si="20"/>
        <v>367</v>
      </c>
      <c r="AH56" s="29">
        <f t="shared" si="21"/>
        <v>367</v>
      </c>
      <c r="AI56" s="29">
        <f t="shared" si="15"/>
        <v>367</v>
      </c>
      <c r="AJ56" s="28">
        <f t="shared" si="22"/>
        <v>665</v>
      </c>
      <c r="AK56" s="28">
        <f t="shared" si="23"/>
        <v>1082</v>
      </c>
      <c r="AL56" s="28">
        <f t="shared" si="24"/>
        <v>1082</v>
      </c>
      <c r="AM56" s="28">
        <f t="shared" si="25"/>
        <v>1082</v>
      </c>
    </row>
    <row r="57" spans="1:39" ht="15">
      <c r="A57" s="123">
        <v>49</v>
      </c>
      <c r="B57" s="30">
        <v>940000</v>
      </c>
      <c r="C57" s="30" t="s">
        <v>160</v>
      </c>
      <c r="D57" s="30">
        <v>400</v>
      </c>
      <c r="E57" s="30">
        <v>400</v>
      </c>
      <c r="F57" s="30">
        <v>875</v>
      </c>
      <c r="G57" s="30">
        <v>875</v>
      </c>
      <c r="H57" s="30">
        <v>108</v>
      </c>
      <c r="I57" s="30">
        <v>108</v>
      </c>
      <c r="J57" s="30">
        <v>236</v>
      </c>
      <c r="K57" s="30">
        <v>236</v>
      </c>
      <c r="L57" s="30">
        <v>292</v>
      </c>
      <c r="M57" s="30">
        <v>292</v>
      </c>
      <c r="N57" s="30">
        <v>324</v>
      </c>
      <c r="O57" s="30">
        <v>324</v>
      </c>
      <c r="P57" s="123"/>
      <c r="Q57" s="123"/>
      <c r="R57" s="123"/>
      <c r="S57" s="123"/>
      <c r="T57" s="31">
        <f t="shared" si="16"/>
        <v>800</v>
      </c>
      <c r="U57" s="31">
        <f t="shared" si="17"/>
        <v>800</v>
      </c>
      <c r="V57" s="31">
        <f t="shared" si="18"/>
        <v>1435</v>
      </c>
      <c r="W57" s="31">
        <f t="shared" si="14"/>
        <v>1435</v>
      </c>
      <c r="X57" s="31"/>
      <c r="Y57" s="31"/>
      <c r="Z57" s="31"/>
      <c r="AA57" s="31"/>
      <c r="AB57" s="123"/>
      <c r="AC57" s="123"/>
      <c r="AD57" s="123"/>
      <c r="AE57" s="123"/>
      <c r="AF57" s="29">
        <f t="shared" si="19"/>
        <v>0</v>
      </c>
      <c r="AG57" s="29">
        <f t="shared" si="20"/>
        <v>0</v>
      </c>
      <c r="AH57" s="29">
        <f t="shared" si="21"/>
        <v>0</v>
      </c>
      <c r="AI57" s="29">
        <f t="shared" si="15"/>
        <v>0</v>
      </c>
      <c r="AJ57" s="28">
        <f t="shared" si="22"/>
        <v>800</v>
      </c>
      <c r="AK57" s="28">
        <f t="shared" si="23"/>
        <v>800</v>
      </c>
      <c r="AL57" s="28">
        <f t="shared" si="24"/>
        <v>1435</v>
      </c>
      <c r="AM57" s="28">
        <f t="shared" si="25"/>
        <v>1435</v>
      </c>
    </row>
    <row r="58" spans="1:39" ht="15">
      <c r="A58" s="123">
        <v>50</v>
      </c>
      <c r="B58" s="30">
        <v>960302</v>
      </c>
      <c r="C58" s="23" t="s">
        <v>25</v>
      </c>
      <c r="D58" s="23">
        <v>70</v>
      </c>
      <c r="E58" s="23">
        <v>70</v>
      </c>
      <c r="F58" s="23">
        <v>105</v>
      </c>
      <c r="G58" s="23">
        <v>148</v>
      </c>
      <c r="H58" s="23">
        <v>19</v>
      </c>
      <c r="I58" s="23">
        <v>19</v>
      </c>
      <c r="J58" s="23">
        <v>29</v>
      </c>
      <c r="K58" s="23">
        <v>40</v>
      </c>
      <c r="L58" s="23">
        <v>508</v>
      </c>
      <c r="M58" s="23">
        <v>508</v>
      </c>
      <c r="N58" s="23">
        <v>508</v>
      </c>
      <c r="O58" s="23">
        <v>236</v>
      </c>
      <c r="P58" s="23"/>
      <c r="Q58" s="23"/>
      <c r="R58" s="23"/>
      <c r="S58" s="23"/>
      <c r="T58" s="31">
        <f t="shared" si="16"/>
        <v>597</v>
      </c>
      <c r="U58" s="31">
        <f t="shared" si="17"/>
        <v>597</v>
      </c>
      <c r="V58" s="31">
        <f t="shared" si="18"/>
        <v>642</v>
      </c>
      <c r="W58" s="31">
        <f t="shared" si="14"/>
        <v>424</v>
      </c>
      <c r="X58" s="31"/>
      <c r="Y58" s="31"/>
      <c r="Z58" s="31"/>
      <c r="AA58" s="31"/>
      <c r="AB58" s="23">
        <v>771</v>
      </c>
      <c r="AC58" s="23">
        <v>771</v>
      </c>
      <c r="AD58" s="23">
        <v>771</v>
      </c>
      <c r="AE58" s="23">
        <v>1043</v>
      </c>
      <c r="AF58" s="29">
        <f t="shared" si="19"/>
        <v>771</v>
      </c>
      <c r="AG58" s="29">
        <f t="shared" si="20"/>
        <v>771</v>
      </c>
      <c r="AH58" s="29">
        <f t="shared" si="21"/>
        <v>771</v>
      </c>
      <c r="AI58" s="29">
        <f t="shared" si="15"/>
        <v>1043</v>
      </c>
      <c r="AJ58" s="28">
        <f t="shared" si="22"/>
        <v>1368</v>
      </c>
      <c r="AK58" s="28">
        <f t="shared" si="23"/>
        <v>1368</v>
      </c>
      <c r="AL58" s="28">
        <f t="shared" si="24"/>
        <v>1413</v>
      </c>
      <c r="AM58" s="28">
        <f t="shared" si="25"/>
        <v>1467</v>
      </c>
    </row>
    <row r="59" spans="1:40" ht="15">
      <c r="A59" s="123">
        <v>51</v>
      </c>
      <c r="B59" s="123"/>
      <c r="C59" s="27" t="s">
        <v>61</v>
      </c>
      <c r="D59" s="23">
        <f aca="true" t="shared" si="26" ref="D59:S59">SUM(D25:D58)</f>
        <v>72754</v>
      </c>
      <c r="E59" s="23">
        <f t="shared" si="26"/>
        <v>75059</v>
      </c>
      <c r="F59" s="23">
        <f t="shared" si="26"/>
        <v>81794</v>
      </c>
      <c r="G59" s="23">
        <f t="shared" si="26"/>
        <v>82541</v>
      </c>
      <c r="H59" s="23">
        <f t="shared" si="26"/>
        <v>19695</v>
      </c>
      <c r="I59" s="23">
        <f t="shared" si="26"/>
        <v>20244</v>
      </c>
      <c r="J59" s="23">
        <f t="shared" si="26"/>
        <v>21438</v>
      </c>
      <c r="K59" s="23">
        <f t="shared" si="26"/>
        <v>21240</v>
      </c>
      <c r="L59" s="23">
        <f t="shared" si="26"/>
        <v>158627</v>
      </c>
      <c r="M59" s="23">
        <f t="shared" si="26"/>
        <v>162943</v>
      </c>
      <c r="N59" s="23">
        <f t="shared" si="26"/>
        <v>165620</v>
      </c>
      <c r="O59" s="23">
        <f t="shared" si="26"/>
        <v>140176</v>
      </c>
      <c r="P59" s="23">
        <f t="shared" si="26"/>
        <v>4700</v>
      </c>
      <c r="Q59" s="23">
        <f t="shared" si="26"/>
        <v>4914</v>
      </c>
      <c r="R59" s="23">
        <f t="shared" si="26"/>
        <v>4914</v>
      </c>
      <c r="S59" s="23">
        <f t="shared" si="26"/>
        <v>4914</v>
      </c>
      <c r="T59" s="31">
        <f t="shared" si="16"/>
        <v>255776</v>
      </c>
      <c r="U59" s="31">
        <f t="shared" si="17"/>
        <v>263160</v>
      </c>
      <c r="V59" s="31">
        <f t="shared" si="18"/>
        <v>273766</v>
      </c>
      <c r="W59" s="31">
        <f t="shared" si="14"/>
        <v>248871</v>
      </c>
      <c r="X59" s="23">
        <f aca="true" t="shared" si="27" ref="X59:AE59">SUM(X25:X58)</f>
        <v>2500</v>
      </c>
      <c r="Y59" s="23">
        <f t="shared" si="27"/>
        <v>2500</v>
      </c>
      <c r="Z59" s="23">
        <f t="shared" si="27"/>
        <v>2500</v>
      </c>
      <c r="AA59" s="23">
        <f t="shared" si="27"/>
        <v>904</v>
      </c>
      <c r="AB59" s="23">
        <f t="shared" si="27"/>
        <v>5694</v>
      </c>
      <c r="AC59" s="23">
        <f t="shared" si="27"/>
        <v>15058</v>
      </c>
      <c r="AD59" s="23">
        <f t="shared" si="27"/>
        <v>17054</v>
      </c>
      <c r="AE59" s="23">
        <f t="shared" si="27"/>
        <v>17963</v>
      </c>
      <c r="AF59" s="29">
        <f t="shared" si="19"/>
        <v>8194</v>
      </c>
      <c r="AG59" s="29">
        <f t="shared" si="20"/>
        <v>17558</v>
      </c>
      <c r="AH59" s="29">
        <f t="shared" si="21"/>
        <v>19554</v>
      </c>
      <c r="AI59" s="29">
        <f t="shared" si="15"/>
        <v>18867</v>
      </c>
      <c r="AJ59" s="28">
        <f t="shared" si="22"/>
        <v>263970</v>
      </c>
      <c r="AK59" s="28">
        <f t="shared" si="23"/>
        <v>280718</v>
      </c>
      <c r="AL59" s="28">
        <f t="shared" si="24"/>
        <v>293320</v>
      </c>
      <c r="AM59" s="28">
        <f t="shared" si="25"/>
        <v>267738</v>
      </c>
      <c r="AN59" s="124"/>
    </row>
    <row r="60" spans="1:40" ht="15">
      <c r="A60" s="123">
        <v>52</v>
      </c>
      <c r="B60" s="123"/>
      <c r="C60" s="123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31"/>
      <c r="U60" s="31"/>
      <c r="V60" s="31"/>
      <c r="W60" s="31"/>
      <c r="X60" s="31"/>
      <c r="Y60" s="31"/>
      <c r="Z60" s="31"/>
      <c r="AA60" s="31"/>
      <c r="AB60" s="125"/>
      <c r="AC60" s="125"/>
      <c r="AD60" s="125"/>
      <c r="AE60" s="125"/>
      <c r="AF60" s="29"/>
      <c r="AG60" s="29"/>
      <c r="AH60" s="29"/>
      <c r="AI60" s="29"/>
      <c r="AJ60" s="28"/>
      <c r="AK60" s="28"/>
      <c r="AL60" s="28"/>
      <c r="AM60" s="28"/>
      <c r="AN60" s="124"/>
    </row>
    <row r="61" spans="1:39" ht="15.75">
      <c r="A61" s="123">
        <v>53</v>
      </c>
      <c r="B61" s="123"/>
      <c r="C61" s="27" t="s">
        <v>178</v>
      </c>
      <c r="D61" s="93">
        <f>SUM(D59+D21+D18)</f>
        <v>112848</v>
      </c>
      <c r="E61" s="93">
        <f aca="true" t="shared" si="28" ref="E61:AL61">SUM(E59+E21+E18)</f>
        <v>114985</v>
      </c>
      <c r="F61" s="93">
        <f t="shared" si="28"/>
        <v>122152</v>
      </c>
      <c r="G61" s="93">
        <f t="shared" si="28"/>
        <v>122219</v>
      </c>
      <c r="H61" s="93">
        <f t="shared" si="28"/>
        <v>30476</v>
      </c>
      <c r="I61" s="93">
        <f t="shared" si="28"/>
        <v>31005</v>
      </c>
      <c r="J61" s="93">
        <f t="shared" si="28"/>
        <v>32319</v>
      </c>
      <c r="K61" s="93">
        <f t="shared" si="28"/>
        <v>32207</v>
      </c>
      <c r="L61" s="93">
        <f t="shared" si="28"/>
        <v>170018</v>
      </c>
      <c r="M61" s="93">
        <f t="shared" si="28"/>
        <v>179510</v>
      </c>
      <c r="N61" s="93">
        <f t="shared" si="28"/>
        <v>182854</v>
      </c>
      <c r="O61" s="93">
        <f t="shared" si="28"/>
        <v>158442</v>
      </c>
      <c r="P61" s="93">
        <f t="shared" si="28"/>
        <v>36757</v>
      </c>
      <c r="Q61" s="93">
        <f t="shared" si="28"/>
        <v>42152</v>
      </c>
      <c r="R61" s="93">
        <f t="shared" si="28"/>
        <v>58087</v>
      </c>
      <c r="S61" s="93">
        <f t="shared" si="28"/>
        <v>59715</v>
      </c>
      <c r="T61" s="93">
        <f t="shared" si="28"/>
        <v>350099</v>
      </c>
      <c r="U61" s="93">
        <f t="shared" si="28"/>
        <v>367652</v>
      </c>
      <c r="V61" s="93">
        <f t="shared" si="28"/>
        <v>395412</v>
      </c>
      <c r="W61" s="31">
        <f>S61+O61+K61+G61</f>
        <v>372583</v>
      </c>
      <c r="X61" s="93">
        <f t="shared" si="28"/>
        <v>4500</v>
      </c>
      <c r="Y61" s="93">
        <f t="shared" si="28"/>
        <v>4500</v>
      </c>
      <c r="Z61" s="93">
        <f t="shared" si="28"/>
        <v>4500</v>
      </c>
      <c r="AA61" s="93">
        <f t="shared" si="28"/>
        <v>2845</v>
      </c>
      <c r="AB61" s="93">
        <f t="shared" si="28"/>
        <v>51231</v>
      </c>
      <c r="AC61" s="93">
        <f t="shared" si="28"/>
        <v>90054</v>
      </c>
      <c r="AD61" s="93">
        <f t="shared" si="28"/>
        <v>89970</v>
      </c>
      <c r="AE61" s="93">
        <f t="shared" si="28"/>
        <v>101853</v>
      </c>
      <c r="AF61" s="93">
        <f t="shared" si="28"/>
        <v>55731</v>
      </c>
      <c r="AG61" s="93">
        <f t="shared" si="28"/>
        <v>94554</v>
      </c>
      <c r="AH61" s="93">
        <f t="shared" si="28"/>
        <v>94470</v>
      </c>
      <c r="AI61" s="29">
        <f>AA61+AE61</f>
        <v>104698</v>
      </c>
      <c r="AJ61" s="93">
        <f t="shared" si="28"/>
        <v>405830</v>
      </c>
      <c r="AK61" s="93">
        <f t="shared" si="28"/>
        <v>462206</v>
      </c>
      <c r="AL61" s="93">
        <f t="shared" si="28"/>
        <v>489882</v>
      </c>
      <c r="AM61" s="28">
        <f>W61+AI61</f>
        <v>477281</v>
      </c>
    </row>
    <row r="62" spans="1:39" ht="15">
      <c r="A62" s="12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  <row r="64" spans="20:23" ht="15">
      <c r="T64" s="124"/>
      <c r="U64" s="124"/>
      <c r="V64" s="124"/>
      <c r="W64" s="124"/>
    </row>
  </sheetData>
  <sheetProtection/>
  <mergeCells count="10">
    <mergeCell ref="AJ6:AM6"/>
    <mergeCell ref="AB6:AE6"/>
    <mergeCell ref="AF6:AI6"/>
    <mergeCell ref="A1:C1"/>
    <mergeCell ref="D6:G6"/>
    <mergeCell ref="H6:K6"/>
    <mergeCell ref="L6:O6"/>
    <mergeCell ref="P6:S6"/>
    <mergeCell ref="T6:W6"/>
    <mergeCell ref="X6:A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5"/>
  <sheetViews>
    <sheetView view="pageBreakPreview" zoomScale="70" zoomScaleSheetLayoutView="70" zoomScalePageLayoutView="0" workbookViewId="0" topLeftCell="A1">
      <selection activeCell="B3" sqref="B3:C3"/>
    </sheetView>
  </sheetViews>
  <sheetFormatPr defaultColWidth="9.140625" defaultRowHeight="15"/>
  <cols>
    <col min="1" max="1" width="9.140625" style="109" customWidth="1"/>
    <col min="2" max="2" width="10.7109375" style="97" customWidth="1"/>
    <col min="3" max="3" width="36.8515625" style="108" customWidth="1"/>
    <col min="4" max="4" width="9.28125" style="108" customWidth="1"/>
    <col min="5" max="5" width="9.421875" style="108" customWidth="1"/>
    <col min="6" max="7" width="9.00390625" style="108" customWidth="1"/>
    <col min="8" max="8" width="8.57421875" style="108" customWidth="1"/>
    <col min="9" max="9" width="10.7109375" style="34" bestFit="1" customWidth="1"/>
    <col min="10" max="10" width="7.140625" style="108" customWidth="1"/>
    <col min="11" max="11" width="6.421875" style="108" customWidth="1"/>
    <col min="12" max="12" width="9.00390625" style="108" customWidth="1"/>
    <col min="13" max="13" width="8.8515625" style="108" customWidth="1"/>
    <col min="14" max="14" width="8.28125" style="108" customWidth="1"/>
    <col min="15" max="21" width="9.00390625" style="108" customWidth="1"/>
    <col min="22" max="22" width="7.8515625" style="108" customWidth="1"/>
    <col min="23" max="23" width="8.421875" style="108" customWidth="1"/>
    <col min="24" max="24" width="9.421875" style="108" customWidth="1"/>
    <col min="25" max="25" width="7.8515625" style="108" customWidth="1"/>
    <col min="26" max="26" width="8.28125" style="108" customWidth="1"/>
    <col min="27" max="27" width="12.421875" style="34" bestFit="1" customWidth="1"/>
    <col min="28" max="16384" width="9.140625" style="108" customWidth="1"/>
  </cols>
  <sheetData>
    <row r="1" spans="1:7" ht="18.75">
      <c r="A1" s="218" t="s">
        <v>703</v>
      </c>
      <c r="B1" s="218"/>
      <c r="C1" s="218"/>
      <c r="D1" s="218"/>
      <c r="E1" s="218"/>
      <c r="F1" s="218"/>
      <c r="G1" s="218"/>
    </row>
    <row r="3" spans="2:3" ht="18.75">
      <c r="B3" s="219" t="s">
        <v>705</v>
      </c>
      <c r="C3" s="220"/>
    </row>
    <row r="4" spans="1:27" s="109" customFormat="1" ht="15">
      <c r="A4" s="110"/>
      <c r="B4" s="110" t="s">
        <v>28</v>
      </c>
      <c r="C4" s="110" t="s">
        <v>29</v>
      </c>
      <c r="D4" s="110" t="s">
        <v>30</v>
      </c>
      <c r="E4" s="110" t="s">
        <v>31</v>
      </c>
      <c r="F4" s="110" t="s">
        <v>32</v>
      </c>
      <c r="G4" s="110" t="s">
        <v>140</v>
      </c>
      <c r="H4" s="110" t="s">
        <v>62</v>
      </c>
      <c r="I4" s="110" t="s">
        <v>63</v>
      </c>
      <c r="J4" s="110" t="s">
        <v>64</v>
      </c>
      <c r="K4" s="110" t="s">
        <v>65</v>
      </c>
      <c r="L4" s="110" t="s">
        <v>66</v>
      </c>
      <c r="M4" s="110" t="s">
        <v>67</v>
      </c>
      <c r="N4" s="110" t="s">
        <v>68</v>
      </c>
      <c r="O4" s="110" t="s">
        <v>69</v>
      </c>
      <c r="P4" s="110" t="s">
        <v>179</v>
      </c>
      <c r="Q4" s="110" t="s">
        <v>70</v>
      </c>
      <c r="R4" s="110" t="s">
        <v>180</v>
      </c>
      <c r="S4" s="110" t="s">
        <v>71</v>
      </c>
      <c r="T4" s="110" t="s">
        <v>72</v>
      </c>
      <c r="U4" s="110" t="s">
        <v>73</v>
      </c>
      <c r="V4" s="110" t="s">
        <v>74</v>
      </c>
      <c r="W4" s="110" t="s">
        <v>75</v>
      </c>
      <c r="X4" s="110" t="s">
        <v>76</v>
      </c>
      <c r="Y4" s="110" t="s">
        <v>77</v>
      </c>
      <c r="Z4" s="110" t="s">
        <v>78</v>
      </c>
      <c r="AA4" s="110" t="s">
        <v>79</v>
      </c>
    </row>
    <row r="5" spans="1:27" ht="18.75">
      <c r="A5" s="110">
        <v>1</v>
      </c>
      <c r="B5" s="98"/>
      <c r="C5" s="110"/>
      <c r="D5" s="110"/>
      <c r="E5" s="217" t="s">
        <v>181</v>
      </c>
      <c r="F5" s="217"/>
      <c r="G5" s="217"/>
      <c r="H5" s="217"/>
      <c r="I5" s="217"/>
      <c r="J5" s="217" t="s">
        <v>182</v>
      </c>
      <c r="K5" s="217"/>
      <c r="L5" s="217"/>
      <c r="M5" s="217"/>
      <c r="N5" s="217"/>
      <c r="O5" s="217"/>
      <c r="P5" s="217" t="s">
        <v>183</v>
      </c>
      <c r="Q5" s="217"/>
      <c r="R5" s="217"/>
      <c r="S5" s="217"/>
      <c r="T5" s="217"/>
      <c r="U5" s="217"/>
      <c r="V5" s="217" t="s">
        <v>184</v>
      </c>
      <c r="W5" s="217"/>
      <c r="X5" s="217"/>
      <c r="Y5" s="217"/>
      <c r="Z5" s="217"/>
      <c r="AA5" s="217"/>
    </row>
    <row r="6" spans="1:27" ht="52.5">
      <c r="A6" s="110">
        <v>2</v>
      </c>
      <c r="B6" s="111" t="s">
        <v>185</v>
      </c>
      <c r="C6" s="111"/>
      <c r="D6" s="35" t="s">
        <v>186</v>
      </c>
      <c r="E6" s="35" t="s">
        <v>187</v>
      </c>
      <c r="F6" s="35" t="s">
        <v>188</v>
      </c>
      <c r="G6" s="35" t="s">
        <v>189</v>
      </c>
      <c r="H6" s="35" t="s">
        <v>190</v>
      </c>
      <c r="I6" s="36" t="s">
        <v>191</v>
      </c>
      <c r="J6" s="35" t="s">
        <v>186</v>
      </c>
      <c r="K6" s="35" t="s">
        <v>187</v>
      </c>
      <c r="L6" s="35" t="s">
        <v>188</v>
      </c>
      <c r="M6" s="35" t="s">
        <v>189</v>
      </c>
      <c r="N6" s="35" t="s">
        <v>190</v>
      </c>
      <c r="O6" s="35" t="s">
        <v>192</v>
      </c>
      <c r="P6" s="35" t="s">
        <v>186</v>
      </c>
      <c r="Q6" s="35" t="s">
        <v>187</v>
      </c>
      <c r="R6" s="35" t="s">
        <v>188</v>
      </c>
      <c r="S6" s="35" t="s">
        <v>189</v>
      </c>
      <c r="T6" s="35" t="s">
        <v>190</v>
      </c>
      <c r="U6" s="35" t="s">
        <v>193</v>
      </c>
      <c r="V6" s="35" t="s">
        <v>194</v>
      </c>
      <c r="W6" s="35" t="s">
        <v>195</v>
      </c>
      <c r="X6" s="35" t="s">
        <v>196</v>
      </c>
      <c r="Y6" s="35" t="s">
        <v>189</v>
      </c>
      <c r="Z6" s="35" t="s">
        <v>197</v>
      </c>
      <c r="AA6" s="37" t="s">
        <v>149</v>
      </c>
    </row>
    <row r="7" spans="1:27" ht="15">
      <c r="A7" s="110">
        <v>3</v>
      </c>
      <c r="B7" s="38">
        <v>841112</v>
      </c>
      <c r="C7" s="39" t="s">
        <v>198</v>
      </c>
      <c r="D7" s="39">
        <f>'5.K kiemelt ei.'!G8</f>
        <v>7242</v>
      </c>
      <c r="E7" s="40">
        <f>'5.K kiemelt ei.'!K8</f>
        <v>1940</v>
      </c>
      <c r="F7" s="40">
        <f>'5.K kiemelt ei.'!O8+'5.K kiemelt ei.'!O11</f>
        <v>10664</v>
      </c>
      <c r="G7" s="40">
        <f>'5.K kiemelt ei.'!S8+'5.K kiemelt ei.'!S15+'5.K kiemelt ei.'!S10</f>
        <v>15481</v>
      </c>
      <c r="H7" s="40">
        <f>'5.K kiemelt ei.'!AI8+'5.K kiemelt ei.'!AE11</f>
        <v>11869</v>
      </c>
      <c r="I7" s="41">
        <f>SUM(D7:H7)</f>
        <v>47196</v>
      </c>
      <c r="J7" s="40"/>
      <c r="K7" s="40"/>
      <c r="L7" s="40"/>
      <c r="M7" s="40">
        <f>'5.K kiemelt ei.'!S13</f>
        <v>9901</v>
      </c>
      <c r="N7" s="40">
        <f>'5.K kiemelt ei.'!AA10</f>
        <v>1941</v>
      </c>
      <c r="O7" s="40">
        <f>SUM(J7:N7)</f>
        <v>11842</v>
      </c>
      <c r="P7" s="40"/>
      <c r="Q7" s="40"/>
      <c r="R7" s="40"/>
      <c r="S7" s="40"/>
      <c r="T7" s="40"/>
      <c r="U7" s="40">
        <f>SUM(P7:T7)</f>
        <v>0</v>
      </c>
      <c r="V7" s="40">
        <f aca="true" t="shared" si="0" ref="V7:AA26">P7+J7+D7</f>
        <v>7242</v>
      </c>
      <c r="W7" s="40">
        <f t="shared" si="0"/>
        <v>1940</v>
      </c>
      <c r="X7" s="40">
        <f t="shared" si="0"/>
        <v>10664</v>
      </c>
      <c r="Y7" s="40">
        <f t="shared" si="0"/>
        <v>25382</v>
      </c>
      <c r="Z7" s="40">
        <f t="shared" si="0"/>
        <v>13810</v>
      </c>
      <c r="AA7" s="41">
        <f t="shared" si="0"/>
        <v>59038</v>
      </c>
    </row>
    <row r="8" spans="1:27" ht="15">
      <c r="A8" s="110">
        <v>4</v>
      </c>
      <c r="B8" s="38">
        <v>841112</v>
      </c>
      <c r="C8" s="39" t="s">
        <v>199</v>
      </c>
      <c r="D8" s="39"/>
      <c r="E8" s="40"/>
      <c r="F8" s="40"/>
      <c r="G8" s="40"/>
      <c r="H8" s="40"/>
      <c r="I8" s="41">
        <f>SUM(E8:H8)</f>
        <v>0</v>
      </c>
      <c r="J8" s="40"/>
      <c r="K8" s="40"/>
      <c r="L8" s="40"/>
      <c r="M8" s="40"/>
      <c r="N8" s="40"/>
      <c r="O8" s="40">
        <f>SUM(J8:N8)</f>
        <v>0</v>
      </c>
      <c r="P8" s="40"/>
      <c r="Q8" s="40"/>
      <c r="R8" s="40"/>
      <c r="S8" s="40">
        <f>'5.K kiemelt ei.'!S9</f>
        <v>24064</v>
      </c>
      <c r="T8" s="40"/>
      <c r="U8" s="40">
        <f aca="true" t="shared" si="1" ref="U8:U53">SUM(P8:T8)</f>
        <v>24064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40">
        <f t="shared" si="0"/>
        <v>24064</v>
      </c>
      <c r="Z8" s="40">
        <f t="shared" si="0"/>
        <v>0</v>
      </c>
      <c r="AA8" s="41">
        <f t="shared" si="0"/>
        <v>24064</v>
      </c>
    </row>
    <row r="9" spans="1:27" ht="15">
      <c r="A9" s="110"/>
      <c r="B9" s="38">
        <v>841403</v>
      </c>
      <c r="C9" s="39" t="s">
        <v>696</v>
      </c>
      <c r="D9" s="39">
        <f>'5.K kiemelt ei.'!G12</f>
        <v>48</v>
      </c>
      <c r="E9" s="40">
        <f>'5.K kiemelt ei.'!K12</f>
        <v>0</v>
      </c>
      <c r="F9" s="40">
        <f>'5.K kiemelt ei.'!O12</f>
        <v>3807</v>
      </c>
      <c r="G9" s="40"/>
      <c r="H9" s="40">
        <f>'5.K kiemelt ei.'!AE12</f>
        <v>64099</v>
      </c>
      <c r="I9" s="41">
        <f>SUM(D9:H9)</f>
        <v>67954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1">
        <f t="shared" si="0"/>
        <v>67954</v>
      </c>
    </row>
    <row r="10" spans="1:27" ht="15">
      <c r="A10" s="110"/>
      <c r="B10" s="38">
        <v>862101</v>
      </c>
      <c r="C10" s="39" t="s">
        <v>645</v>
      </c>
      <c r="D10" s="39"/>
      <c r="E10" s="40"/>
      <c r="F10" s="40"/>
      <c r="G10" s="40">
        <f>'5.K kiemelt ei.'!S16</f>
        <v>5355</v>
      </c>
      <c r="H10" s="40"/>
      <c r="I10" s="41">
        <f>SUM(E10:H10)</f>
        <v>5355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1">
        <f t="shared" si="0"/>
        <v>5355</v>
      </c>
    </row>
    <row r="11" spans="1:27" ht="15">
      <c r="A11" s="110"/>
      <c r="B11" s="38">
        <v>841402</v>
      </c>
      <c r="C11" s="39" t="s">
        <v>156</v>
      </c>
      <c r="D11" s="39"/>
      <c r="E11" s="40"/>
      <c r="F11" s="40">
        <f>'5.K kiemelt ei.'!O14</f>
        <v>80</v>
      </c>
      <c r="G11" s="40"/>
      <c r="H11" s="40">
        <f>'5.K kiemelt ei.'!AE14</f>
        <v>2416</v>
      </c>
      <c r="I11" s="41">
        <f>SUM(E11:H11)</f>
        <v>2496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>
        <f t="shared" si="0"/>
        <v>2496</v>
      </c>
    </row>
    <row r="12" spans="1:27" ht="15">
      <c r="A12" s="110"/>
      <c r="B12" s="38">
        <v>910502</v>
      </c>
      <c r="C12" s="39" t="s">
        <v>646</v>
      </c>
      <c r="D12" s="39"/>
      <c r="E12" s="40"/>
      <c r="F12" s="40"/>
      <c r="G12" s="40"/>
      <c r="H12" s="40">
        <f>'5.K kiemelt ei.'!AE17</f>
        <v>1016</v>
      </c>
      <c r="I12" s="41">
        <f>SUM(E12:H12)</f>
        <v>1016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>
        <f t="shared" si="0"/>
        <v>1016</v>
      </c>
    </row>
    <row r="13" spans="1:27" ht="15">
      <c r="A13" s="110">
        <v>5</v>
      </c>
      <c r="B13" s="38"/>
      <c r="C13" s="39" t="s">
        <v>27</v>
      </c>
      <c r="D13" s="39">
        <f>SUM(D7:D12)</f>
        <v>7290</v>
      </c>
      <c r="E13" s="39">
        <f aca="true" t="shared" si="2" ref="E13:Z13">SUM(E7:E8)</f>
        <v>1940</v>
      </c>
      <c r="F13" s="39">
        <f>SUM(F7:F12)</f>
        <v>14551</v>
      </c>
      <c r="G13" s="39">
        <f>SUM(G7:G12)</f>
        <v>20836</v>
      </c>
      <c r="H13" s="39">
        <f>SUM(H7:H12)</f>
        <v>79400</v>
      </c>
      <c r="I13" s="39">
        <f>SUM(I7:I12)</f>
        <v>124017</v>
      </c>
      <c r="J13" s="39">
        <f t="shared" si="2"/>
        <v>0</v>
      </c>
      <c r="K13" s="39">
        <f t="shared" si="2"/>
        <v>0</v>
      </c>
      <c r="L13" s="39">
        <f t="shared" si="2"/>
        <v>0</v>
      </c>
      <c r="M13" s="39">
        <f t="shared" si="2"/>
        <v>9901</v>
      </c>
      <c r="N13" s="39">
        <f t="shared" si="2"/>
        <v>1941</v>
      </c>
      <c r="O13" s="39">
        <f t="shared" si="2"/>
        <v>11842</v>
      </c>
      <c r="P13" s="39">
        <f t="shared" si="2"/>
        <v>0</v>
      </c>
      <c r="Q13" s="39">
        <f t="shared" si="2"/>
        <v>0</v>
      </c>
      <c r="R13" s="39">
        <f t="shared" si="2"/>
        <v>0</v>
      </c>
      <c r="S13" s="39">
        <f t="shared" si="2"/>
        <v>24064</v>
      </c>
      <c r="T13" s="39">
        <f t="shared" si="2"/>
        <v>0</v>
      </c>
      <c r="U13" s="39">
        <f t="shared" si="2"/>
        <v>24064</v>
      </c>
      <c r="V13" s="39">
        <f t="shared" si="2"/>
        <v>7242</v>
      </c>
      <c r="W13" s="39">
        <f t="shared" si="2"/>
        <v>1940</v>
      </c>
      <c r="X13" s="39">
        <f t="shared" si="2"/>
        <v>10664</v>
      </c>
      <c r="Y13" s="39">
        <f t="shared" si="2"/>
        <v>49446</v>
      </c>
      <c r="Z13" s="39">
        <f t="shared" si="2"/>
        <v>13810</v>
      </c>
      <c r="AA13" s="39">
        <f>SUM(AA7:AA12)</f>
        <v>159923</v>
      </c>
    </row>
    <row r="14" spans="1:27" ht="15">
      <c r="A14" s="110">
        <v>6</v>
      </c>
      <c r="B14" s="38"/>
      <c r="C14" s="39"/>
      <c r="D14" s="39"/>
      <c r="E14" s="40"/>
      <c r="F14" s="40"/>
      <c r="G14" s="40"/>
      <c r="H14" s="40"/>
      <c r="I14" s="41">
        <f>SUM(E14:H14)</f>
        <v>0</v>
      </c>
      <c r="J14" s="40"/>
      <c r="K14" s="40"/>
      <c r="L14" s="40"/>
      <c r="M14" s="40"/>
      <c r="N14" s="40"/>
      <c r="O14" s="40">
        <f aca="true" t="shared" si="3" ref="O14:O53">SUM(J14:N14)</f>
        <v>0</v>
      </c>
      <c r="P14" s="40"/>
      <c r="Q14" s="40"/>
      <c r="R14" s="40"/>
      <c r="S14" s="40"/>
      <c r="T14" s="40"/>
      <c r="U14" s="40">
        <f t="shared" si="1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1">
        <f t="shared" si="0"/>
        <v>0</v>
      </c>
    </row>
    <row r="15" spans="1:27" ht="15">
      <c r="A15" s="110">
        <v>7</v>
      </c>
      <c r="B15" s="38" t="s">
        <v>418</v>
      </c>
      <c r="C15" s="39"/>
      <c r="D15" s="39"/>
      <c r="E15" s="40"/>
      <c r="F15" s="40"/>
      <c r="G15" s="40"/>
      <c r="H15" s="40"/>
      <c r="I15" s="41">
        <f>SUM(E15:H15)</f>
        <v>0</v>
      </c>
      <c r="J15" s="40"/>
      <c r="K15" s="40"/>
      <c r="L15" s="40"/>
      <c r="M15" s="40"/>
      <c r="N15" s="40"/>
      <c r="O15" s="40">
        <f t="shared" si="3"/>
        <v>0</v>
      </c>
      <c r="P15" s="40"/>
      <c r="Q15" s="40"/>
      <c r="R15" s="40"/>
      <c r="S15" s="40"/>
      <c r="T15" s="40"/>
      <c r="U15" s="40">
        <f t="shared" si="1"/>
        <v>0</v>
      </c>
      <c r="V15" s="40">
        <f t="shared" si="0"/>
        <v>0</v>
      </c>
      <c r="W15" s="40">
        <f t="shared" si="0"/>
        <v>0</v>
      </c>
      <c r="X15" s="40">
        <f t="shared" si="0"/>
        <v>0</v>
      </c>
      <c r="Y15" s="40">
        <f t="shared" si="0"/>
        <v>0</v>
      </c>
      <c r="Z15" s="40">
        <f t="shared" si="0"/>
        <v>0</v>
      </c>
      <c r="AA15" s="41">
        <f t="shared" si="0"/>
        <v>0</v>
      </c>
    </row>
    <row r="16" spans="1:27" ht="15">
      <c r="A16" s="110">
        <v>8</v>
      </c>
      <c r="B16" s="38">
        <v>851011</v>
      </c>
      <c r="C16" s="39" t="s">
        <v>200</v>
      </c>
      <c r="D16" s="40">
        <f>'5.K kiemelt ei.'!G21</f>
        <v>32388</v>
      </c>
      <c r="E16" s="111">
        <f>'5.K kiemelt ei.'!K21</f>
        <v>9027</v>
      </c>
      <c r="F16" s="40">
        <f>'5.K kiemelt ei.'!O21</f>
        <v>3715</v>
      </c>
      <c r="G16" s="40"/>
      <c r="H16" s="40">
        <f>'5.K kiemelt ei.'!AE21</f>
        <v>4490</v>
      </c>
      <c r="I16" s="41">
        <f>SUM(D16:H16)</f>
        <v>49620</v>
      </c>
      <c r="J16" s="41">
        <f>SUM(J13:J14)</f>
        <v>0</v>
      </c>
      <c r="K16" s="41">
        <v>0</v>
      </c>
      <c r="L16" s="41">
        <v>0</v>
      </c>
      <c r="M16" s="41">
        <v>0</v>
      </c>
      <c r="N16" s="41">
        <v>0</v>
      </c>
      <c r="O16" s="41">
        <f t="shared" si="3"/>
        <v>0</v>
      </c>
      <c r="P16" s="41">
        <f>SUM(K16:O16)</f>
        <v>0</v>
      </c>
      <c r="Q16" s="41">
        <f>SUM(L16:P16)</f>
        <v>0</v>
      </c>
      <c r="R16" s="41">
        <f>SUM(M16:Q16)</f>
        <v>0</v>
      </c>
      <c r="S16" s="41">
        <f>SUM(N16:R16)</f>
        <v>0</v>
      </c>
      <c r="T16" s="41">
        <f>SUM(O16:S16)</f>
        <v>0</v>
      </c>
      <c r="U16" s="41">
        <f t="shared" si="1"/>
        <v>0</v>
      </c>
      <c r="V16" s="41">
        <f>D16</f>
        <v>32388</v>
      </c>
      <c r="W16" s="41">
        <f>E16</f>
        <v>9027</v>
      </c>
      <c r="X16" s="41">
        <f>F16</f>
        <v>3715</v>
      </c>
      <c r="Y16" s="41">
        <f>G16</f>
        <v>0</v>
      </c>
      <c r="Z16" s="41">
        <f>H16</f>
        <v>4490</v>
      </c>
      <c r="AA16" s="41">
        <f>SUM(V16:Z16)</f>
        <v>49620</v>
      </c>
    </row>
    <row r="17" spans="1:27" ht="15">
      <c r="A17" s="110">
        <v>9</v>
      </c>
      <c r="B17" s="38"/>
      <c r="C17" s="39"/>
      <c r="D17" s="39"/>
      <c r="E17" s="40"/>
      <c r="F17" s="40"/>
      <c r="G17" s="40"/>
      <c r="H17" s="40"/>
      <c r="I17" s="41">
        <f>SUM(E17:H17)</f>
        <v>0</v>
      </c>
      <c r="J17" s="40"/>
      <c r="K17" s="40"/>
      <c r="L17" s="40"/>
      <c r="M17" s="40"/>
      <c r="N17" s="40"/>
      <c r="O17" s="40">
        <f t="shared" si="3"/>
        <v>0</v>
      </c>
      <c r="P17" s="40"/>
      <c r="Q17" s="40"/>
      <c r="R17" s="40"/>
      <c r="S17" s="40"/>
      <c r="T17" s="40"/>
      <c r="U17" s="40">
        <f t="shared" si="1"/>
        <v>0</v>
      </c>
      <c r="V17" s="40">
        <f t="shared" si="0"/>
        <v>0</v>
      </c>
      <c r="W17" s="40">
        <f t="shared" si="0"/>
        <v>0</v>
      </c>
      <c r="X17" s="40">
        <f t="shared" si="0"/>
        <v>0</v>
      </c>
      <c r="Y17" s="40">
        <f t="shared" si="0"/>
        <v>0</v>
      </c>
      <c r="Z17" s="40">
        <f t="shared" si="0"/>
        <v>0</v>
      </c>
      <c r="AA17" s="41">
        <f t="shared" si="0"/>
        <v>0</v>
      </c>
    </row>
    <row r="18" spans="1:27" ht="15">
      <c r="A18" s="110">
        <v>10</v>
      </c>
      <c r="B18" s="42"/>
      <c r="C18" s="43"/>
      <c r="D18" s="43"/>
      <c r="E18" s="40"/>
      <c r="F18" s="40"/>
      <c r="G18" s="40"/>
      <c r="H18" s="40"/>
      <c r="I18" s="41">
        <f>SUM(E18:H18)</f>
        <v>0</v>
      </c>
      <c r="J18" s="40"/>
      <c r="K18" s="40"/>
      <c r="L18" s="40"/>
      <c r="M18" s="40"/>
      <c r="N18" s="40"/>
      <c r="O18" s="40">
        <f t="shared" si="3"/>
        <v>0</v>
      </c>
      <c r="P18" s="40"/>
      <c r="Q18" s="40"/>
      <c r="R18" s="40"/>
      <c r="S18" s="40"/>
      <c r="T18" s="40"/>
      <c r="U18" s="40">
        <f t="shared" si="1"/>
        <v>0</v>
      </c>
      <c r="V18" s="40">
        <f t="shared" si="0"/>
        <v>0</v>
      </c>
      <c r="W18" s="40">
        <f t="shared" si="0"/>
        <v>0</v>
      </c>
      <c r="X18" s="40">
        <f t="shared" si="0"/>
        <v>0</v>
      </c>
      <c r="Y18" s="40">
        <f t="shared" si="0"/>
        <v>0</v>
      </c>
      <c r="Z18" s="40">
        <f t="shared" si="0"/>
        <v>0</v>
      </c>
      <c r="AA18" s="41">
        <f t="shared" si="0"/>
        <v>0</v>
      </c>
    </row>
    <row r="19" spans="1:27" ht="15">
      <c r="A19" s="110">
        <v>11</v>
      </c>
      <c r="B19" s="42" t="s">
        <v>201</v>
      </c>
      <c r="C19" s="43"/>
      <c r="D19" s="43"/>
      <c r="E19" s="40"/>
      <c r="F19" s="40"/>
      <c r="G19" s="40"/>
      <c r="H19" s="40"/>
      <c r="I19" s="41">
        <f>SUM(E19:H19)</f>
        <v>0</v>
      </c>
      <c r="J19" s="40"/>
      <c r="K19" s="40"/>
      <c r="L19" s="40"/>
      <c r="M19" s="40"/>
      <c r="N19" s="40"/>
      <c r="O19" s="40">
        <f t="shared" si="3"/>
        <v>0</v>
      </c>
      <c r="P19" s="40"/>
      <c r="Q19" s="40"/>
      <c r="R19" s="40"/>
      <c r="S19" s="40"/>
      <c r="T19" s="40"/>
      <c r="U19" s="40">
        <f t="shared" si="1"/>
        <v>0</v>
      </c>
      <c r="V19" s="40">
        <f t="shared" si="0"/>
        <v>0</v>
      </c>
      <c r="W19" s="40">
        <f t="shared" si="0"/>
        <v>0</v>
      </c>
      <c r="X19" s="40">
        <f t="shared" si="0"/>
        <v>0</v>
      </c>
      <c r="Y19" s="40">
        <f t="shared" si="0"/>
        <v>0</v>
      </c>
      <c r="Z19" s="40">
        <f t="shared" si="0"/>
        <v>0</v>
      </c>
      <c r="AA19" s="41">
        <f t="shared" si="0"/>
        <v>0</v>
      </c>
    </row>
    <row r="20" spans="1:27" ht="26.25">
      <c r="A20" s="110">
        <v>12</v>
      </c>
      <c r="B20" s="38">
        <v>370000</v>
      </c>
      <c r="C20" s="39" t="s">
        <v>202</v>
      </c>
      <c r="D20" s="39"/>
      <c r="E20" s="40"/>
      <c r="F20" s="40">
        <f>'5.K kiemelt ei.'!O25</f>
        <v>6034</v>
      </c>
      <c r="G20" s="40"/>
      <c r="H20" s="40"/>
      <c r="I20" s="41">
        <f>SUM(D20:H20)</f>
        <v>6034</v>
      </c>
      <c r="J20" s="40"/>
      <c r="K20" s="40"/>
      <c r="L20" s="40"/>
      <c r="M20" s="40"/>
      <c r="N20" s="40"/>
      <c r="O20" s="40">
        <f t="shared" si="3"/>
        <v>0</v>
      </c>
      <c r="P20" s="40"/>
      <c r="Q20" s="40"/>
      <c r="R20" s="40"/>
      <c r="S20" s="40"/>
      <c r="T20" s="40"/>
      <c r="U20" s="40">
        <f t="shared" si="1"/>
        <v>0</v>
      </c>
      <c r="V20" s="40">
        <f t="shared" si="0"/>
        <v>0</v>
      </c>
      <c r="W20" s="40">
        <f t="shared" si="0"/>
        <v>0</v>
      </c>
      <c r="X20" s="40">
        <f t="shared" si="0"/>
        <v>6034</v>
      </c>
      <c r="Y20" s="40">
        <f t="shared" si="0"/>
        <v>0</v>
      </c>
      <c r="Z20" s="40">
        <f t="shared" si="0"/>
        <v>0</v>
      </c>
      <c r="AA20" s="41">
        <f t="shared" si="0"/>
        <v>6034</v>
      </c>
    </row>
    <row r="21" spans="1:27" ht="15">
      <c r="A21" s="110">
        <v>13</v>
      </c>
      <c r="B21" s="38">
        <v>381103</v>
      </c>
      <c r="C21" s="39" t="s">
        <v>203</v>
      </c>
      <c r="D21" s="39">
        <f>'5.K kiemelt ei.'!G26</f>
        <v>5680</v>
      </c>
      <c r="E21" s="39">
        <f>'5.K kiemelt ei.'!K26</f>
        <v>1574</v>
      </c>
      <c r="F21" s="39">
        <f>'5.K kiemelt ei.'!O26</f>
        <v>11735</v>
      </c>
      <c r="G21" s="40">
        <f>'5.K kiemelt ei.'!S26</f>
        <v>0</v>
      </c>
      <c r="H21" s="40">
        <f>'5.K kiemelt ei.'!AI26</f>
        <v>6985</v>
      </c>
      <c r="I21" s="41">
        <f>SUM(D21:H21)</f>
        <v>25974</v>
      </c>
      <c r="J21" s="40"/>
      <c r="K21" s="40"/>
      <c r="L21" s="40"/>
      <c r="M21" s="40"/>
      <c r="N21" s="40"/>
      <c r="O21" s="40">
        <f t="shared" si="3"/>
        <v>0</v>
      </c>
      <c r="P21" s="40"/>
      <c r="Q21" s="40"/>
      <c r="R21" s="40"/>
      <c r="S21" s="40"/>
      <c r="T21" s="40"/>
      <c r="U21" s="40">
        <f t="shared" si="1"/>
        <v>0</v>
      </c>
      <c r="V21" s="40">
        <f t="shared" si="0"/>
        <v>5680</v>
      </c>
      <c r="W21" s="40">
        <f t="shared" si="0"/>
        <v>1574</v>
      </c>
      <c r="X21" s="40">
        <f t="shared" si="0"/>
        <v>11735</v>
      </c>
      <c r="Y21" s="40">
        <f t="shared" si="0"/>
        <v>0</v>
      </c>
      <c r="Z21" s="40">
        <f t="shared" si="0"/>
        <v>6985</v>
      </c>
      <c r="AA21" s="41">
        <f t="shared" si="0"/>
        <v>25974</v>
      </c>
    </row>
    <row r="22" spans="1:27" ht="15">
      <c r="A22" s="110">
        <v>14</v>
      </c>
      <c r="B22" s="38">
        <v>522000</v>
      </c>
      <c r="C22" s="39" t="s">
        <v>204</v>
      </c>
      <c r="D22" s="39">
        <f>'5.K kiemelt ei.'!G27</f>
        <v>4027</v>
      </c>
      <c r="E22" s="39">
        <f>'5.K kiemelt ei.'!K27</f>
        <v>1113</v>
      </c>
      <c r="F22" s="39">
        <f>'5.K kiemelt ei.'!O27</f>
        <v>1442</v>
      </c>
      <c r="G22" s="40">
        <f>'5.K kiemelt ei.'!S27</f>
        <v>0</v>
      </c>
      <c r="H22" s="40">
        <f>'5.K kiemelt ei.'!AI27</f>
        <v>0</v>
      </c>
      <c r="I22" s="41">
        <f aca="true" t="shared" si="4" ref="I22:I52">SUM(D22:H22)</f>
        <v>6582</v>
      </c>
      <c r="J22" s="40"/>
      <c r="K22" s="40"/>
      <c r="L22" s="40"/>
      <c r="M22" s="40"/>
      <c r="N22" s="40"/>
      <c r="O22" s="40">
        <f t="shared" si="3"/>
        <v>0</v>
      </c>
      <c r="P22" s="40"/>
      <c r="Q22" s="40"/>
      <c r="R22" s="40"/>
      <c r="S22" s="40"/>
      <c r="T22" s="40"/>
      <c r="U22" s="40">
        <f t="shared" si="1"/>
        <v>0</v>
      </c>
      <c r="V22" s="40">
        <f t="shared" si="0"/>
        <v>4027</v>
      </c>
      <c r="W22" s="40">
        <f t="shared" si="0"/>
        <v>1113</v>
      </c>
      <c r="X22" s="40">
        <f t="shared" si="0"/>
        <v>1442</v>
      </c>
      <c r="Y22" s="40">
        <f t="shared" si="0"/>
        <v>0</v>
      </c>
      <c r="Z22" s="40">
        <f t="shared" si="0"/>
        <v>0</v>
      </c>
      <c r="AA22" s="41">
        <f t="shared" si="0"/>
        <v>6582</v>
      </c>
    </row>
    <row r="23" spans="1:27" ht="15">
      <c r="A23" s="110">
        <v>15</v>
      </c>
      <c r="B23" s="38">
        <v>562912</v>
      </c>
      <c r="C23" s="39" t="s">
        <v>168</v>
      </c>
      <c r="D23" s="39">
        <f>'5.K kiemelt ei.'!G28</f>
        <v>0</v>
      </c>
      <c r="E23" s="39">
        <f>'5.K kiemelt ei.'!K28</f>
        <v>0</v>
      </c>
      <c r="F23" s="39">
        <f>'5.K kiemelt ei.'!O28</f>
        <v>4517</v>
      </c>
      <c r="G23" s="40">
        <f>'5.K kiemelt ei.'!S28</f>
        <v>0</v>
      </c>
      <c r="H23" s="40">
        <f>'5.K kiemelt ei.'!AI28</f>
        <v>0</v>
      </c>
      <c r="I23" s="41">
        <f t="shared" si="4"/>
        <v>4517</v>
      </c>
      <c r="J23" s="40"/>
      <c r="K23" s="40"/>
      <c r="L23" s="40"/>
      <c r="M23" s="40"/>
      <c r="N23" s="40"/>
      <c r="O23" s="40">
        <f t="shared" si="3"/>
        <v>0</v>
      </c>
      <c r="P23" s="40"/>
      <c r="Q23" s="40"/>
      <c r="R23" s="40"/>
      <c r="S23" s="40"/>
      <c r="T23" s="40"/>
      <c r="U23" s="40">
        <f t="shared" si="1"/>
        <v>0</v>
      </c>
      <c r="V23" s="40">
        <f t="shared" si="0"/>
        <v>0</v>
      </c>
      <c r="W23" s="40">
        <f t="shared" si="0"/>
        <v>0</v>
      </c>
      <c r="X23" s="40">
        <f>R23+L23+F23</f>
        <v>4517</v>
      </c>
      <c r="Y23" s="40">
        <f t="shared" si="0"/>
        <v>0</v>
      </c>
      <c r="Z23" s="40">
        <f t="shared" si="0"/>
        <v>0</v>
      </c>
      <c r="AA23" s="41">
        <f t="shared" si="0"/>
        <v>4517</v>
      </c>
    </row>
    <row r="24" spans="1:27" ht="15">
      <c r="A24" s="110">
        <v>16</v>
      </c>
      <c r="B24" s="38">
        <v>562913</v>
      </c>
      <c r="C24" s="39" t="s">
        <v>169</v>
      </c>
      <c r="D24" s="39">
        <f>'5.K kiemelt ei.'!G29</f>
        <v>9324</v>
      </c>
      <c r="E24" s="39">
        <f>'5.K kiemelt ei.'!K29</f>
        <v>2571</v>
      </c>
      <c r="F24" s="39">
        <f>'5.K kiemelt ei.'!O29</f>
        <v>12325</v>
      </c>
      <c r="G24" s="40">
        <f>'5.K kiemelt ei.'!S29</f>
        <v>0</v>
      </c>
      <c r="H24" s="40">
        <f>'5.K kiemelt ei.'!AI29</f>
        <v>501</v>
      </c>
      <c r="I24" s="41">
        <f t="shared" si="4"/>
        <v>24721</v>
      </c>
      <c r="J24" s="40"/>
      <c r="K24" s="40"/>
      <c r="L24" s="40"/>
      <c r="M24" s="40"/>
      <c r="N24" s="40"/>
      <c r="O24" s="40">
        <f t="shared" si="3"/>
        <v>0</v>
      </c>
      <c r="P24" s="40"/>
      <c r="Q24" s="40"/>
      <c r="R24" s="40"/>
      <c r="S24" s="40"/>
      <c r="T24" s="40"/>
      <c r="U24" s="40">
        <f t="shared" si="1"/>
        <v>0</v>
      </c>
      <c r="V24" s="40">
        <f t="shared" si="0"/>
        <v>9324</v>
      </c>
      <c r="W24" s="40">
        <f t="shared" si="0"/>
        <v>2571</v>
      </c>
      <c r="X24" s="40">
        <f t="shared" si="0"/>
        <v>12325</v>
      </c>
      <c r="Y24" s="40">
        <f t="shared" si="0"/>
        <v>0</v>
      </c>
      <c r="Z24" s="40">
        <f t="shared" si="0"/>
        <v>501</v>
      </c>
      <c r="AA24" s="41">
        <f t="shared" si="0"/>
        <v>24721</v>
      </c>
    </row>
    <row r="25" spans="1:27" ht="15">
      <c r="A25" s="110">
        <v>17</v>
      </c>
      <c r="B25" s="38">
        <v>562916</v>
      </c>
      <c r="C25" s="39" t="s">
        <v>205</v>
      </c>
      <c r="D25" s="39">
        <f>'5.K kiemelt ei.'!G30</f>
        <v>0</v>
      </c>
      <c r="E25" s="39">
        <f>'5.K kiemelt ei.'!K30</f>
        <v>0</v>
      </c>
      <c r="F25" s="39"/>
      <c r="G25" s="40">
        <f>'5.K kiemelt ei.'!S30</f>
        <v>0</v>
      </c>
      <c r="H25" s="40">
        <f>'5.K kiemelt ei.'!AI30</f>
        <v>0</v>
      </c>
      <c r="I25" s="41">
        <f t="shared" si="4"/>
        <v>0</v>
      </c>
      <c r="J25" s="40"/>
      <c r="K25" s="40"/>
      <c r="L25" s="40">
        <f>'5.K kiemelt ei.'!O30</f>
        <v>2458</v>
      </c>
      <c r="M25" s="40"/>
      <c r="N25" s="40"/>
      <c r="O25" s="40">
        <f t="shared" si="3"/>
        <v>2458</v>
      </c>
      <c r="P25" s="40"/>
      <c r="Q25" s="40"/>
      <c r="R25" s="40"/>
      <c r="S25" s="40"/>
      <c r="T25" s="40"/>
      <c r="U25" s="40">
        <f t="shared" si="1"/>
        <v>0</v>
      </c>
      <c r="V25" s="40">
        <f t="shared" si="0"/>
        <v>0</v>
      </c>
      <c r="W25" s="40">
        <f t="shared" si="0"/>
        <v>0</v>
      </c>
      <c r="X25" s="40">
        <f t="shared" si="0"/>
        <v>2458</v>
      </c>
      <c r="Y25" s="40">
        <f t="shared" si="0"/>
        <v>0</v>
      </c>
      <c r="Z25" s="40">
        <f t="shared" si="0"/>
        <v>0</v>
      </c>
      <c r="AA25" s="41">
        <f t="shared" si="0"/>
        <v>2458</v>
      </c>
    </row>
    <row r="26" spans="1:27" ht="15">
      <c r="A26" s="110">
        <v>18</v>
      </c>
      <c r="B26" s="38">
        <v>562917</v>
      </c>
      <c r="C26" s="39" t="s">
        <v>22</v>
      </c>
      <c r="D26" s="39">
        <f>'5.K kiemelt ei.'!G31</f>
        <v>0</v>
      </c>
      <c r="E26" s="39">
        <f>'5.K kiemelt ei.'!K31</f>
        <v>0</v>
      </c>
      <c r="F26" s="39"/>
      <c r="G26" s="40">
        <f>'5.K kiemelt ei.'!S31</f>
        <v>0</v>
      </c>
      <c r="H26" s="40">
        <f>'5.K kiemelt ei.'!AI31</f>
        <v>0</v>
      </c>
      <c r="I26" s="41">
        <f t="shared" si="4"/>
        <v>0</v>
      </c>
      <c r="J26" s="40"/>
      <c r="K26" s="40"/>
      <c r="L26" s="40">
        <f>'5.K kiemelt ei.'!O31</f>
        <v>1680</v>
      </c>
      <c r="M26" s="40"/>
      <c r="N26" s="40"/>
      <c r="O26" s="40">
        <f t="shared" si="3"/>
        <v>1680</v>
      </c>
      <c r="P26" s="40"/>
      <c r="Q26" s="40"/>
      <c r="R26" s="40"/>
      <c r="S26" s="40"/>
      <c r="T26" s="40"/>
      <c r="U26" s="40">
        <f t="shared" si="1"/>
        <v>0</v>
      </c>
      <c r="V26" s="40">
        <f t="shared" si="0"/>
        <v>0</v>
      </c>
      <c r="W26" s="40">
        <f t="shared" si="0"/>
        <v>0</v>
      </c>
      <c r="X26" s="40">
        <f t="shared" si="0"/>
        <v>1680</v>
      </c>
      <c r="Y26" s="40">
        <f t="shared" si="0"/>
        <v>0</v>
      </c>
      <c r="Z26" s="40">
        <f t="shared" si="0"/>
        <v>0</v>
      </c>
      <c r="AA26" s="41">
        <f t="shared" si="0"/>
        <v>1680</v>
      </c>
    </row>
    <row r="27" spans="1:27" ht="15">
      <c r="A27" s="110">
        <v>19</v>
      </c>
      <c r="B27" s="38">
        <v>682001</v>
      </c>
      <c r="C27" s="39" t="s">
        <v>206</v>
      </c>
      <c r="D27" s="39">
        <f>'5.K kiemelt ei.'!G32</f>
        <v>0</v>
      </c>
      <c r="E27" s="39">
        <f>'5.K kiemelt ei.'!K32</f>
        <v>0</v>
      </c>
      <c r="F27" s="39">
        <f>'5.K kiemelt ei.'!O32</f>
        <v>254</v>
      </c>
      <c r="G27" s="40">
        <f>'5.K kiemelt ei.'!S32</f>
        <v>0</v>
      </c>
      <c r="H27" s="40">
        <f>'5.K kiemelt ei.'!AI32</f>
        <v>1558</v>
      </c>
      <c r="I27" s="41">
        <f t="shared" si="4"/>
        <v>1812</v>
      </c>
      <c r="J27" s="40"/>
      <c r="K27" s="40"/>
      <c r="L27" s="40"/>
      <c r="M27" s="40"/>
      <c r="N27" s="40"/>
      <c r="O27" s="40">
        <f t="shared" si="3"/>
        <v>0</v>
      </c>
      <c r="P27" s="40"/>
      <c r="Q27" s="40"/>
      <c r="R27" s="40"/>
      <c r="S27" s="40"/>
      <c r="T27" s="40"/>
      <c r="U27" s="40">
        <f t="shared" si="1"/>
        <v>0</v>
      </c>
      <c r="V27" s="40">
        <f aca="true" t="shared" si="5" ref="V27:AA53">P27+J27+D27</f>
        <v>0</v>
      </c>
      <c r="W27" s="40">
        <f t="shared" si="5"/>
        <v>0</v>
      </c>
      <c r="X27" s="40">
        <f t="shared" si="5"/>
        <v>254</v>
      </c>
      <c r="Y27" s="40">
        <f t="shared" si="5"/>
        <v>0</v>
      </c>
      <c r="Z27" s="40">
        <f t="shared" si="5"/>
        <v>1558</v>
      </c>
      <c r="AA27" s="41">
        <f t="shared" si="5"/>
        <v>1812</v>
      </c>
    </row>
    <row r="28" spans="1:27" ht="26.25">
      <c r="A28" s="110">
        <v>20</v>
      </c>
      <c r="B28" s="38">
        <v>682002</v>
      </c>
      <c r="C28" s="39" t="s">
        <v>207</v>
      </c>
      <c r="D28" s="39">
        <f>'5.K kiemelt ei.'!G33</f>
        <v>0</v>
      </c>
      <c r="E28" s="39">
        <f>'5.K kiemelt ei.'!K33</f>
        <v>0</v>
      </c>
      <c r="F28" s="39">
        <f>'5.K kiemelt ei.'!O33</f>
        <v>4826</v>
      </c>
      <c r="G28" s="40">
        <f>'5.K kiemelt ei.'!S33</f>
        <v>0</v>
      </c>
      <c r="H28" s="40">
        <f>'5.K kiemelt ei.'!AI33</f>
        <v>0</v>
      </c>
      <c r="I28" s="41">
        <f t="shared" si="4"/>
        <v>4826</v>
      </c>
      <c r="J28" s="40"/>
      <c r="K28" s="40"/>
      <c r="L28" s="40"/>
      <c r="M28" s="40"/>
      <c r="N28" s="40"/>
      <c r="O28" s="40">
        <f t="shared" si="3"/>
        <v>0</v>
      </c>
      <c r="P28" s="40"/>
      <c r="Q28" s="40"/>
      <c r="R28" s="40"/>
      <c r="S28" s="40"/>
      <c r="T28" s="40"/>
      <c r="U28" s="40">
        <f t="shared" si="1"/>
        <v>0</v>
      </c>
      <c r="V28" s="40">
        <f t="shared" si="5"/>
        <v>0</v>
      </c>
      <c r="W28" s="40">
        <f t="shared" si="5"/>
        <v>0</v>
      </c>
      <c r="X28" s="40">
        <f t="shared" si="5"/>
        <v>4826</v>
      </c>
      <c r="Y28" s="40">
        <f t="shared" si="5"/>
        <v>0</v>
      </c>
      <c r="Z28" s="40">
        <f t="shared" si="5"/>
        <v>0</v>
      </c>
      <c r="AA28" s="41">
        <f t="shared" si="5"/>
        <v>4826</v>
      </c>
    </row>
    <row r="29" spans="1:27" ht="15">
      <c r="A29" s="110">
        <v>21</v>
      </c>
      <c r="B29" s="38">
        <v>750000</v>
      </c>
      <c r="C29" s="39" t="s">
        <v>208</v>
      </c>
      <c r="D29" s="39">
        <f>'5.K kiemelt ei.'!G34</f>
        <v>0</v>
      </c>
      <c r="E29" s="39">
        <f>'5.K kiemelt ei.'!K34</f>
        <v>0</v>
      </c>
      <c r="F29" s="39">
        <f>'5.K kiemelt ei.'!O34</f>
        <v>250</v>
      </c>
      <c r="G29" s="40">
        <f>'5.K kiemelt ei.'!S34</f>
        <v>0</v>
      </c>
      <c r="H29" s="40">
        <f>'5.K kiemelt ei.'!AI34</f>
        <v>0</v>
      </c>
      <c r="I29" s="41">
        <f t="shared" si="4"/>
        <v>250</v>
      </c>
      <c r="J29" s="40"/>
      <c r="K29" s="40"/>
      <c r="L29" s="40"/>
      <c r="M29" s="40"/>
      <c r="N29" s="40"/>
      <c r="O29" s="40">
        <f t="shared" si="3"/>
        <v>0</v>
      </c>
      <c r="P29" s="40"/>
      <c r="Q29" s="40"/>
      <c r="R29" s="40"/>
      <c r="S29" s="40"/>
      <c r="T29" s="40"/>
      <c r="U29" s="40">
        <f t="shared" si="1"/>
        <v>0</v>
      </c>
      <c r="V29" s="40">
        <f t="shared" si="5"/>
        <v>0</v>
      </c>
      <c r="W29" s="40">
        <f t="shared" si="5"/>
        <v>0</v>
      </c>
      <c r="X29" s="40">
        <f t="shared" si="5"/>
        <v>250</v>
      </c>
      <c r="Y29" s="40">
        <f t="shared" si="5"/>
        <v>0</v>
      </c>
      <c r="Z29" s="40">
        <f t="shared" si="5"/>
        <v>0</v>
      </c>
      <c r="AA29" s="41">
        <f t="shared" si="5"/>
        <v>250</v>
      </c>
    </row>
    <row r="30" spans="1:27" ht="15">
      <c r="A30" s="110">
        <v>22</v>
      </c>
      <c r="B30" s="38">
        <v>791200</v>
      </c>
      <c r="C30" s="39" t="s">
        <v>209</v>
      </c>
      <c r="D30" s="39">
        <f>'5.K kiemelt ei.'!G35</f>
        <v>0</v>
      </c>
      <c r="E30" s="39">
        <f>'5.K kiemelt ei.'!K35</f>
        <v>0</v>
      </c>
      <c r="F30" s="39">
        <f>'5.K kiemelt ei.'!O35</f>
        <v>0</v>
      </c>
      <c r="G30" s="40"/>
      <c r="H30" s="40">
        <f>'5.K kiemelt ei.'!AI35</f>
        <v>0</v>
      </c>
      <c r="I30" s="41">
        <f t="shared" si="4"/>
        <v>0</v>
      </c>
      <c r="J30" s="40"/>
      <c r="K30" s="40"/>
      <c r="L30" s="40"/>
      <c r="M30" s="111">
        <f>'5.K kiemelt ei.'!AM35</f>
        <v>3814</v>
      </c>
      <c r="N30" s="40"/>
      <c r="O30" s="40">
        <f t="shared" si="3"/>
        <v>3814</v>
      </c>
      <c r="P30" s="40"/>
      <c r="Q30" s="40"/>
      <c r="R30" s="40"/>
      <c r="S30" s="40"/>
      <c r="T30" s="40"/>
      <c r="U30" s="40">
        <f t="shared" si="1"/>
        <v>0</v>
      </c>
      <c r="V30" s="40">
        <f t="shared" si="5"/>
        <v>0</v>
      </c>
      <c r="W30" s="40">
        <f t="shared" si="5"/>
        <v>0</v>
      </c>
      <c r="X30" s="40">
        <f t="shared" si="5"/>
        <v>0</v>
      </c>
      <c r="Y30" s="40">
        <f t="shared" si="5"/>
        <v>3814</v>
      </c>
      <c r="Z30" s="40">
        <f t="shared" si="5"/>
        <v>0</v>
      </c>
      <c r="AA30" s="41">
        <f t="shared" si="5"/>
        <v>3814</v>
      </c>
    </row>
    <row r="31" spans="1:27" ht="15">
      <c r="A31" s="110">
        <v>23</v>
      </c>
      <c r="B31" s="38">
        <v>811000</v>
      </c>
      <c r="C31" s="39" t="s">
        <v>173</v>
      </c>
      <c r="D31" s="39">
        <f>'5.K kiemelt ei.'!G36</f>
        <v>5642</v>
      </c>
      <c r="E31" s="39">
        <f>'5.K kiemelt ei.'!K36</f>
        <v>1562</v>
      </c>
      <c r="F31" s="39">
        <f>'5.K kiemelt ei.'!O36</f>
        <v>470</v>
      </c>
      <c r="G31" s="40">
        <f>'5.K kiemelt ei.'!S36</f>
        <v>0</v>
      </c>
      <c r="H31" s="40">
        <f>'5.K kiemelt ei.'!AI36</f>
        <v>60</v>
      </c>
      <c r="I31" s="41">
        <f t="shared" si="4"/>
        <v>7734</v>
      </c>
      <c r="J31" s="40"/>
      <c r="K31" s="40"/>
      <c r="L31" s="40"/>
      <c r="M31" s="40"/>
      <c r="N31" s="40"/>
      <c r="O31" s="40">
        <f t="shared" si="3"/>
        <v>0</v>
      </c>
      <c r="P31" s="40"/>
      <c r="Q31" s="40"/>
      <c r="R31" s="40"/>
      <c r="S31" s="40"/>
      <c r="T31" s="40"/>
      <c r="U31" s="40">
        <f t="shared" si="1"/>
        <v>0</v>
      </c>
      <c r="V31" s="40">
        <f t="shared" si="5"/>
        <v>5642</v>
      </c>
      <c r="W31" s="40">
        <f t="shared" si="5"/>
        <v>1562</v>
      </c>
      <c r="X31" s="40">
        <f t="shared" si="5"/>
        <v>470</v>
      </c>
      <c r="Y31" s="40">
        <f t="shared" si="5"/>
        <v>0</v>
      </c>
      <c r="Z31" s="40">
        <f t="shared" si="5"/>
        <v>60</v>
      </c>
      <c r="AA31" s="41">
        <f t="shared" si="5"/>
        <v>7734</v>
      </c>
    </row>
    <row r="32" spans="1:27" ht="15">
      <c r="A32" s="110">
        <v>24</v>
      </c>
      <c r="B32" s="38">
        <v>813000</v>
      </c>
      <c r="C32" s="39" t="s">
        <v>210</v>
      </c>
      <c r="D32" s="39">
        <f>'5.K kiemelt ei.'!G37</f>
        <v>13575</v>
      </c>
      <c r="E32" s="39">
        <f>'5.K kiemelt ei.'!K37</f>
        <v>3583</v>
      </c>
      <c r="F32" s="39">
        <f>'5.K kiemelt ei.'!O37</f>
        <v>11857</v>
      </c>
      <c r="G32" s="40">
        <f>'5.K kiemelt ei.'!S37</f>
        <v>0</v>
      </c>
      <c r="H32" s="40">
        <f>'5.K kiemelt ei.'!AI37</f>
        <v>910</v>
      </c>
      <c r="I32" s="41">
        <f t="shared" si="4"/>
        <v>29925</v>
      </c>
      <c r="J32" s="40"/>
      <c r="K32" s="40"/>
      <c r="L32" s="40"/>
      <c r="M32" s="40"/>
      <c r="N32" s="40"/>
      <c r="O32" s="40">
        <f t="shared" si="3"/>
        <v>0</v>
      </c>
      <c r="P32" s="40"/>
      <c r="Q32" s="40"/>
      <c r="R32" s="40"/>
      <c r="S32" s="40"/>
      <c r="T32" s="40"/>
      <c r="U32" s="40">
        <f t="shared" si="1"/>
        <v>0</v>
      </c>
      <c r="V32" s="40">
        <f t="shared" si="5"/>
        <v>13575</v>
      </c>
      <c r="W32" s="40">
        <f t="shared" si="5"/>
        <v>3583</v>
      </c>
      <c r="X32" s="40">
        <f t="shared" si="5"/>
        <v>11857</v>
      </c>
      <c r="Y32" s="40">
        <f t="shared" si="5"/>
        <v>0</v>
      </c>
      <c r="Z32" s="40">
        <f t="shared" si="5"/>
        <v>910</v>
      </c>
      <c r="AA32" s="41">
        <f t="shared" si="5"/>
        <v>29925</v>
      </c>
    </row>
    <row r="33" spans="1:27" ht="15">
      <c r="A33" s="110">
        <v>25</v>
      </c>
      <c r="B33" s="38">
        <v>841146</v>
      </c>
      <c r="C33" s="39" t="s">
        <v>419</v>
      </c>
      <c r="D33" s="39">
        <f>'5.K kiemelt ei.'!G38</f>
        <v>18716</v>
      </c>
      <c r="E33" s="39">
        <f>'5.K kiemelt ei.'!K38</f>
        <v>5599</v>
      </c>
      <c r="F33" s="39">
        <f>'5.K kiemelt ei.'!O38</f>
        <v>16060</v>
      </c>
      <c r="G33" s="40">
        <f>'5.K kiemelt ei.'!S38</f>
        <v>0</v>
      </c>
      <c r="H33" s="40">
        <f>'5.K kiemelt ei.'!AI38</f>
        <v>1634</v>
      </c>
      <c r="I33" s="41">
        <f>SUM(D33:H33)</f>
        <v>42009</v>
      </c>
      <c r="J33" s="40"/>
      <c r="K33" s="40"/>
      <c r="L33" s="40"/>
      <c r="M33" s="40"/>
      <c r="N33" s="40"/>
      <c r="O33" s="40">
        <f t="shared" si="3"/>
        <v>0</v>
      </c>
      <c r="P33" s="40"/>
      <c r="Q33" s="40"/>
      <c r="R33" s="40"/>
      <c r="S33" s="40"/>
      <c r="T33" s="40"/>
      <c r="U33" s="40">
        <f t="shared" si="1"/>
        <v>0</v>
      </c>
      <c r="V33" s="40">
        <f t="shared" si="5"/>
        <v>18716</v>
      </c>
      <c r="W33" s="40">
        <f t="shared" si="5"/>
        <v>5599</v>
      </c>
      <c r="X33" s="40">
        <f t="shared" si="5"/>
        <v>16060</v>
      </c>
      <c r="Y33" s="40">
        <f t="shared" si="5"/>
        <v>0</v>
      </c>
      <c r="Z33" s="40">
        <f t="shared" si="5"/>
        <v>1634</v>
      </c>
      <c r="AA33" s="41">
        <f t="shared" si="5"/>
        <v>42009</v>
      </c>
    </row>
    <row r="34" spans="1:27" ht="15">
      <c r="A34" s="110">
        <v>26</v>
      </c>
      <c r="B34" s="38">
        <v>841402</v>
      </c>
      <c r="C34" s="39" t="s">
        <v>156</v>
      </c>
      <c r="D34" s="39">
        <f>'5.K kiemelt ei.'!G39</f>
        <v>0</v>
      </c>
      <c r="E34" s="39">
        <f>'5.K kiemelt ei.'!K39</f>
        <v>0</v>
      </c>
      <c r="F34" s="39">
        <f>'5.K kiemelt ei.'!O39</f>
        <v>10393</v>
      </c>
      <c r="G34" s="40">
        <f>'5.K kiemelt ei.'!S39</f>
        <v>0</v>
      </c>
      <c r="H34" s="40">
        <f>'5.K kiemelt ei.'!AI39</f>
        <v>0</v>
      </c>
      <c r="I34" s="41">
        <f t="shared" si="4"/>
        <v>10393</v>
      </c>
      <c r="J34" s="40"/>
      <c r="K34" s="40"/>
      <c r="L34" s="40"/>
      <c r="M34" s="40"/>
      <c r="N34" s="40"/>
      <c r="O34" s="40">
        <f t="shared" si="3"/>
        <v>0</v>
      </c>
      <c r="P34" s="40"/>
      <c r="Q34" s="40"/>
      <c r="R34" s="40"/>
      <c r="S34" s="40"/>
      <c r="T34" s="40"/>
      <c r="U34" s="40">
        <f t="shared" si="1"/>
        <v>0</v>
      </c>
      <c r="V34" s="40">
        <f t="shared" si="5"/>
        <v>0</v>
      </c>
      <c r="W34" s="40">
        <f t="shared" si="5"/>
        <v>0</v>
      </c>
      <c r="X34" s="40">
        <f t="shared" si="5"/>
        <v>10393</v>
      </c>
      <c r="Y34" s="40">
        <f t="shared" si="5"/>
        <v>0</v>
      </c>
      <c r="Z34" s="40">
        <f t="shared" si="5"/>
        <v>0</v>
      </c>
      <c r="AA34" s="41">
        <f t="shared" si="5"/>
        <v>10393</v>
      </c>
    </row>
    <row r="35" spans="1:27" ht="26.25">
      <c r="A35" s="110">
        <v>27</v>
      </c>
      <c r="B35" s="38">
        <v>841403</v>
      </c>
      <c r="C35" s="39" t="s">
        <v>422</v>
      </c>
      <c r="D35" s="39">
        <f>'5.K kiemelt ei.'!G40</f>
        <v>1669</v>
      </c>
      <c r="E35" s="39">
        <f>'5.K kiemelt ei.'!K40</f>
        <v>408</v>
      </c>
      <c r="F35" s="39">
        <f>'5.K kiemelt ei.'!O40</f>
        <v>20673</v>
      </c>
      <c r="G35" s="40">
        <f>'5.K kiemelt ei.'!S40</f>
        <v>0</v>
      </c>
      <c r="H35" s="40">
        <f>'5.K kiemelt ei.'!AI40</f>
        <v>3824</v>
      </c>
      <c r="I35" s="41">
        <f t="shared" si="4"/>
        <v>26574</v>
      </c>
      <c r="J35" s="40"/>
      <c r="K35" s="40"/>
      <c r="L35" s="40"/>
      <c r="M35" s="40"/>
      <c r="N35" s="40">
        <v>0</v>
      </c>
      <c r="O35" s="40">
        <f t="shared" si="3"/>
        <v>0</v>
      </c>
      <c r="P35" s="40"/>
      <c r="Q35" s="40"/>
      <c r="R35" s="40"/>
      <c r="S35" s="40"/>
      <c r="T35" s="40"/>
      <c r="U35" s="40">
        <f t="shared" si="1"/>
        <v>0</v>
      </c>
      <c r="V35" s="40">
        <f t="shared" si="5"/>
        <v>1669</v>
      </c>
      <c r="W35" s="40">
        <f t="shared" si="5"/>
        <v>408</v>
      </c>
      <c r="X35" s="40">
        <f t="shared" si="5"/>
        <v>20673</v>
      </c>
      <c r="Y35" s="40">
        <f t="shared" si="5"/>
        <v>0</v>
      </c>
      <c r="Z35" s="40">
        <f t="shared" si="5"/>
        <v>3824</v>
      </c>
      <c r="AA35" s="41">
        <f t="shared" si="5"/>
        <v>26574</v>
      </c>
    </row>
    <row r="36" spans="1:27" ht="15">
      <c r="A36" s="110">
        <v>28</v>
      </c>
      <c r="B36" s="38">
        <v>842155</v>
      </c>
      <c r="C36" s="39" t="s">
        <v>158</v>
      </c>
      <c r="D36" s="39">
        <f>'5.K kiemelt ei.'!G41</f>
        <v>0</v>
      </c>
      <c r="E36" s="39">
        <f>'5.K kiemelt ei.'!K41</f>
        <v>0</v>
      </c>
      <c r="F36" s="39"/>
      <c r="G36" s="40">
        <f>'5.K kiemelt ei.'!S41</f>
        <v>0</v>
      </c>
      <c r="H36" s="40">
        <f>'5.K kiemelt ei.'!AI41</f>
        <v>0</v>
      </c>
      <c r="I36" s="41">
        <f t="shared" si="4"/>
        <v>0</v>
      </c>
      <c r="J36" s="40"/>
      <c r="K36" s="40"/>
      <c r="L36" s="39">
        <f>'5.K kiemelt ei.'!O41</f>
        <v>1248</v>
      </c>
      <c r="M36" s="40"/>
      <c r="N36" s="40"/>
      <c r="O36" s="40">
        <f t="shared" si="3"/>
        <v>1248</v>
      </c>
      <c r="P36" s="40"/>
      <c r="Q36" s="40"/>
      <c r="R36" s="40"/>
      <c r="S36" s="40"/>
      <c r="T36" s="40"/>
      <c r="U36" s="40">
        <f t="shared" si="1"/>
        <v>0</v>
      </c>
      <c r="V36" s="40">
        <f t="shared" si="5"/>
        <v>0</v>
      </c>
      <c r="W36" s="40">
        <f t="shared" si="5"/>
        <v>0</v>
      </c>
      <c r="X36" s="40">
        <f t="shared" si="5"/>
        <v>1248</v>
      </c>
      <c r="Y36" s="40">
        <f t="shared" si="5"/>
        <v>0</v>
      </c>
      <c r="Z36" s="40">
        <f t="shared" si="5"/>
        <v>0</v>
      </c>
      <c r="AA36" s="41">
        <f t="shared" si="5"/>
        <v>1248</v>
      </c>
    </row>
    <row r="37" spans="1:27" ht="15">
      <c r="A37" s="110">
        <v>29</v>
      </c>
      <c r="B37" s="38">
        <v>852011</v>
      </c>
      <c r="C37" s="39" t="s">
        <v>211</v>
      </c>
      <c r="D37" s="39"/>
      <c r="E37" s="39"/>
      <c r="F37" s="39"/>
      <c r="G37" s="40">
        <f>'5.K kiemelt ei.'!S42</f>
        <v>0</v>
      </c>
      <c r="H37" s="40">
        <f>'5.K kiemelt ei.'!AI42</f>
        <v>0</v>
      </c>
      <c r="I37" s="41">
        <f t="shared" si="4"/>
        <v>0</v>
      </c>
      <c r="J37" s="39">
        <f>'5.K kiemelt ei.'!G42</f>
        <v>450</v>
      </c>
      <c r="K37" s="39">
        <f>'5.K kiemelt ei.'!K42</f>
        <v>108</v>
      </c>
      <c r="L37" s="39">
        <f>'5.K kiemelt ei.'!O42</f>
        <v>7929</v>
      </c>
      <c r="M37" s="39"/>
      <c r="N37" s="39"/>
      <c r="O37" s="40">
        <f t="shared" si="3"/>
        <v>8487</v>
      </c>
      <c r="P37" s="40"/>
      <c r="Q37" s="40"/>
      <c r="R37" s="40"/>
      <c r="S37" s="40"/>
      <c r="T37" s="40"/>
      <c r="U37" s="40">
        <f t="shared" si="1"/>
        <v>0</v>
      </c>
      <c r="V37" s="40">
        <f t="shared" si="5"/>
        <v>450</v>
      </c>
      <c r="W37" s="40">
        <f t="shared" si="5"/>
        <v>108</v>
      </c>
      <c r="X37" s="40">
        <f t="shared" si="5"/>
        <v>7929</v>
      </c>
      <c r="Y37" s="40">
        <f t="shared" si="5"/>
        <v>0</v>
      </c>
      <c r="Z37" s="40">
        <f t="shared" si="5"/>
        <v>0</v>
      </c>
      <c r="AA37" s="41">
        <f t="shared" si="5"/>
        <v>8487</v>
      </c>
    </row>
    <row r="38" spans="1:28" s="34" customFormat="1" ht="18.75">
      <c r="A38" s="110">
        <v>30</v>
      </c>
      <c r="B38" s="38">
        <v>862101</v>
      </c>
      <c r="C38" s="39" t="s">
        <v>212</v>
      </c>
      <c r="D38" s="39">
        <f>'5.K kiemelt ei.'!G43</f>
        <v>3058</v>
      </c>
      <c r="E38" s="39">
        <f>'5.K kiemelt ei.'!K43</f>
        <v>822</v>
      </c>
      <c r="F38" s="39">
        <f>'5.K kiemelt ei.'!O43</f>
        <v>6803</v>
      </c>
      <c r="G38" s="40">
        <f>'5.K kiemelt ei.'!S43</f>
        <v>0</v>
      </c>
      <c r="H38" s="40">
        <f>'5.K kiemelt ei.'!AI43</f>
        <v>0</v>
      </c>
      <c r="I38" s="41">
        <f t="shared" si="4"/>
        <v>10683</v>
      </c>
      <c r="J38" s="41"/>
      <c r="K38" s="41"/>
      <c r="L38" s="41"/>
      <c r="M38" s="41"/>
      <c r="N38" s="41"/>
      <c r="O38" s="40">
        <f t="shared" si="3"/>
        <v>0</v>
      </c>
      <c r="P38" s="41"/>
      <c r="Q38" s="41"/>
      <c r="R38" s="41"/>
      <c r="S38" s="41"/>
      <c r="T38" s="41"/>
      <c r="U38" s="40">
        <f t="shared" si="1"/>
        <v>0</v>
      </c>
      <c r="V38" s="40">
        <f t="shared" si="5"/>
        <v>3058</v>
      </c>
      <c r="W38" s="40">
        <f t="shared" si="5"/>
        <v>822</v>
      </c>
      <c r="X38" s="40">
        <f t="shared" si="5"/>
        <v>6803</v>
      </c>
      <c r="Y38" s="40">
        <f t="shared" si="5"/>
        <v>0</v>
      </c>
      <c r="Z38" s="40">
        <f t="shared" si="5"/>
        <v>0</v>
      </c>
      <c r="AA38" s="41">
        <f t="shared" si="5"/>
        <v>10683</v>
      </c>
      <c r="AB38" s="108"/>
    </row>
    <row r="39" spans="1:27" ht="15">
      <c r="A39" s="110">
        <v>31</v>
      </c>
      <c r="B39" s="38">
        <v>862102</v>
      </c>
      <c r="C39" s="39" t="s">
        <v>167</v>
      </c>
      <c r="D39" s="39">
        <f>'5.K kiemelt ei.'!G44</f>
        <v>0</v>
      </c>
      <c r="E39" s="39">
        <f>'5.K kiemelt ei.'!K44</f>
        <v>0</v>
      </c>
      <c r="F39" s="39">
        <f>'5.K kiemelt ei.'!O44</f>
        <v>1673</v>
      </c>
      <c r="G39" s="40">
        <f>'5.K kiemelt ei.'!S44</f>
        <v>0</v>
      </c>
      <c r="H39" s="40">
        <f>'5.K kiemelt ei.'!AI44</f>
        <v>0</v>
      </c>
      <c r="I39" s="41">
        <f t="shared" si="4"/>
        <v>1673</v>
      </c>
      <c r="J39" s="35"/>
      <c r="K39" s="35"/>
      <c r="L39" s="35"/>
      <c r="M39" s="35"/>
      <c r="N39" s="35"/>
      <c r="O39" s="40">
        <f t="shared" si="3"/>
        <v>0</v>
      </c>
      <c r="P39" s="35"/>
      <c r="Q39" s="35"/>
      <c r="R39" s="35"/>
      <c r="S39" s="35"/>
      <c r="T39" s="35"/>
      <c r="U39" s="40">
        <f t="shared" si="1"/>
        <v>0</v>
      </c>
      <c r="V39" s="40">
        <f t="shared" si="5"/>
        <v>0</v>
      </c>
      <c r="W39" s="40">
        <f t="shared" si="5"/>
        <v>0</v>
      </c>
      <c r="X39" s="40">
        <f t="shared" si="5"/>
        <v>1673</v>
      </c>
      <c r="Y39" s="40">
        <f t="shared" si="5"/>
        <v>0</v>
      </c>
      <c r="Z39" s="40">
        <f t="shared" si="5"/>
        <v>0</v>
      </c>
      <c r="AA39" s="41">
        <f t="shared" si="5"/>
        <v>1673</v>
      </c>
    </row>
    <row r="40" spans="1:28" s="97" customFormat="1" ht="18.75">
      <c r="A40" s="110">
        <v>32</v>
      </c>
      <c r="B40" s="38">
        <v>862231</v>
      </c>
      <c r="C40" s="39" t="s">
        <v>213</v>
      </c>
      <c r="D40" s="39">
        <f>'5.K kiemelt ei.'!G45</f>
        <v>0</v>
      </c>
      <c r="E40" s="39">
        <f>'5.K kiemelt ei.'!K45</f>
        <v>0</v>
      </c>
      <c r="F40" s="39">
        <f>'5.K kiemelt ei.'!O45</f>
        <v>300</v>
      </c>
      <c r="G40" s="40">
        <f>'5.K kiemelt ei.'!S45</f>
        <v>0</v>
      </c>
      <c r="H40" s="40">
        <f>'5.K kiemelt ei.'!AI45</f>
        <v>0</v>
      </c>
      <c r="I40" s="41">
        <f t="shared" si="4"/>
        <v>300</v>
      </c>
      <c r="J40" s="40"/>
      <c r="K40" s="40"/>
      <c r="L40" s="40"/>
      <c r="M40" s="40"/>
      <c r="N40" s="40"/>
      <c r="O40" s="40">
        <f t="shared" si="3"/>
        <v>0</v>
      </c>
      <c r="P40" s="40"/>
      <c r="Q40" s="40"/>
      <c r="R40" s="40"/>
      <c r="S40" s="40"/>
      <c r="T40" s="40"/>
      <c r="U40" s="40">
        <f t="shared" si="1"/>
        <v>0</v>
      </c>
      <c r="V40" s="40">
        <f t="shared" si="5"/>
        <v>0</v>
      </c>
      <c r="W40" s="40">
        <f t="shared" si="5"/>
        <v>0</v>
      </c>
      <c r="X40" s="40">
        <f t="shared" si="5"/>
        <v>300</v>
      </c>
      <c r="Y40" s="40">
        <f t="shared" si="5"/>
        <v>0</v>
      </c>
      <c r="Z40" s="40">
        <f t="shared" si="5"/>
        <v>0</v>
      </c>
      <c r="AA40" s="41">
        <f t="shared" si="5"/>
        <v>300</v>
      </c>
      <c r="AB40" s="108"/>
    </row>
    <row r="41" spans="1:27" ht="15">
      <c r="A41" s="110">
        <v>33</v>
      </c>
      <c r="B41" s="38">
        <v>862301</v>
      </c>
      <c r="C41" s="39" t="s">
        <v>166</v>
      </c>
      <c r="D41" s="39">
        <f>'5.K kiemelt ei.'!G46</f>
        <v>0</v>
      </c>
      <c r="E41" s="39">
        <f>'5.K kiemelt ei.'!K46</f>
        <v>0</v>
      </c>
      <c r="F41" s="39">
        <f>'5.K kiemelt ei.'!O46</f>
        <v>1200</v>
      </c>
      <c r="G41" s="40">
        <f>'5.K kiemelt ei.'!S46</f>
        <v>0</v>
      </c>
      <c r="H41" s="40">
        <f>'5.K kiemelt ei.'!AI46</f>
        <v>0</v>
      </c>
      <c r="I41" s="41">
        <f t="shared" si="4"/>
        <v>1200</v>
      </c>
      <c r="J41" s="40"/>
      <c r="K41" s="40"/>
      <c r="L41" s="40"/>
      <c r="M41" s="40"/>
      <c r="N41" s="40"/>
      <c r="O41" s="40">
        <f t="shared" si="3"/>
        <v>0</v>
      </c>
      <c r="P41" s="40"/>
      <c r="Q41" s="40"/>
      <c r="R41" s="40"/>
      <c r="S41" s="40"/>
      <c r="T41" s="40"/>
      <c r="U41" s="40">
        <f t="shared" si="1"/>
        <v>0</v>
      </c>
      <c r="V41" s="40">
        <f t="shared" si="5"/>
        <v>0</v>
      </c>
      <c r="W41" s="40">
        <f t="shared" si="5"/>
        <v>0</v>
      </c>
      <c r="X41" s="40">
        <f t="shared" si="5"/>
        <v>1200</v>
      </c>
      <c r="Y41" s="40">
        <f t="shared" si="5"/>
        <v>0</v>
      </c>
      <c r="Z41" s="40">
        <f t="shared" si="5"/>
        <v>0</v>
      </c>
      <c r="AA41" s="41">
        <f t="shared" si="5"/>
        <v>1200</v>
      </c>
    </row>
    <row r="42" spans="1:27" ht="26.25">
      <c r="A42" s="110">
        <v>34</v>
      </c>
      <c r="B42" s="38">
        <v>869041</v>
      </c>
      <c r="C42" s="39" t="s">
        <v>421</v>
      </c>
      <c r="D42" s="39">
        <f>'5.K kiemelt ei.'!G47</f>
        <v>2844</v>
      </c>
      <c r="E42" s="39">
        <f>'5.K kiemelt ei.'!K47</f>
        <v>735</v>
      </c>
      <c r="F42" s="39">
        <f>'5.K kiemelt ei.'!O47</f>
        <v>923</v>
      </c>
      <c r="G42" s="40">
        <f>'5.K kiemelt ei.'!S47</f>
        <v>0</v>
      </c>
      <c r="H42" s="40">
        <f>'5.K kiemelt ei.'!AI47</f>
        <v>0</v>
      </c>
      <c r="I42" s="41">
        <f t="shared" si="4"/>
        <v>4502</v>
      </c>
      <c r="J42" s="40"/>
      <c r="K42" s="40"/>
      <c r="L42" s="40"/>
      <c r="M42" s="40"/>
      <c r="N42" s="40"/>
      <c r="O42" s="40">
        <f t="shared" si="3"/>
        <v>0</v>
      </c>
      <c r="P42" s="40"/>
      <c r="Q42" s="40"/>
      <c r="R42" s="40"/>
      <c r="S42" s="40"/>
      <c r="T42" s="40"/>
      <c r="U42" s="40">
        <f t="shared" si="1"/>
        <v>0</v>
      </c>
      <c r="V42" s="40">
        <f t="shared" si="5"/>
        <v>2844</v>
      </c>
      <c r="W42" s="40">
        <f t="shared" si="5"/>
        <v>735</v>
      </c>
      <c r="X42" s="40">
        <f t="shared" si="5"/>
        <v>923</v>
      </c>
      <c r="Y42" s="40">
        <f t="shared" si="5"/>
        <v>0</v>
      </c>
      <c r="Z42" s="40">
        <f t="shared" si="5"/>
        <v>0</v>
      </c>
      <c r="AA42" s="41">
        <f t="shared" si="5"/>
        <v>4502</v>
      </c>
    </row>
    <row r="43" spans="1:27" ht="15">
      <c r="A43" s="110">
        <v>35</v>
      </c>
      <c r="B43" s="38">
        <v>889921</v>
      </c>
      <c r="C43" s="39" t="s">
        <v>23</v>
      </c>
      <c r="D43" s="39">
        <f>'5.K kiemelt ei.'!G48</f>
        <v>0</v>
      </c>
      <c r="E43" s="39">
        <f>'5.K kiemelt ei.'!K48</f>
        <v>0</v>
      </c>
      <c r="F43" s="39">
        <f>'5.K kiemelt ei.'!O48</f>
        <v>1421</v>
      </c>
      <c r="G43" s="40">
        <f>'5.K kiemelt ei.'!S48</f>
        <v>0</v>
      </c>
      <c r="H43" s="40">
        <f>'5.K kiemelt ei.'!AI48</f>
        <v>0</v>
      </c>
      <c r="I43" s="41">
        <f t="shared" si="4"/>
        <v>1421</v>
      </c>
      <c r="J43" s="40"/>
      <c r="K43" s="40"/>
      <c r="L43" s="40"/>
      <c r="M43" s="40"/>
      <c r="N43" s="40"/>
      <c r="O43" s="40">
        <f t="shared" si="3"/>
        <v>0</v>
      </c>
      <c r="P43" s="40"/>
      <c r="Q43" s="40"/>
      <c r="R43" s="40"/>
      <c r="S43" s="40"/>
      <c r="T43" s="40"/>
      <c r="U43" s="40">
        <f t="shared" si="1"/>
        <v>0</v>
      </c>
      <c r="V43" s="40">
        <f t="shared" si="5"/>
        <v>0</v>
      </c>
      <c r="W43" s="40">
        <f t="shared" si="5"/>
        <v>0</v>
      </c>
      <c r="X43" s="40">
        <f t="shared" si="5"/>
        <v>1421</v>
      </c>
      <c r="Y43" s="40">
        <f t="shared" si="5"/>
        <v>0</v>
      </c>
      <c r="Z43" s="40">
        <f t="shared" si="5"/>
        <v>0</v>
      </c>
      <c r="AA43" s="41">
        <f t="shared" si="5"/>
        <v>1421</v>
      </c>
    </row>
    <row r="44" spans="1:27" ht="15">
      <c r="A44" s="110">
        <v>36</v>
      </c>
      <c r="B44" s="38">
        <v>889924</v>
      </c>
      <c r="C44" s="39" t="s">
        <v>162</v>
      </c>
      <c r="D44" s="39">
        <f>'5.K kiemelt ei.'!G49</f>
        <v>0</v>
      </c>
      <c r="E44" s="39">
        <f>'5.K kiemelt ei.'!K49</f>
        <v>0</v>
      </c>
      <c r="F44" s="39">
        <f>'5.K kiemelt ei.'!O49</f>
        <v>565</v>
      </c>
      <c r="G44" s="40">
        <f>'5.K kiemelt ei.'!S49</f>
        <v>0</v>
      </c>
      <c r="H44" s="40">
        <f>'5.K kiemelt ei.'!AI49</f>
        <v>0</v>
      </c>
      <c r="I44" s="41">
        <f t="shared" si="4"/>
        <v>565</v>
      </c>
      <c r="J44" s="40"/>
      <c r="K44" s="40"/>
      <c r="L44" s="40"/>
      <c r="M44" s="40"/>
      <c r="N44" s="40"/>
      <c r="O44" s="40">
        <f t="shared" si="3"/>
        <v>0</v>
      </c>
      <c r="P44" s="40"/>
      <c r="Q44" s="40"/>
      <c r="R44" s="40"/>
      <c r="S44" s="40"/>
      <c r="T44" s="40"/>
      <c r="U44" s="40">
        <f t="shared" si="1"/>
        <v>0</v>
      </c>
      <c r="V44" s="40">
        <f t="shared" si="5"/>
        <v>0</v>
      </c>
      <c r="W44" s="40">
        <f t="shared" si="5"/>
        <v>0</v>
      </c>
      <c r="X44" s="40">
        <f t="shared" si="5"/>
        <v>565</v>
      </c>
      <c r="Y44" s="40">
        <f t="shared" si="5"/>
        <v>0</v>
      </c>
      <c r="Z44" s="40">
        <f t="shared" si="5"/>
        <v>0</v>
      </c>
      <c r="AA44" s="41">
        <f t="shared" si="5"/>
        <v>565</v>
      </c>
    </row>
    <row r="45" spans="1:27" ht="15">
      <c r="A45" s="110">
        <v>37</v>
      </c>
      <c r="B45" s="38">
        <v>889928</v>
      </c>
      <c r="C45" s="39" t="s">
        <v>214</v>
      </c>
      <c r="D45" s="39">
        <f>'5.K kiemelt ei.'!G50</f>
        <v>2190</v>
      </c>
      <c r="E45" s="39">
        <f>'5.K kiemelt ei.'!K50</f>
        <v>603</v>
      </c>
      <c r="F45" s="39">
        <f>'5.K kiemelt ei.'!O50</f>
        <v>1835</v>
      </c>
      <c r="G45" s="40">
        <f>'5.K kiemelt ei.'!S50</f>
        <v>0</v>
      </c>
      <c r="H45" s="40">
        <f>'5.K kiemelt ei.'!AI50</f>
        <v>0</v>
      </c>
      <c r="I45" s="41">
        <f t="shared" si="4"/>
        <v>4628</v>
      </c>
      <c r="J45" s="40"/>
      <c r="K45" s="40"/>
      <c r="L45" s="40"/>
      <c r="M45" s="40"/>
      <c r="N45" s="40"/>
      <c r="O45" s="40">
        <f t="shared" si="3"/>
        <v>0</v>
      </c>
      <c r="P45" s="40"/>
      <c r="Q45" s="40"/>
      <c r="R45" s="40"/>
      <c r="S45" s="40"/>
      <c r="T45" s="40"/>
      <c r="U45" s="40">
        <f t="shared" si="1"/>
        <v>0</v>
      </c>
      <c r="V45" s="40">
        <f t="shared" si="5"/>
        <v>2190</v>
      </c>
      <c r="W45" s="40">
        <f t="shared" si="5"/>
        <v>603</v>
      </c>
      <c r="X45" s="40">
        <f t="shared" si="5"/>
        <v>1835</v>
      </c>
      <c r="Y45" s="40">
        <f t="shared" si="5"/>
        <v>0</v>
      </c>
      <c r="Z45" s="40">
        <f t="shared" si="5"/>
        <v>0</v>
      </c>
      <c r="AA45" s="41">
        <f t="shared" si="5"/>
        <v>4628</v>
      </c>
    </row>
    <row r="46" spans="1:28" s="97" customFormat="1" ht="18.75">
      <c r="A46" s="110">
        <v>38</v>
      </c>
      <c r="B46" s="38">
        <v>890301</v>
      </c>
      <c r="C46" s="39" t="s">
        <v>161</v>
      </c>
      <c r="D46" s="39">
        <f>'5.K kiemelt ei.'!G51</f>
        <v>0</v>
      </c>
      <c r="E46" s="39">
        <f>'5.K kiemelt ei.'!K51</f>
        <v>0</v>
      </c>
      <c r="F46" s="39">
        <f>'5.K kiemelt ei.'!O51</f>
        <v>0</v>
      </c>
      <c r="G46" s="40"/>
      <c r="H46" s="40">
        <f>'5.K kiemelt ei.'!AI51</f>
        <v>0</v>
      </c>
      <c r="I46" s="41">
        <f t="shared" si="4"/>
        <v>0</v>
      </c>
      <c r="J46" s="40"/>
      <c r="K46" s="40"/>
      <c r="L46" s="40"/>
      <c r="M46" s="40">
        <f>'5.K kiemelt ei.'!S51</f>
        <v>1100</v>
      </c>
      <c r="N46" s="40"/>
      <c r="O46" s="40">
        <f t="shared" si="3"/>
        <v>1100</v>
      </c>
      <c r="P46" s="40"/>
      <c r="Q46" s="40"/>
      <c r="R46" s="40"/>
      <c r="S46" s="40"/>
      <c r="T46" s="40"/>
      <c r="U46" s="40">
        <f t="shared" si="1"/>
        <v>0</v>
      </c>
      <c r="V46" s="40">
        <f t="shared" si="5"/>
        <v>0</v>
      </c>
      <c r="W46" s="40">
        <f t="shared" si="5"/>
        <v>0</v>
      </c>
      <c r="X46" s="40">
        <f t="shared" si="5"/>
        <v>0</v>
      </c>
      <c r="Y46" s="40">
        <f t="shared" si="5"/>
        <v>1100</v>
      </c>
      <c r="Z46" s="40">
        <f t="shared" si="5"/>
        <v>0</v>
      </c>
      <c r="AA46" s="41">
        <f t="shared" si="5"/>
        <v>1100</v>
      </c>
      <c r="AB46" s="108"/>
    </row>
    <row r="47" spans="1:28" s="34" customFormat="1" ht="18.75">
      <c r="A47" s="110">
        <v>39</v>
      </c>
      <c r="B47" s="39">
        <v>890441</v>
      </c>
      <c r="C47" s="39" t="s">
        <v>175</v>
      </c>
      <c r="D47" s="39">
        <f>'5.K kiemelt ei.'!G52+'5.K kiemelt ei.'!D53</f>
        <v>11725</v>
      </c>
      <c r="E47" s="39">
        <f>'5.K kiemelt ei.'!K52+'5.K kiemelt ei.'!K53</f>
        <v>1582</v>
      </c>
      <c r="F47" s="39">
        <f>'5.K kiemelt ei.'!O52+'5.K kiemelt ei.'!O53</f>
        <v>537</v>
      </c>
      <c r="G47" s="40">
        <f>'5.K kiemelt ei.'!S52+'5.K kiemelt ei.'!S53</f>
        <v>0</v>
      </c>
      <c r="H47" s="40">
        <f>'5.K kiemelt ei.'!AI52+'5.K kiemelt ei.'!AI53</f>
        <v>1239</v>
      </c>
      <c r="I47" s="41">
        <f t="shared" si="4"/>
        <v>15083</v>
      </c>
      <c r="J47" s="44"/>
      <c r="K47" s="44"/>
      <c r="L47" s="44"/>
      <c r="M47" s="44"/>
      <c r="N47" s="44"/>
      <c r="O47" s="40">
        <f t="shared" si="3"/>
        <v>0</v>
      </c>
      <c r="P47" s="44"/>
      <c r="Q47" s="44"/>
      <c r="R47" s="44"/>
      <c r="S47" s="44"/>
      <c r="T47" s="44"/>
      <c r="U47" s="40">
        <f t="shared" si="1"/>
        <v>0</v>
      </c>
      <c r="V47" s="40">
        <f t="shared" si="5"/>
        <v>11725</v>
      </c>
      <c r="W47" s="40">
        <f t="shared" si="5"/>
        <v>1582</v>
      </c>
      <c r="X47" s="40">
        <f t="shared" si="5"/>
        <v>537</v>
      </c>
      <c r="Y47" s="40">
        <f t="shared" si="5"/>
        <v>0</v>
      </c>
      <c r="Z47" s="40">
        <f t="shared" si="5"/>
        <v>1239</v>
      </c>
      <c r="AA47" s="41">
        <f t="shared" si="5"/>
        <v>15083</v>
      </c>
      <c r="AB47" s="108"/>
    </row>
    <row r="48" spans="1:27" ht="15">
      <c r="A48" s="110">
        <v>40</v>
      </c>
      <c r="B48" s="38">
        <v>910123</v>
      </c>
      <c r="C48" s="39" t="s">
        <v>215</v>
      </c>
      <c r="D48" s="39">
        <f>'5.K kiemelt ei.'!G54</f>
        <v>480</v>
      </c>
      <c r="E48" s="39">
        <f>'5.K kiemelt ei.'!K54</f>
        <v>130</v>
      </c>
      <c r="F48" s="39">
        <f>'5.K kiemelt ei.'!O54</f>
        <v>542</v>
      </c>
      <c r="G48" s="40">
        <f>'5.K kiemelt ei.'!S54</f>
        <v>0</v>
      </c>
      <c r="H48" s="40">
        <f>'5.K kiemelt ei.'!AI54</f>
        <v>0</v>
      </c>
      <c r="I48" s="41">
        <f t="shared" si="4"/>
        <v>1152</v>
      </c>
      <c r="J48" s="111"/>
      <c r="K48" s="111"/>
      <c r="L48" s="111"/>
      <c r="M48" s="111"/>
      <c r="N48" s="111"/>
      <c r="O48" s="40">
        <f t="shared" si="3"/>
        <v>0</v>
      </c>
      <c r="P48" s="111"/>
      <c r="Q48" s="111"/>
      <c r="R48" s="111"/>
      <c r="S48" s="111"/>
      <c r="T48" s="111"/>
      <c r="U48" s="40">
        <f t="shared" si="1"/>
        <v>0</v>
      </c>
      <c r="V48" s="40">
        <f t="shared" si="5"/>
        <v>480</v>
      </c>
      <c r="W48" s="40">
        <f t="shared" si="5"/>
        <v>130</v>
      </c>
      <c r="X48" s="40">
        <f t="shared" si="5"/>
        <v>542</v>
      </c>
      <c r="Y48" s="40">
        <f t="shared" si="5"/>
        <v>0</v>
      </c>
      <c r="Z48" s="40">
        <f t="shared" si="5"/>
        <v>0</v>
      </c>
      <c r="AA48" s="41">
        <f t="shared" si="5"/>
        <v>1152</v>
      </c>
    </row>
    <row r="49" spans="1:27" ht="15">
      <c r="A49" s="110">
        <v>41</v>
      </c>
      <c r="B49" s="38">
        <v>910502</v>
      </c>
      <c r="C49" s="39" t="s">
        <v>216</v>
      </c>
      <c r="D49" s="39">
        <f>'5.K kiemelt ei.'!G55</f>
        <v>2138</v>
      </c>
      <c r="E49" s="39">
        <f>'5.K kiemelt ei.'!K55</f>
        <v>574</v>
      </c>
      <c r="F49" s="39">
        <f>'5.K kiemelt ei.'!O55</f>
        <v>8951</v>
      </c>
      <c r="G49" s="40">
        <f>'5.K kiemelt ei.'!S55</f>
        <v>0</v>
      </c>
      <c r="H49" s="40">
        <f>'5.K kiemelt ei.'!AI55</f>
        <v>746</v>
      </c>
      <c r="I49" s="41">
        <f t="shared" si="4"/>
        <v>12409</v>
      </c>
      <c r="J49" s="111"/>
      <c r="K49" s="111"/>
      <c r="L49" s="111"/>
      <c r="M49" s="111"/>
      <c r="N49" s="111"/>
      <c r="O49" s="40">
        <f t="shared" si="3"/>
        <v>0</v>
      </c>
      <c r="P49" s="111"/>
      <c r="Q49" s="111"/>
      <c r="R49" s="111"/>
      <c r="S49" s="111"/>
      <c r="T49" s="111"/>
      <c r="U49" s="40">
        <f t="shared" si="1"/>
        <v>0</v>
      </c>
      <c r="V49" s="40">
        <f t="shared" si="5"/>
        <v>2138</v>
      </c>
      <c r="W49" s="40">
        <f t="shared" si="5"/>
        <v>574</v>
      </c>
      <c r="X49" s="40">
        <f t="shared" si="5"/>
        <v>8951</v>
      </c>
      <c r="Y49" s="40">
        <f t="shared" si="5"/>
        <v>0</v>
      </c>
      <c r="Z49" s="40">
        <f t="shared" si="5"/>
        <v>746</v>
      </c>
      <c r="AA49" s="41">
        <f t="shared" si="5"/>
        <v>12409</v>
      </c>
    </row>
    <row r="50" spans="1:27" ht="15">
      <c r="A50" s="110">
        <v>42</v>
      </c>
      <c r="B50" s="38">
        <v>932911</v>
      </c>
      <c r="C50" s="39" t="s">
        <v>217</v>
      </c>
      <c r="D50" s="39">
        <f>'5.K kiemelt ei.'!G56</f>
        <v>0</v>
      </c>
      <c r="E50" s="39">
        <f>'5.K kiemelt ei.'!K56</f>
        <v>0</v>
      </c>
      <c r="F50" s="39">
        <f>'5.K kiemelt ei.'!O56</f>
        <v>715</v>
      </c>
      <c r="G50" s="40">
        <f>'5.K kiemelt ei.'!S56</f>
        <v>0</v>
      </c>
      <c r="H50" s="40">
        <f>'5.K kiemelt ei.'!AI56</f>
        <v>367</v>
      </c>
      <c r="I50" s="41">
        <f t="shared" si="4"/>
        <v>1082</v>
      </c>
      <c r="J50" s="111"/>
      <c r="K50" s="111"/>
      <c r="L50" s="111"/>
      <c r="M50" s="111"/>
      <c r="N50" s="111"/>
      <c r="O50" s="40">
        <f t="shared" si="3"/>
        <v>0</v>
      </c>
      <c r="P50" s="111"/>
      <c r="Q50" s="111"/>
      <c r="R50" s="111"/>
      <c r="S50" s="111"/>
      <c r="T50" s="111"/>
      <c r="U50" s="40">
        <f t="shared" si="1"/>
        <v>0</v>
      </c>
      <c r="V50" s="40">
        <f t="shared" si="5"/>
        <v>0</v>
      </c>
      <c r="W50" s="40">
        <f t="shared" si="5"/>
        <v>0</v>
      </c>
      <c r="X50" s="40">
        <f t="shared" si="5"/>
        <v>715</v>
      </c>
      <c r="Y50" s="40">
        <f t="shared" si="5"/>
        <v>0</v>
      </c>
      <c r="Z50" s="40">
        <f t="shared" si="5"/>
        <v>367</v>
      </c>
      <c r="AA50" s="41">
        <f t="shared" si="5"/>
        <v>1082</v>
      </c>
    </row>
    <row r="51" spans="1:27" ht="15">
      <c r="A51" s="110">
        <v>43</v>
      </c>
      <c r="B51" s="38">
        <v>940000</v>
      </c>
      <c r="C51" s="39" t="s">
        <v>218</v>
      </c>
      <c r="D51" s="39"/>
      <c r="E51" s="39"/>
      <c r="F51" s="39"/>
      <c r="G51" s="40">
        <f>'5.K kiemelt ei.'!S57</f>
        <v>0</v>
      </c>
      <c r="H51" s="40">
        <f>'5.K kiemelt ei.'!AI57</f>
        <v>0</v>
      </c>
      <c r="I51" s="41">
        <f t="shared" si="4"/>
        <v>0</v>
      </c>
      <c r="J51" s="39">
        <f>'5.K kiemelt ei.'!G57</f>
        <v>875</v>
      </c>
      <c r="K51" s="39">
        <f>'5.K kiemelt ei.'!K57</f>
        <v>236</v>
      </c>
      <c r="L51" s="39">
        <f>'5.K kiemelt ei.'!O57</f>
        <v>324</v>
      </c>
      <c r="M51" s="39">
        <f>'5.K kiemelt ei.'!S57</f>
        <v>0</v>
      </c>
      <c r="N51" s="39"/>
      <c r="O51" s="40">
        <f t="shared" si="3"/>
        <v>1435</v>
      </c>
      <c r="P51" s="111"/>
      <c r="Q51" s="111"/>
      <c r="R51" s="111"/>
      <c r="S51" s="111"/>
      <c r="T51" s="111"/>
      <c r="U51" s="40">
        <f t="shared" si="1"/>
        <v>0</v>
      </c>
      <c r="V51" s="40">
        <f t="shared" si="5"/>
        <v>875</v>
      </c>
      <c r="W51" s="40">
        <f t="shared" si="5"/>
        <v>236</v>
      </c>
      <c r="X51" s="40">
        <f t="shared" si="5"/>
        <v>324</v>
      </c>
      <c r="Y51" s="40">
        <f t="shared" si="5"/>
        <v>0</v>
      </c>
      <c r="Z51" s="40">
        <f t="shared" si="5"/>
        <v>0</v>
      </c>
      <c r="AA51" s="41">
        <f t="shared" si="5"/>
        <v>1435</v>
      </c>
    </row>
    <row r="52" spans="1:27" ht="15">
      <c r="A52" s="110">
        <v>44</v>
      </c>
      <c r="B52" s="38">
        <v>960302</v>
      </c>
      <c r="C52" s="39" t="s">
        <v>25</v>
      </c>
      <c r="D52" s="39">
        <f>'5.K kiemelt ei.'!G58</f>
        <v>148</v>
      </c>
      <c r="E52" s="39">
        <f>'5.K kiemelt ei.'!K58</f>
        <v>40</v>
      </c>
      <c r="F52" s="39">
        <f>'5.K kiemelt ei.'!O58</f>
        <v>236</v>
      </c>
      <c r="G52" s="40">
        <f>'5.K kiemelt ei.'!S58</f>
        <v>0</v>
      </c>
      <c r="H52" s="40">
        <f>'5.K kiemelt ei.'!AI58</f>
        <v>1043</v>
      </c>
      <c r="I52" s="41">
        <f t="shared" si="4"/>
        <v>1467</v>
      </c>
      <c r="J52" s="111"/>
      <c r="K52" s="111"/>
      <c r="L52" s="111"/>
      <c r="M52" s="111"/>
      <c r="N52" s="111"/>
      <c r="O52" s="40">
        <f t="shared" si="3"/>
        <v>0</v>
      </c>
      <c r="P52" s="111"/>
      <c r="Q52" s="111"/>
      <c r="R52" s="111"/>
      <c r="S52" s="111"/>
      <c r="T52" s="111"/>
      <c r="U52" s="40">
        <f t="shared" si="1"/>
        <v>0</v>
      </c>
      <c r="V52" s="40">
        <f t="shared" si="5"/>
        <v>148</v>
      </c>
      <c r="W52" s="40">
        <f t="shared" si="5"/>
        <v>40</v>
      </c>
      <c r="X52" s="40">
        <f t="shared" si="5"/>
        <v>236</v>
      </c>
      <c r="Y52" s="40">
        <f t="shared" si="5"/>
        <v>0</v>
      </c>
      <c r="Z52" s="40">
        <f t="shared" si="5"/>
        <v>1043</v>
      </c>
      <c r="AA52" s="41">
        <f t="shared" si="5"/>
        <v>1467</v>
      </c>
    </row>
    <row r="53" spans="1:27" ht="15">
      <c r="A53" s="110">
        <v>45</v>
      </c>
      <c r="B53" s="42"/>
      <c r="C53" s="43" t="s">
        <v>61</v>
      </c>
      <c r="D53" s="43">
        <f>SUM(D20:D52)</f>
        <v>81216</v>
      </c>
      <c r="E53" s="43">
        <f>SUM(E20:E52)</f>
        <v>20896</v>
      </c>
      <c r="F53" s="43">
        <f>SUM(F20:F52)</f>
        <v>126537</v>
      </c>
      <c r="G53" s="43">
        <f>SUM(G20:G52)</f>
        <v>0</v>
      </c>
      <c r="H53" s="43">
        <f>SUM(H20:H52)</f>
        <v>18867</v>
      </c>
      <c r="I53" s="41">
        <f>SUM(D53:H53)</f>
        <v>247516</v>
      </c>
      <c r="J53" s="111">
        <f>SUM(J20:J52)</f>
        <v>1325</v>
      </c>
      <c r="K53" s="111">
        <f>SUM(K20:K52)</f>
        <v>344</v>
      </c>
      <c r="L53" s="111">
        <f>SUM(L20:L52)</f>
        <v>13639</v>
      </c>
      <c r="M53" s="111">
        <f>SUM(M20:M52)</f>
        <v>4914</v>
      </c>
      <c r="N53" s="111"/>
      <c r="O53" s="40">
        <f t="shared" si="3"/>
        <v>20222</v>
      </c>
      <c r="P53" s="111">
        <f>SUM(P20:P52)</f>
        <v>0</v>
      </c>
      <c r="Q53" s="111">
        <f>SUM(Q20:Q52)</f>
        <v>0</v>
      </c>
      <c r="R53" s="111">
        <f>SUM(R20:R52)</f>
        <v>0</v>
      </c>
      <c r="S53" s="111">
        <f>SUM(S20:S52)</f>
        <v>0</v>
      </c>
      <c r="T53" s="111">
        <f>SUM(T20:T52)</f>
        <v>0</v>
      </c>
      <c r="U53" s="40">
        <f t="shared" si="1"/>
        <v>0</v>
      </c>
      <c r="V53" s="40">
        <f t="shared" si="5"/>
        <v>82541</v>
      </c>
      <c r="W53" s="40">
        <f t="shared" si="5"/>
        <v>21240</v>
      </c>
      <c r="X53" s="40">
        <f t="shared" si="5"/>
        <v>140176</v>
      </c>
      <c r="Y53" s="40">
        <f t="shared" si="5"/>
        <v>4914</v>
      </c>
      <c r="Z53" s="40">
        <f t="shared" si="5"/>
        <v>18867</v>
      </c>
      <c r="AA53" s="41">
        <f t="shared" si="5"/>
        <v>267738</v>
      </c>
    </row>
    <row r="54" spans="1:27" ht="15">
      <c r="A54" s="110">
        <v>46</v>
      </c>
      <c r="B54" s="38"/>
      <c r="C54" s="39"/>
      <c r="D54" s="39"/>
      <c r="E54" s="111"/>
      <c r="F54" s="111"/>
      <c r="G54" s="111"/>
      <c r="H54" s="111"/>
      <c r="I54" s="41"/>
      <c r="J54" s="111"/>
      <c r="K54" s="111"/>
      <c r="L54" s="111"/>
      <c r="M54" s="111"/>
      <c r="N54" s="111"/>
      <c r="O54" s="40"/>
      <c r="P54" s="111"/>
      <c r="Q54" s="111"/>
      <c r="R54" s="111"/>
      <c r="S54" s="111"/>
      <c r="T54" s="111"/>
      <c r="U54" s="40"/>
      <c r="V54" s="40"/>
      <c r="W54" s="40"/>
      <c r="X54" s="40"/>
      <c r="Y54" s="40"/>
      <c r="Z54" s="40"/>
      <c r="AA54" s="41"/>
    </row>
    <row r="55" spans="1:27" ht="15">
      <c r="A55" s="110">
        <v>47</v>
      </c>
      <c r="B55" s="38"/>
      <c r="C55" s="43" t="s">
        <v>27</v>
      </c>
      <c r="D55" s="43">
        <f aca="true" t="shared" si="6" ref="D55:O55">D53+D16+D7</f>
        <v>120846</v>
      </c>
      <c r="E55" s="43">
        <f t="shared" si="6"/>
        <v>31863</v>
      </c>
      <c r="F55" s="43">
        <f t="shared" si="6"/>
        <v>140916</v>
      </c>
      <c r="G55" s="43">
        <f t="shared" si="6"/>
        <v>15481</v>
      </c>
      <c r="H55" s="43">
        <f t="shared" si="6"/>
        <v>35226</v>
      </c>
      <c r="I55" s="43">
        <f t="shared" si="6"/>
        <v>344332</v>
      </c>
      <c r="J55" s="43">
        <f t="shared" si="6"/>
        <v>1325</v>
      </c>
      <c r="K55" s="43">
        <f t="shared" si="6"/>
        <v>344</v>
      </c>
      <c r="L55" s="43">
        <f t="shared" si="6"/>
        <v>13639</v>
      </c>
      <c r="M55" s="43">
        <f t="shared" si="6"/>
        <v>14815</v>
      </c>
      <c r="N55" s="43">
        <f t="shared" si="6"/>
        <v>1941</v>
      </c>
      <c r="O55" s="43">
        <f t="shared" si="6"/>
        <v>32064</v>
      </c>
      <c r="P55" s="43">
        <f>P53+P16+P13</f>
        <v>0</v>
      </c>
      <c r="Q55" s="43">
        <f>Q53+Q16+Q13</f>
        <v>0</v>
      </c>
      <c r="R55" s="43">
        <f>R53+R16+R13</f>
        <v>0</v>
      </c>
      <c r="S55" s="43">
        <f>S53+S16+S13</f>
        <v>24064</v>
      </c>
      <c r="T55" s="43">
        <f>T53+T16+T13</f>
        <v>0</v>
      </c>
      <c r="U55" s="43">
        <f>U53+U16+U7</f>
        <v>0</v>
      </c>
      <c r="V55" s="43">
        <f aca="true" t="shared" si="7" ref="V55:AA55">V53+V16+V13</f>
        <v>122171</v>
      </c>
      <c r="W55" s="43">
        <f t="shared" si="7"/>
        <v>32207</v>
      </c>
      <c r="X55" s="43">
        <f t="shared" si="7"/>
        <v>154555</v>
      </c>
      <c r="Y55" s="43">
        <f t="shared" si="7"/>
        <v>54360</v>
      </c>
      <c r="Z55" s="43">
        <f t="shared" si="7"/>
        <v>37167</v>
      </c>
      <c r="AA55" s="43">
        <f t="shared" si="7"/>
        <v>477281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K13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.140625" style="161" customWidth="1"/>
    <col min="2" max="2" width="33.8515625" style="170" bestFit="1" customWidth="1"/>
    <col min="3" max="17" width="8.28125" style="170" customWidth="1"/>
    <col min="18" max="18" width="9.7109375" style="170" customWidth="1"/>
    <col min="19" max="19" width="9.140625" style="170" customWidth="1"/>
    <col min="20" max="26" width="7.7109375" style="170" customWidth="1"/>
    <col min="27" max="29" width="7.8515625" style="170" customWidth="1"/>
    <col min="30" max="30" width="7.28125" style="170" bestFit="1" customWidth="1"/>
    <col min="31" max="31" width="7.28125" style="170" customWidth="1"/>
    <col min="32" max="33" width="7.28125" style="170" bestFit="1" customWidth="1"/>
    <col min="34" max="34" width="7.28125" style="170" customWidth="1"/>
    <col min="35" max="35" width="7.140625" style="170" bestFit="1" customWidth="1"/>
    <col min="36" max="36" width="7.28125" style="170" bestFit="1" customWidth="1"/>
    <col min="37" max="37" width="7.57421875" style="170" customWidth="1"/>
    <col min="38" max="38" width="7.28125" style="170" bestFit="1" customWidth="1"/>
    <col min="39" max="39" width="7.28125" style="170" customWidth="1"/>
    <col min="40" max="40" width="7.28125" style="170" bestFit="1" customWidth="1"/>
    <col min="41" max="41" width="7.28125" style="170" customWidth="1"/>
    <col min="42" max="42" width="7.28125" style="170" bestFit="1" customWidth="1"/>
    <col min="43" max="43" width="7.421875" style="170" customWidth="1"/>
    <col min="44" max="44" width="7.28125" style="170" bestFit="1" customWidth="1"/>
    <col min="45" max="45" width="7.28125" style="170" customWidth="1"/>
    <col min="46" max="46" width="7.28125" style="170" bestFit="1" customWidth="1"/>
    <col min="47" max="48" width="7.28125" style="170" customWidth="1"/>
    <col min="49" max="49" width="7.421875" style="170" bestFit="1" customWidth="1"/>
    <col min="50" max="50" width="7.28125" style="170" bestFit="1" customWidth="1"/>
    <col min="51" max="51" width="7.28125" style="170" customWidth="1"/>
    <col min="52" max="52" width="7.7109375" style="170" bestFit="1" customWidth="1"/>
    <col min="53" max="53" width="7.7109375" style="170" customWidth="1"/>
    <col min="54" max="54" width="9.00390625" style="170" bestFit="1" customWidth="1"/>
    <col min="55" max="55" width="11.00390625" style="167" customWidth="1"/>
    <col min="56" max="56" width="9.57421875" style="92" bestFit="1" customWidth="1"/>
    <col min="57" max="16384" width="9.140625" style="170" customWidth="1"/>
  </cols>
  <sheetData>
    <row r="1" spans="1:84" s="154" customFormat="1" ht="15.75">
      <c r="A1" s="221" t="s">
        <v>704</v>
      </c>
      <c r="B1" s="222"/>
      <c r="C1" s="222"/>
      <c r="D1" s="222"/>
      <c r="E1" s="222"/>
      <c r="F1" s="222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2"/>
      <c r="BD1" s="90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3"/>
    </row>
    <row r="2" spans="1:56" s="151" customFormat="1" ht="15">
      <c r="A2" s="155"/>
      <c r="BC2" s="152"/>
      <c r="BD2" s="90"/>
    </row>
    <row r="3" spans="1:56" s="151" customFormat="1" ht="15">
      <c r="A3" s="155"/>
      <c r="B3" s="156" t="s">
        <v>584</v>
      </c>
      <c r="BC3" s="152"/>
      <c r="BD3" s="90"/>
    </row>
    <row r="4" spans="1:56" s="151" customFormat="1" ht="15">
      <c r="A4" s="155"/>
      <c r="BC4" s="152"/>
      <c r="BD4" s="90"/>
    </row>
    <row r="5" spans="1:56" s="151" customFormat="1" ht="15">
      <c r="A5" s="155"/>
      <c r="BC5" s="152"/>
      <c r="BD5" s="90"/>
    </row>
    <row r="6" spans="1:56" s="158" customFormat="1" ht="15">
      <c r="A6" s="157"/>
      <c r="B6" s="158" t="s">
        <v>28</v>
      </c>
      <c r="C6" s="158" t="s">
        <v>29</v>
      </c>
      <c r="D6" s="158" t="s">
        <v>30</v>
      </c>
      <c r="F6" s="158" t="s">
        <v>31</v>
      </c>
      <c r="G6" s="158" t="s">
        <v>32</v>
      </c>
      <c r="I6" s="158" t="s">
        <v>62</v>
      </c>
      <c r="J6" s="158" t="s">
        <v>65</v>
      </c>
      <c r="K6" s="158" t="s">
        <v>66</v>
      </c>
      <c r="L6" s="158" t="s">
        <v>67</v>
      </c>
      <c r="M6" s="158" t="s">
        <v>68</v>
      </c>
      <c r="N6" s="158" t="s">
        <v>69</v>
      </c>
      <c r="O6" s="158" t="s">
        <v>70</v>
      </c>
      <c r="R6" s="158" t="s">
        <v>180</v>
      </c>
      <c r="S6" s="158" t="s">
        <v>71</v>
      </c>
      <c r="T6" s="158" t="s">
        <v>72</v>
      </c>
      <c r="U6" s="158" t="s">
        <v>73</v>
      </c>
      <c r="V6" s="158" t="s">
        <v>74</v>
      </c>
      <c r="W6" s="158" t="s">
        <v>75</v>
      </c>
      <c r="X6" s="158" t="s">
        <v>76</v>
      </c>
      <c r="Y6" s="158" t="s">
        <v>77</v>
      </c>
      <c r="Z6" s="158" t="s">
        <v>78</v>
      </c>
      <c r="AA6" s="158" t="s">
        <v>79</v>
      </c>
      <c r="AB6" s="158" t="s">
        <v>397</v>
      </c>
      <c r="AC6" s="158" t="s">
        <v>219</v>
      </c>
      <c r="AD6" s="158" t="s">
        <v>220</v>
      </c>
      <c r="AE6" s="158" t="s">
        <v>221</v>
      </c>
      <c r="AF6" s="158" t="s">
        <v>222</v>
      </c>
      <c r="AG6" s="158" t="s">
        <v>223</v>
      </c>
      <c r="AH6" s="158" t="s">
        <v>398</v>
      </c>
      <c r="AI6" s="158" t="s">
        <v>399</v>
      </c>
      <c r="AJ6" s="158" t="s">
        <v>400</v>
      </c>
      <c r="AK6" s="158" t="s">
        <v>401</v>
      </c>
      <c r="AL6" s="158" t="s">
        <v>402</v>
      </c>
      <c r="AM6" s="158" t="s">
        <v>403</v>
      </c>
      <c r="AN6" s="158" t="s">
        <v>404</v>
      </c>
      <c r="AO6" s="158" t="s">
        <v>405</v>
      </c>
      <c r="AP6" s="158" t="s">
        <v>406</v>
      </c>
      <c r="AQ6" s="158" t="s">
        <v>224</v>
      </c>
      <c r="AR6" s="158" t="s">
        <v>225</v>
      </c>
      <c r="AS6" s="158" t="s">
        <v>226</v>
      </c>
      <c r="AT6" s="158" t="s">
        <v>407</v>
      </c>
      <c r="AU6" s="158" t="s">
        <v>227</v>
      </c>
      <c r="AV6" s="158" t="s">
        <v>228</v>
      </c>
      <c r="AW6" s="158" t="s">
        <v>229</v>
      </c>
      <c r="AX6" s="158" t="s">
        <v>230</v>
      </c>
      <c r="AY6" s="158" t="s">
        <v>514</v>
      </c>
      <c r="AZ6" s="158" t="s">
        <v>231</v>
      </c>
      <c r="BA6" s="158" t="s">
        <v>231</v>
      </c>
      <c r="BB6" s="158" t="s">
        <v>232</v>
      </c>
      <c r="BC6" s="159" t="s">
        <v>233</v>
      </c>
      <c r="BD6" s="160"/>
    </row>
    <row r="7" spans="1:56" s="161" customFormat="1" ht="33.75">
      <c r="A7" s="161">
        <v>1</v>
      </c>
      <c r="C7" s="162" t="s">
        <v>234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 t="s">
        <v>151</v>
      </c>
      <c r="T7" s="162" t="s">
        <v>201</v>
      </c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4"/>
      <c r="BC7" s="166"/>
      <c r="BD7" s="91"/>
    </row>
    <row r="8" spans="1:56" s="167" customFormat="1" ht="57">
      <c r="A8" s="166">
        <v>2</v>
      </c>
      <c r="B8" s="167" t="s">
        <v>80</v>
      </c>
      <c r="C8" s="168" t="s">
        <v>39</v>
      </c>
      <c r="D8" s="168" t="s">
        <v>235</v>
      </c>
      <c r="E8" s="168" t="s">
        <v>254</v>
      </c>
      <c r="F8" s="168" t="s">
        <v>236</v>
      </c>
      <c r="G8" s="168" t="s">
        <v>237</v>
      </c>
      <c r="H8" s="168" t="s">
        <v>576</v>
      </c>
      <c r="I8" s="168" t="s">
        <v>238</v>
      </c>
      <c r="J8" s="168" t="s">
        <v>239</v>
      </c>
      <c r="K8" s="168" t="s">
        <v>240</v>
      </c>
      <c r="L8" s="168" t="s">
        <v>241</v>
      </c>
      <c r="M8" s="168" t="s">
        <v>242</v>
      </c>
      <c r="N8" s="168" t="s">
        <v>243</v>
      </c>
      <c r="O8" s="168" t="s">
        <v>515</v>
      </c>
      <c r="P8" s="168" t="s">
        <v>578</v>
      </c>
      <c r="Q8" s="168" t="s">
        <v>572</v>
      </c>
      <c r="R8" s="168" t="s">
        <v>244</v>
      </c>
      <c r="S8" s="168" t="s">
        <v>579</v>
      </c>
      <c r="T8" s="168" t="s">
        <v>245</v>
      </c>
      <c r="U8" s="168" t="s">
        <v>88</v>
      </c>
      <c r="V8" s="168" t="s">
        <v>640</v>
      </c>
      <c r="W8" s="168" t="s">
        <v>246</v>
      </c>
      <c r="X8" s="168" t="s">
        <v>247</v>
      </c>
      <c r="Y8" s="168" t="s">
        <v>248</v>
      </c>
      <c r="Z8" s="168" t="s">
        <v>249</v>
      </c>
      <c r="AA8" s="168" t="s">
        <v>516</v>
      </c>
      <c r="AB8" s="168" t="s">
        <v>517</v>
      </c>
      <c r="AC8" s="168" t="s">
        <v>250</v>
      </c>
      <c r="AD8" s="168" t="s">
        <v>518</v>
      </c>
      <c r="AE8" s="168" t="s">
        <v>251</v>
      </c>
      <c r="AF8" s="168" t="s">
        <v>252</v>
      </c>
      <c r="AG8" s="168" t="s">
        <v>253</v>
      </c>
      <c r="AH8" s="168" t="s">
        <v>254</v>
      </c>
      <c r="AI8" s="168" t="s">
        <v>255</v>
      </c>
      <c r="AJ8" s="168" t="s">
        <v>256</v>
      </c>
      <c r="AK8" s="168" t="s">
        <v>257</v>
      </c>
      <c r="AL8" s="168" t="s">
        <v>258</v>
      </c>
      <c r="AM8" s="168" t="s">
        <v>259</v>
      </c>
      <c r="AN8" s="168" t="s">
        <v>260</v>
      </c>
      <c r="AO8" s="168" t="s">
        <v>642</v>
      </c>
      <c r="AP8" s="168" t="s">
        <v>261</v>
      </c>
      <c r="AQ8" s="168" t="s">
        <v>262</v>
      </c>
      <c r="AR8" s="168" t="s">
        <v>263</v>
      </c>
      <c r="AS8" s="168" t="s">
        <v>264</v>
      </c>
      <c r="AT8" s="168" t="s">
        <v>265</v>
      </c>
      <c r="AU8" s="168" t="s">
        <v>266</v>
      </c>
      <c r="AV8" s="168" t="s">
        <v>267</v>
      </c>
      <c r="AW8" s="168" t="s">
        <v>268</v>
      </c>
      <c r="AX8" s="168" t="s">
        <v>269</v>
      </c>
      <c r="AY8" s="168" t="s">
        <v>270</v>
      </c>
      <c r="AZ8" s="168" t="s">
        <v>519</v>
      </c>
      <c r="BA8" s="168" t="s">
        <v>271</v>
      </c>
      <c r="BB8" s="168" t="s">
        <v>272</v>
      </c>
      <c r="BC8" s="169" t="s">
        <v>273</v>
      </c>
      <c r="BD8" s="93"/>
    </row>
    <row r="9" spans="1:55" ht="15">
      <c r="A9" s="161">
        <v>3</v>
      </c>
      <c r="B9" s="23" t="s">
        <v>274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f aca="true" t="shared" si="0" ref="R9:R40">SUM(B9:Q9)</f>
        <v>0</v>
      </c>
      <c r="S9" s="23">
        <v>24797</v>
      </c>
      <c r="T9" s="23"/>
      <c r="U9" s="23">
        <v>4623</v>
      </c>
      <c r="V9" s="23">
        <v>3237</v>
      </c>
      <c r="W9" s="23"/>
      <c r="X9" s="23">
        <v>6910</v>
      </c>
      <c r="Y9" s="23"/>
      <c r="Z9" s="23"/>
      <c r="AA9" s="23"/>
      <c r="AB9" s="23"/>
      <c r="AC9" s="23"/>
      <c r="AD9" s="23"/>
      <c r="AE9" s="23">
        <v>4623</v>
      </c>
      <c r="AF9" s="23">
        <v>9585</v>
      </c>
      <c r="AG9" s="23">
        <v>12024</v>
      </c>
      <c r="AH9" s="23"/>
      <c r="AI9" s="23">
        <v>1000</v>
      </c>
      <c r="AJ9" s="23"/>
      <c r="AK9" s="23"/>
      <c r="AL9" s="23">
        <v>2125</v>
      </c>
      <c r="AM9" s="23"/>
      <c r="AN9" s="23"/>
      <c r="AO9" s="23"/>
      <c r="AP9" s="23">
        <v>1537</v>
      </c>
      <c r="AQ9" s="23"/>
      <c r="AR9" s="23"/>
      <c r="AS9" s="23">
        <v>1540</v>
      </c>
      <c r="AT9" s="23"/>
      <c r="AU9" s="170">
        <v>8822</v>
      </c>
      <c r="AV9" s="170">
        <v>2771</v>
      </c>
      <c r="AW9" s="23"/>
      <c r="AX9" s="23">
        <v>1326</v>
      </c>
      <c r="AY9" s="23"/>
      <c r="AZ9" s="23"/>
      <c r="BA9" s="23"/>
      <c r="BB9" s="23">
        <f aca="true" t="shared" si="1" ref="BB9:BB58">SUM(T9:BA9)</f>
        <v>60123</v>
      </c>
      <c r="BC9" s="25">
        <f>BB9+R9+S9</f>
        <v>84920</v>
      </c>
    </row>
    <row r="10" spans="1:55" ht="15">
      <c r="A10" s="161">
        <v>4</v>
      </c>
      <c r="B10" s="23" t="s">
        <v>275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f t="shared" si="0"/>
        <v>0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>
        <f t="shared" si="1"/>
        <v>0</v>
      </c>
      <c r="BC10" s="25">
        <f aca="true" t="shared" si="2" ref="BC10:BC74">BB10+R10+S10</f>
        <v>0</v>
      </c>
    </row>
    <row r="11" spans="1:55" ht="15">
      <c r="A11" s="161">
        <v>5</v>
      </c>
      <c r="B11" s="23" t="s">
        <v>276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>
        <f t="shared" si="0"/>
        <v>0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>
        <f t="shared" si="1"/>
        <v>0</v>
      </c>
      <c r="BC11" s="25">
        <f t="shared" si="2"/>
        <v>0</v>
      </c>
    </row>
    <row r="12" spans="1:55" ht="15">
      <c r="A12" s="166">
        <v>6</v>
      </c>
      <c r="B12" s="23" t="s">
        <v>277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f t="shared" si="0"/>
        <v>0</v>
      </c>
      <c r="S12" s="23">
        <v>1235</v>
      </c>
      <c r="T12" s="23"/>
      <c r="U12" s="23"/>
      <c r="V12" s="23"/>
      <c r="W12" s="23"/>
      <c r="X12" s="23">
        <v>360</v>
      </c>
      <c r="Y12" s="23"/>
      <c r="Z12" s="23"/>
      <c r="AA12" s="23"/>
      <c r="AB12" s="23"/>
      <c r="AC12" s="23"/>
      <c r="AD12" s="23"/>
      <c r="AE12" s="23"/>
      <c r="AF12" s="23">
        <v>480</v>
      </c>
      <c r="AG12" s="23">
        <v>592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>
        <f t="shared" si="1"/>
        <v>1432</v>
      </c>
      <c r="BC12" s="25">
        <f t="shared" si="2"/>
        <v>2667</v>
      </c>
    </row>
    <row r="13" spans="1:55" ht="15">
      <c r="A13" s="161">
        <v>7</v>
      </c>
      <c r="B13" s="23" t="s">
        <v>278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f t="shared" si="0"/>
        <v>0</v>
      </c>
      <c r="S13" s="23">
        <v>215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>
        <v>240</v>
      </c>
      <c r="AM13" s="23"/>
      <c r="AN13" s="23"/>
      <c r="AO13" s="23"/>
      <c r="AP13" s="23">
        <v>584</v>
      </c>
      <c r="AQ13" s="23"/>
      <c r="AR13" s="23"/>
      <c r="AS13" s="23">
        <v>298</v>
      </c>
      <c r="AT13" s="23"/>
      <c r="AU13" s="23"/>
      <c r="AV13" s="23"/>
      <c r="AW13" s="23"/>
      <c r="AX13" s="23"/>
      <c r="AY13" s="23"/>
      <c r="AZ13" s="23"/>
      <c r="BA13" s="23"/>
      <c r="BB13" s="23">
        <f t="shared" si="1"/>
        <v>1122</v>
      </c>
      <c r="BC13" s="25">
        <f t="shared" si="2"/>
        <v>1337</v>
      </c>
    </row>
    <row r="14" spans="1:55" ht="15">
      <c r="A14" s="166">
        <v>8</v>
      </c>
      <c r="B14" s="23" t="s">
        <v>279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f t="shared" si="0"/>
        <v>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>
        <f t="shared" si="1"/>
        <v>0</v>
      </c>
      <c r="BC14" s="25">
        <f t="shared" si="2"/>
        <v>0</v>
      </c>
    </row>
    <row r="15" spans="1:56" s="167" customFormat="1" ht="15.75">
      <c r="A15" s="161">
        <v>9</v>
      </c>
      <c r="B15" s="25" t="s">
        <v>280</v>
      </c>
      <c r="C15" s="25">
        <f>SUM(C9:C14)</f>
        <v>0</v>
      </c>
      <c r="D15" s="25">
        <f>SUM(D9:D14)</f>
        <v>0</v>
      </c>
      <c r="E15" s="25">
        <f>SUM(E9:E14)</f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3">
        <f t="shared" si="0"/>
        <v>0</v>
      </c>
      <c r="S15" s="25">
        <f>SUM(S9:S14)</f>
        <v>26247</v>
      </c>
      <c r="T15" s="25">
        <f>SUM(T9:T14)</f>
        <v>0</v>
      </c>
      <c r="U15" s="25">
        <f aca="true" t="shared" si="3" ref="U15:AN15">SUM(U9:U14)</f>
        <v>4623</v>
      </c>
      <c r="V15" s="25">
        <f t="shared" si="3"/>
        <v>3237</v>
      </c>
      <c r="W15" s="25">
        <f t="shared" si="3"/>
        <v>0</v>
      </c>
      <c r="X15" s="25">
        <f t="shared" si="3"/>
        <v>7270</v>
      </c>
      <c r="Y15" s="25">
        <f t="shared" si="3"/>
        <v>0</v>
      </c>
      <c r="Z15" s="25">
        <f t="shared" si="3"/>
        <v>0</v>
      </c>
      <c r="AA15" s="25">
        <f t="shared" si="3"/>
        <v>0</v>
      </c>
      <c r="AB15" s="25">
        <f t="shared" si="3"/>
        <v>0</v>
      </c>
      <c r="AC15" s="25">
        <f t="shared" si="3"/>
        <v>0</v>
      </c>
      <c r="AD15" s="25">
        <f t="shared" si="3"/>
        <v>0</v>
      </c>
      <c r="AE15" s="25">
        <f t="shared" si="3"/>
        <v>4623</v>
      </c>
      <c r="AF15" s="25">
        <f t="shared" si="3"/>
        <v>10065</v>
      </c>
      <c r="AG15" s="25">
        <f t="shared" si="3"/>
        <v>12616</v>
      </c>
      <c r="AH15" s="25">
        <f t="shared" si="3"/>
        <v>0</v>
      </c>
      <c r="AI15" s="25">
        <f t="shared" si="3"/>
        <v>1000</v>
      </c>
      <c r="AJ15" s="25">
        <f t="shared" si="3"/>
        <v>0</v>
      </c>
      <c r="AK15" s="25">
        <f t="shared" si="3"/>
        <v>0</v>
      </c>
      <c r="AL15" s="25">
        <f t="shared" si="3"/>
        <v>2365</v>
      </c>
      <c r="AM15" s="25">
        <f t="shared" si="3"/>
        <v>0</v>
      </c>
      <c r="AN15" s="25">
        <f t="shared" si="3"/>
        <v>0</v>
      </c>
      <c r="AO15" s="25"/>
      <c r="AP15" s="25">
        <f>SUM(AP9:AP14)</f>
        <v>2121</v>
      </c>
      <c r="AQ15" s="25">
        <f aca="true" t="shared" si="4" ref="AQ15:BA15">SUM(AQ9:AQ14)</f>
        <v>0</v>
      </c>
      <c r="AR15" s="25">
        <f t="shared" si="4"/>
        <v>0</v>
      </c>
      <c r="AS15" s="25">
        <f t="shared" si="4"/>
        <v>1838</v>
      </c>
      <c r="AT15" s="25">
        <f t="shared" si="4"/>
        <v>0</v>
      </c>
      <c r="AU15" s="25">
        <f t="shared" si="4"/>
        <v>8822</v>
      </c>
      <c r="AV15" s="25">
        <f t="shared" si="4"/>
        <v>2771</v>
      </c>
      <c r="AW15" s="25">
        <f t="shared" si="4"/>
        <v>0</v>
      </c>
      <c r="AX15" s="25">
        <f t="shared" si="4"/>
        <v>1326</v>
      </c>
      <c r="AY15" s="25">
        <f t="shared" si="4"/>
        <v>0</v>
      </c>
      <c r="AZ15" s="25">
        <f t="shared" si="4"/>
        <v>0</v>
      </c>
      <c r="BA15" s="25">
        <f t="shared" si="4"/>
        <v>0</v>
      </c>
      <c r="BB15" s="23">
        <f t="shared" si="1"/>
        <v>62677</v>
      </c>
      <c r="BC15" s="25">
        <f t="shared" si="2"/>
        <v>88924</v>
      </c>
      <c r="BD15" s="93"/>
    </row>
    <row r="16" spans="1:55" ht="15">
      <c r="A16" s="161">
        <v>10</v>
      </c>
      <c r="B16" s="23" t="s">
        <v>281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f t="shared" si="0"/>
        <v>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>
        <f t="shared" si="1"/>
        <v>0</v>
      </c>
      <c r="BC16" s="25">
        <f t="shared" si="2"/>
        <v>0</v>
      </c>
    </row>
    <row r="17" spans="1:56" s="167" customFormat="1" ht="15.75">
      <c r="A17" s="161">
        <v>11</v>
      </c>
      <c r="B17" s="25" t="s">
        <v>282</v>
      </c>
      <c r="C17" s="25">
        <f>SUM(C15:C16)</f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3">
        <f t="shared" si="0"/>
        <v>0</v>
      </c>
      <c r="S17" s="25">
        <f>SUM(S15:S16)</f>
        <v>26247</v>
      </c>
      <c r="T17" s="25">
        <f>SUM(T15:T16)</f>
        <v>0</v>
      </c>
      <c r="U17" s="25">
        <f aca="true" t="shared" si="5" ref="U17:AN17">SUM(U15:U16)</f>
        <v>4623</v>
      </c>
      <c r="V17" s="25">
        <f t="shared" si="5"/>
        <v>3237</v>
      </c>
      <c r="W17" s="25">
        <f t="shared" si="5"/>
        <v>0</v>
      </c>
      <c r="X17" s="25">
        <f t="shared" si="5"/>
        <v>7270</v>
      </c>
      <c r="Y17" s="25">
        <f t="shared" si="5"/>
        <v>0</v>
      </c>
      <c r="Z17" s="25">
        <f t="shared" si="5"/>
        <v>0</v>
      </c>
      <c r="AA17" s="25">
        <f t="shared" si="5"/>
        <v>0</v>
      </c>
      <c r="AB17" s="25">
        <f t="shared" si="5"/>
        <v>0</v>
      </c>
      <c r="AC17" s="25">
        <f t="shared" si="5"/>
        <v>0</v>
      </c>
      <c r="AD17" s="25">
        <f t="shared" si="5"/>
        <v>0</v>
      </c>
      <c r="AE17" s="25">
        <f t="shared" si="5"/>
        <v>4623</v>
      </c>
      <c r="AF17" s="25">
        <f t="shared" si="5"/>
        <v>10065</v>
      </c>
      <c r="AG17" s="25">
        <f t="shared" si="5"/>
        <v>12616</v>
      </c>
      <c r="AH17" s="25">
        <f t="shared" si="5"/>
        <v>0</v>
      </c>
      <c r="AI17" s="25">
        <f t="shared" si="5"/>
        <v>1000</v>
      </c>
      <c r="AJ17" s="25">
        <f t="shared" si="5"/>
        <v>0</v>
      </c>
      <c r="AK17" s="25">
        <f t="shared" si="5"/>
        <v>0</v>
      </c>
      <c r="AL17" s="25">
        <f t="shared" si="5"/>
        <v>2365</v>
      </c>
      <c r="AM17" s="25">
        <f t="shared" si="5"/>
        <v>0</v>
      </c>
      <c r="AN17" s="25">
        <f t="shared" si="5"/>
        <v>0</v>
      </c>
      <c r="AO17" s="25"/>
      <c r="AP17" s="25">
        <f>SUM(AP15:AP16)</f>
        <v>2121</v>
      </c>
      <c r="AQ17" s="25">
        <f aca="true" t="shared" si="6" ref="AQ17:BA17">SUM(AQ15:AQ16)</f>
        <v>0</v>
      </c>
      <c r="AR17" s="25">
        <f t="shared" si="6"/>
        <v>0</v>
      </c>
      <c r="AS17" s="25">
        <f t="shared" si="6"/>
        <v>1838</v>
      </c>
      <c r="AT17" s="25">
        <f t="shared" si="6"/>
        <v>0</v>
      </c>
      <c r="AU17" s="25">
        <f t="shared" si="6"/>
        <v>8822</v>
      </c>
      <c r="AV17" s="25">
        <f t="shared" si="6"/>
        <v>2771</v>
      </c>
      <c r="AW17" s="25">
        <f t="shared" si="6"/>
        <v>0</v>
      </c>
      <c r="AX17" s="25">
        <f t="shared" si="6"/>
        <v>1326</v>
      </c>
      <c r="AY17" s="25">
        <f t="shared" si="6"/>
        <v>0</v>
      </c>
      <c r="AZ17" s="25">
        <f t="shared" si="6"/>
        <v>0</v>
      </c>
      <c r="BA17" s="25">
        <f t="shared" si="6"/>
        <v>0</v>
      </c>
      <c r="BB17" s="23">
        <f t="shared" si="1"/>
        <v>62677</v>
      </c>
      <c r="BC17" s="25">
        <f t="shared" si="2"/>
        <v>88924</v>
      </c>
      <c r="BD17" s="93"/>
    </row>
    <row r="18" spans="1:55" ht="15">
      <c r="A18" s="166">
        <v>12</v>
      </c>
      <c r="B18" s="23" t="s">
        <v>520</v>
      </c>
      <c r="C18" s="23">
        <f>SUM(C17)</f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 t="shared" si="0"/>
        <v>0</v>
      </c>
      <c r="S18" s="23">
        <v>200</v>
      </c>
      <c r="T18" s="23"/>
      <c r="U18" s="23"/>
      <c r="V18" s="23"/>
      <c r="W18" s="23"/>
      <c r="X18" s="23">
        <v>200</v>
      </c>
      <c r="Y18" s="23"/>
      <c r="Z18" s="23"/>
      <c r="AA18" s="23"/>
      <c r="AB18" s="23"/>
      <c r="AC18" s="23"/>
      <c r="AD18" s="23"/>
      <c r="AE18" s="23">
        <f>'[1]községgazd'!$E$9</f>
        <v>0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>
        <f t="shared" si="1"/>
        <v>200</v>
      </c>
      <c r="BC18" s="25">
        <f t="shared" si="2"/>
        <v>400</v>
      </c>
    </row>
    <row r="19" spans="1:55" ht="15">
      <c r="A19" s="161">
        <v>13</v>
      </c>
      <c r="B19" s="23" t="s">
        <v>521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>
        <f t="shared" si="1"/>
        <v>0</v>
      </c>
      <c r="BC19" s="25">
        <f t="shared" si="2"/>
        <v>0</v>
      </c>
    </row>
    <row r="20" spans="1:56" s="167" customFormat="1" ht="15.75">
      <c r="A20" s="166">
        <v>14</v>
      </c>
      <c r="B20" s="25" t="s">
        <v>283</v>
      </c>
      <c r="C20" s="25">
        <f>SUM(C18:C19)</f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3">
        <f t="shared" si="0"/>
        <v>0</v>
      </c>
      <c r="S20" s="25">
        <f>SUM(S18:S19)</f>
        <v>200</v>
      </c>
      <c r="T20" s="25">
        <f>SUM(T18:T19)</f>
        <v>0</v>
      </c>
      <c r="U20" s="25">
        <f aca="true" t="shared" si="7" ref="U20:AN20">SUM(U18:U19)</f>
        <v>0</v>
      </c>
      <c r="V20" s="25">
        <f t="shared" si="7"/>
        <v>0</v>
      </c>
      <c r="W20" s="25">
        <f t="shared" si="7"/>
        <v>0</v>
      </c>
      <c r="X20" s="25">
        <f t="shared" si="7"/>
        <v>200</v>
      </c>
      <c r="Y20" s="25">
        <f t="shared" si="7"/>
        <v>0</v>
      </c>
      <c r="Z20" s="25">
        <f t="shared" si="7"/>
        <v>0</v>
      </c>
      <c r="AA20" s="25">
        <f t="shared" si="7"/>
        <v>0</v>
      </c>
      <c r="AB20" s="25">
        <f t="shared" si="7"/>
        <v>0</v>
      </c>
      <c r="AC20" s="25">
        <f t="shared" si="7"/>
        <v>0</v>
      </c>
      <c r="AD20" s="25">
        <f t="shared" si="7"/>
        <v>0</v>
      </c>
      <c r="AE20" s="25">
        <f t="shared" si="7"/>
        <v>0</v>
      </c>
      <c r="AF20" s="25">
        <f t="shared" si="7"/>
        <v>0</v>
      </c>
      <c r="AG20" s="25">
        <f t="shared" si="7"/>
        <v>0</v>
      </c>
      <c r="AH20" s="25">
        <f t="shared" si="7"/>
        <v>0</v>
      </c>
      <c r="AI20" s="25">
        <f t="shared" si="7"/>
        <v>0</v>
      </c>
      <c r="AJ20" s="25">
        <f t="shared" si="7"/>
        <v>0</v>
      </c>
      <c r="AK20" s="25">
        <f t="shared" si="7"/>
        <v>0</v>
      </c>
      <c r="AL20" s="25">
        <f t="shared" si="7"/>
        <v>0</v>
      </c>
      <c r="AM20" s="25">
        <f t="shared" si="7"/>
        <v>0</v>
      </c>
      <c r="AN20" s="25">
        <f t="shared" si="7"/>
        <v>0</v>
      </c>
      <c r="AO20" s="25"/>
      <c r="AP20" s="25">
        <f>SUM(AP18:AP19)</f>
        <v>0</v>
      </c>
      <c r="AQ20" s="25">
        <f aca="true" t="shared" si="8" ref="AQ20:BA20">SUM(AQ18:AQ19)</f>
        <v>0</v>
      </c>
      <c r="AR20" s="25">
        <f t="shared" si="8"/>
        <v>0</v>
      </c>
      <c r="AS20" s="25">
        <f t="shared" si="8"/>
        <v>0</v>
      </c>
      <c r="AT20" s="25">
        <f t="shared" si="8"/>
        <v>0</v>
      </c>
      <c r="AU20" s="25">
        <f t="shared" si="8"/>
        <v>0</v>
      </c>
      <c r="AV20" s="25">
        <f t="shared" si="8"/>
        <v>0</v>
      </c>
      <c r="AW20" s="25">
        <f t="shared" si="8"/>
        <v>0</v>
      </c>
      <c r="AX20" s="25">
        <f t="shared" si="8"/>
        <v>0</v>
      </c>
      <c r="AY20" s="25">
        <f t="shared" si="8"/>
        <v>0</v>
      </c>
      <c r="AZ20" s="25">
        <f t="shared" si="8"/>
        <v>0</v>
      </c>
      <c r="BA20" s="25">
        <f t="shared" si="8"/>
        <v>0</v>
      </c>
      <c r="BB20" s="23">
        <f t="shared" si="1"/>
        <v>200</v>
      </c>
      <c r="BC20" s="25">
        <f t="shared" si="2"/>
        <v>400</v>
      </c>
      <c r="BD20" s="93"/>
    </row>
    <row r="21" spans="1:55" ht="15">
      <c r="A21" s="161">
        <v>15</v>
      </c>
      <c r="B21" s="23" t="s">
        <v>522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>
        <v>0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>
        <f t="shared" si="1"/>
        <v>0</v>
      </c>
      <c r="BC21" s="25">
        <f t="shared" si="2"/>
        <v>0</v>
      </c>
    </row>
    <row r="22" spans="1:56" s="167" customFormat="1" ht="15.75">
      <c r="A22" s="161">
        <v>16</v>
      </c>
      <c r="B22" s="25" t="s">
        <v>283</v>
      </c>
      <c r="C22" s="25">
        <f>SUM(C20:C21)</f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3">
        <f t="shared" si="0"/>
        <v>0</v>
      </c>
      <c r="S22" s="25">
        <f>SUM(S20:S21)</f>
        <v>200</v>
      </c>
      <c r="T22" s="25">
        <f>SUM(T20:T21)</f>
        <v>0</v>
      </c>
      <c r="U22" s="25">
        <f aca="true" t="shared" si="9" ref="U22:AN22">SUM(U20:U21)</f>
        <v>0</v>
      </c>
      <c r="V22" s="25">
        <f t="shared" si="9"/>
        <v>0</v>
      </c>
      <c r="W22" s="25">
        <f t="shared" si="9"/>
        <v>0</v>
      </c>
      <c r="X22" s="25">
        <f t="shared" si="9"/>
        <v>200</v>
      </c>
      <c r="Y22" s="25">
        <f t="shared" si="9"/>
        <v>0</v>
      </c>
      <c r="Z22" s="25">
        <f t="shared" si="9"/>
        <v>0</v>
      </c>
      <c r="AA22" s="25">
        <f t="shared" si="9"/>
        <v>0</v>
      </c>
      <c r="AB22" s="25">
        <f t="shared" si="9"/>
        <v>0</v>
      </c>
      <c r="AC22" s="25">
        <f t="shared" si="9"/>
        <v>0</v>
      </c>
      <c r="AD22" s="25">
        <f t="shared" si="9"/>
        <v>0</v>
      </c>
      <c r="AE22" s="25">
        <f t="shared" si="9"/>
        <v>0</v>
      </c>
      <c r="AF22" s="25">
        <f t="shared" si="9"/>
        <v>0</v>
      </c>
      <c r="AG22" s="25">
        <f t="shared" si="9"/>
        <v>0</v>
      </c>
      <c r="AH22" s="25">
        <f t="shared" si="9"/>
        <v>0</v>
      </c>
      <c r="AI22" s="25">
        <f t="shared" si="9"/>
        <v>0</v>
      </c>
      <c r="AJ22" s="25">
        <f t="shared" si="9"/>
        <v>0</v>
      </c>
      <c r="AK22" s="25">
        <f t="shared" si="9"/>
        <v>0</v>
      </c>
      <c r="AL22" s="25">
        <f t="shared" si="9"/>
        <v>0</v>
      </c>
      <c r="AM22" s="25">
        <f t="shared" si="9"/>
        <v>0</v>
      </c>
      <c r="AN22" s="25">
        <f t="shared" si="9"/>
        <v>0</v>
      </c>
      <c r="AO22" s="25"/>
      <c r="AP22" s="25">
        <f>SUM(AP20:AP21)</f>
        <v>0</v>
      </c>
      <c r="AQ22" s="25">
        <f aca="true" t="shared" si="10" ref="AQ22:BA22">SUM(AQ20:AQ21)</f>
        <v>0</v>
      </c>
      <c r="AR22" s="25">
        <f t="shared" si="10"/>
        <v>0</v>
      </c>
      <c r="AS22" s="25">
        <f t="shared" si="10"/>
        <v>0</v>
      </c>
      <c r="AT22" s="25">
        <f t="shared" si="10"/>
        <v>0</v>
      </c>
      <c r="AU22" s="25">
        <f t="shared" si="10"/>
        <v>0</v>
      </c>
      <c r="AV22" s="25">
        <f t="shared" si="10"/>
        <v>0</v>
      </c>
      <c r="AW22" s="25">
        <f t="shared" si="10"/>
        <v>0</v>
      </c>
      <c r="AX22" s="25">
        <f t="shared" si="10"/>
        <v>0</v>
      </c>
      <c r="AY22" s="25">
        <f t="shared" si="10"/>
        <v>0</v>
      </c>
      <c r="AZ22" s="25">
        <f t="shared" si="10"/>
        <v>0</v>
      </c>
      <c r="BA22" s="25">
        <f t="shared" si="10"/>
        <v>0</v>
      </c>
      <c r="BB22" s="23">
        <f t="shared" si="1"/>
        <v>200</v>
      </c>
      <c r="BC22" s="25">
        <f t="shared" si="2"/>
        <v>400</v>
      </c>
      <c r="BD22" s="93"/>
    </row>
    <row r="23" spans="1:56" s="167" customFormat="1" ht="15.75">
      <c r="A23" s="161">
        <v>17</v>
      </c>
      <c r="B23" s="30" t="s">
        <v>284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3">
        <f t="shared" si="0"/>
        <v>0</v>
      </c>
      <c r="S23" s="25">
        <v>2219</v>
      </c>
      <c r="T23" s="25"/>
      <c r="U23" s="25">
        <v>387</v>
      </c>
      <c r="V23" s="25">
        <v>278</v>
      </c>
      <c r="W23" s="25"/>
      <c r="X23" s="25">
        <v>528</v>
      </c>
      <c r="Y23" s="25"/>
      <c r="Z23" s="25"/>
      <c r="AA23" s="25"/>
      <c r="AB23" s="25"/>
      <c r="AC23" s="25"/>
      <c r="AD23" s="25"/>
      <c r="AE23" s="25">
        <v>387</v>
      </c>
      <c r="AF23" s="25">
        <v>641</v>
      </c>
      <c r="AG23" s="25">
        <v>809</v>
      </c>
      <c r="AH23" s="25"/>
      <c r="AI23" s="25">
        <v>65</v>
      </c>
      <c r="AJ23" s="25"/>
      <c r="AK23" s="25"/>
      <c r="AL23" s="25">
        <v>159</v>
      </c>
      <c r="AM23" s="25"/>
      <c r="AN23" s="25"/>
      <c r="AO23" s="25"/>
      <c r="AP23" s="25">
        <v>148</v>
      </c>
      <c r="AQ23" s="25"/>
      <c r="AR23" s="25"/>
      <c r="AS23" s="25">
        <v>129</v>
      </c>
      <c r="AT23" s="25"/>
      <c r="AU23" s="25"/>
      <c r="AV23" s="25"/>
      <c r="AW23" s="25"/>
      <c r="AX23" s="25">
        <v>111</v>
      </c>
      <c r="AY23" s="25"/>
      <c r="AZ23" s="25"/>
      <c r="BA23" s="25"/>
      <c r="BB23" s="23">
        <f t="shared" si="1"/>
        <v>3642</v>
      </c>
      <c r="BC23" s="25">
        <f t="shared" si="2"/>
        <v>5861</v>
      </c>
      <c r="BD23" s="93"/>
    </row>
    <row r="24" spans="1:56" s="167" customFormat="1" ht="15.75">
      <c r="A24" s="166">
        <v>18</v>
      </c>
      <c r="B24" s="30" t="s">
        <v>523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3">
        <f t="shared" si="0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>
        <v>1700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3"/>
      <c r="BC24" s="25"/>
      <c r="BD24" s="93"/>
    </row>
    <row r="25" spans="1:55" ht="15">
      <c r="A25" s="161">
        <v>19</v>
      </c>
      <c r="B25" s="23" t="s">
        <v>285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0"/>
        <v>0</v>
      </c>
      <c r="S25" s="23">
        <v>660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>
        <f>'[1]községgazd'!$C$10</f>
        <v>0</v>
      </c>
      <c r="AF25" s="23"/>
      <c r="AG25" s="23">
        <v>1598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>
        <f t="shared" si="1"/>
        <v>1598</v>
      </c>
      <c r="BC25" s="25">
        <f t="shared" si="2"/>
        <v>2258</v>
      </c>
    </row>
    <row r="26" spans="1:55" ht="15">
      <c r="A26" s="166">
        <v>20</v>
      </c>
      <c r="B26" s="23" t="s">
        <v>293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f t="shared" si="0"/>
        <v>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>
        <f t="shared" si="1"/>
        <v>0</v>
      </c>
      <c r="BC26" s="25">
        <f t="shared" si="2"/>
        <v>0</v>
      </c>
    </row>
    <row r="27" spans="1:55" ht="15">
      <c r="A27" s="161">
        <v>21</v>
      </c>
      <c r="B27" s="23" t="s">
        <v>524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f t="shared" si="0"/>
        <v>0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>
        <f t="shared" si="1"/>
        <v>0</v>
      </c>
      <c r="BC27" s="25">
        <f t="shared" si="2"/>
        <v>0</v>
      </c>
    </row>
    <row r="28" spans="1:55" ht="15">
      <c r="A28" s="161">
        <v>22</v>
      </c>
      <c r="B28" s="23" t="s">
        <v>525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0"/>
        <v>0</v>
      </c>
      <c r="S28" s="23">
        <v>1020</v>
      </c>
      <c r="T28" s="23"/>
      <c r="U28" s="23"/>
      <c r="V28" s="23">
        <v>65</v>
      </c>
      <c r="W28" s="23"/>
      <c r="X28" s="23">
        <v>86</v>
      </c>
      <c r="Y28" s="23"/>
      <c r="Z28" s="23"/>
      <c r="AA28" s="23"/>
      <c r="AB28" s="23"/>
      <c r="AC28" s="23"/>
      <c r="AD28" s="23"/>
      <c r="AE28" s="23"/>
      <c r="AF28" s="23">
        <v>13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>
        <v>68</v>
      </c>
      <c r="AV28" s="23"/>
      <c r="AW28" s="23"/>
      <c r="AX28" s="23"/>
      <c r="AY28" s="23"/>
      <c r="AZ28" s="23"/>
      <c r="BA28" s="23"/>
      <c r="BB28" s="23">
        <f t="shared" si="1"/>
        <v>232</v>
      </c>
      <c r="BC28" s="25">
        <f t="shared" si="2"/>
        <v>1252</v>
      </c>
    </row>
    <row r="29" spans="1:56" s="167" customFormat="1" ht="15.75">
      <c r="A29" s="161">
        <v>23</v>
      </c>
      <c r="B29" s="25" t="s">
        <v>286</v>
      </c>
      <c r="C29" s="25">
        <f>SUM(C25:C28)</f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3">
        <f t="shared" si="0"/>
        <v>0</v>
      </c>
      <c r="S29" s="25">
        <f>SUM(S23:S28)</f>
        <v>3899</v>
      </c>
      <c r="T29" s="25">
        <f aca="true" t="shared" si="11" ref="T29:BB29">SUM(T23:T28)</f>
        <v>0</v>
      </c>
      <c r="U29" s="25">
        <f t="shared" si="11"/>
        <v>387</v>
      </c>
      <c r="V29" s="25">
        <f t="shared" si="11"/>
        <v>343</v>
      </c>
      <c r="W29" s="25">
        <f t="shared" si="11"/>
        <v>0</v>
      </c>
      <c r="X29" s="25">
        <f t="shared" si="11"/>
        <v>614</v>
      </c>
      <c r="Y29" s="25">
        <f t="shared" si="11"/>
        <v>0</v>
      </c>
      <c r="Z29" s="25">
        <f t="shared" si="11"/>
        <v>0</v>
      </c>
      <c r="AA29" s="25">
        <f t="shared" si="11"/>
        <v>0</v>
      </c>
      <c r="AB29" s="25">
        <f t="shared" si="11"/>
        <v>0</v>
      </c>
      <c r="AC29" s="25">
        <f t="shared" si="11"/>
        <v>0</v>
      </c>
      <c r="AD29" s="25">
        <f t="shared" si="11"/>
        <v>0</v>
      </c>
      <c r="AE29" s="25">
        <f t="shared" si="11"/>
        <v>387</v>
      </c>
      <c r="AF29" s="25">
        <f t="shared" si="11"/>
        <v>2354</v>
      </c>
      <c r="AG29" s="25">
        <f t="shared" si="11"/>
        <v>2407</v>
      </c>
      <c r="AH29" s="25">
        <f t="shared" si="11"/>
        <v>0</v>
      </c>
      <c r="AI29" s="25">
        <f t="shared" si="11"/>
        <v>65</v>
      </c>
      <c r="AJ29" s="25">
        <f t="shared" si="11"/>
        <v>0</v>
      </c>
      <c r="AK29" s="25">
        <f t="shared" si="11"/>
        <v>0</v>
      </c>
      <c r="AL29" s="25">
        <f t="shared" si="11"/>
        <v>159</v>
      </c>
      <c r="AM29" s="25">
        <f t="shared" si="11"/>
        <v>0</v>
      </c>
      <c r="AN29" s="25">
        <f t="shared" si="11"/>
        <v>0</v>
      </c>
      <c r="AO29" s="25">
        <f t="shared" si="11"/>
        <v>0</v>
      </c>
      <c r="AP29" s="25">
        <f t="shared" si="11"/>
        <v>148</v>
      </c>
      <c r="AQ29" s="25">
        <f t="shared" si="11"/>
        <v>0</v>
      </c>
      <c r="AR29" s="25">
        <f t="shared" si="11"/>
        <v>0</v>
      </c>
      <c r="AS29" s="25">
        <f t="shared" si="11"/>
        <v>129</v>
      </c>
      <c r="AT29" s="25">
        <f t="shared" si="11"/>
        <v>0</v>
      </c>
      <c r="AU29" s="25">
        <f t="shared" si="11"/>
        <v>68</v>
      </c>
      <c r="AV29" s="25">
        <f t="shared" si="11"/>
        <v>0</v>
      </c>
      <c r="AW29" s="25">
        <f t="shared" si="11"/>
        <v>0</v>
      </c>
      <c r="AX29" s="25">
        <f t="shared" si="11"/>
        <v>111</v>
      </c>
      <c r="AY29" s="25">
        <f t="shared" si="11"/>
        <v>0</v>
      </c>
      <c r="AZ29" s="25">
        <f t="shared" si="11"/>
        <v>0</v>
      </c>
      <c r="BA29" s="25">
        <f t="shared" si="11"/>
        <v>0</v>
      </c>
      <c r="BB29" s="25">
        <f t="shared" si="11"/>
        <v>5472</v>
      </c>
      <c r="BC29" s="25">
        <f t="shared" si="2"/>
        <v>9371</v>
      </c>
      <c r="BD29" s="93"/>
    </row>
    <row r="30" spans="1:56" s="167" customFormat="1" ht="15.75">
      <c r="A30" s="166">
        <v>24</v>
      </c>
      <c r="B30" s="25" t="s">
        <v>287</v>
      </c>
      <c r="C30" s="25">
        <f>SUM(C29:C29)</f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3">
        <f t="shared" si="0"/>
        <v>0</v>
      </c>
      <c r="S30" s="25">
        <f aca="true" t="shared" si="12" ref="S30:AN30">SUM(S29:S29)</f>
        <v>3899</v>
      </c>
      <c r="T30" s="25">
        <f t="shared" si="12"/>
        <v>0</v>
      </c>
      <c r="U30" s="25">
        <f t="shared" si="12"/>
        <v>387</v>
      </c>
      <c r="V30" s="25">
        <f t="shared" si="12"/>
        <v>343</v>
      </c>
      <c r="W30" s="25">
        <f t="shared" si="12"/>
        <v>0</v>
      </c>
      <c r="X30" s="25">
        <f t="shared" si="12"/>
        <v>614</v>
      </c>
      <c r="Y30" s="25">
        <f t="shared" si="12"/>
        <v>0</v>
      </c>
      <c r="Z30" s="25">
        <f t="shared" si="12"/>
        <v>0</v>
      </c>
      <c r="AA30" s="25">
        <f t="shared" si="12"/>
        <v>0</v>
      </c>
      <c r="AB30" s="25">
        <f t="shared" si="12"/>
        <v>0</v>
      </c>
      <c r="AC30" s="25">
        <f t="shared" si="12"/>
        <v>0</v>
      </c>
      <c r="AD30" s="25">
        <f t="shared" si="12"/>
        <v>0</v>
      </c>
      <c r="AE30" s="25">
        <f t="shared" si="12"/>
        <v>387</v>
      </c>
      <c r="AF30" s="25">
        <f t="shared" si="12"/>
        <v>2354</v>
      </c>
      <c r="AG30" s="25">
        <f t="shared" si="12"/>
        <v>2407</v>
      </c>
      <c r="AH30" s="25">
        <f t="shared" si="12"/>
        <v>0</v>
      </c>
      <c r="AI30" s="25">
        <f t="shared" si="12"/>
        <v>65</v>
      </c>
      <c r="AJ30" s="25">
        <f t="shared" si="12"/>
        <v>0</v>
      </c>
      <c r="AK30" s="25">
        <f t="shared" si="12"/>
        <v>0</v>
      </c>
      <c r="AL30" s="25">
        <f t="shared" si="12"/>
        <v>159</v>
      </c>
      <c r="AM30" s="25">
        <f t="shared" si="12"/>
        <v>0</v>
      </c>
      <c r="AN30" s="25">
        <f t="shared" si="12"/>
        <v>0</v>
      </c>
      <c r="AO30" s="25"/>
      <c r="AP30" s="25">
        <f aca="true" t="shared" si="13" ref="AP30:BA30">SUM(AP29:AP29)</f>
        <v>148</v>
      </c>
      <c r="AQ30" s="25">
        <f t="shared" si="13"/>
        <v>0</v>
      </c>
      <c r="AR30" s="25">
        <f t="shared" si="13"/>
        <v>0</v>
      </c>
      <c r="AS30" s="25">
        <f t="shared" si="13"/>
        <v>129</v>
      </c>
      <c r="AT30" s="25">
        <f t="shared" si="13"/>
        <v>0</v>
      </c>
      <c r="AU30" s="25">
        <f t="shared" si="13"/>
        <v>68</v>
      </c>
      <c r="AV30" s="25">
        <f t="shared" si="13"/>
        <v>0</v>
      </c>
      <c r="AW30" s="25">
        <f t="shared" si="13"/>
        <v>0</v>
      </c>
      <c r="AX30" s="25">
        <f t="shared" si="13"/>
        <v>111</v>
      </c>
      <c r="AY30" s="25">
        <f t="shared" si="13"/>
        <v>0</v>
      </c>
      <c r="AZ30" s="25">
        <f t="shared" si="13"/>
        <v>0</v>
      </c>
      <c r="BA30" s="25">
        <f t="shared" si="13"/>
        <v>0</v>
      </c>
      <c r="BB30" s="23">
        <f t="shared" si="1"/>
        <v>7172</v>
      </c>
      <c r="BC30" s="25">
        <f t="shared" si="2"/>
        <v>11071</v>
      </c>
      <c r="BD30" s="93"/>
    </row>
    <row r="31" spans="1:55" ht="15">
      <c r="A31" s="161">
        <v>25</v>
      </c>
      <c r="B31" s="23" t="s">
        <v>288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f t="shared" si="0"/>
        <v>0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f>'[1]kisegmg'!$C$12</f>
        <v>0</v>
      </c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>
        <f t="shared" si="1"/>
        <v>0</v>
      </c>
      <c r="BC31" s="25">
        <f t="shared" si="2"/>
        <v>0</v>
      </c>
    </row>
    <row r="32" spans="1:55" ht="15">
      <c r="A32" s="166">
        <v>26</v>
      </c>
      <c r="B32" s="23" t="s">
        <v>289</v>
      </c>
      <c r="C32" s="23">
        <v>26</v>
      </c>
      <c r="D32" s="23"/>
      <c r="E32" s="23"/>
      <c r="F32" s="23">
        <v>48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f t="shared" si="0"/>
        <v>74</v>
      </c>
      <c r="S32" s="23">
        <v>443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>
        <v>35</v>
      </c>
      <c r="AG32" s="23">
        <v>135</v>
      </c>
      <c r="AH32" s="23"/>
      <c r="AI32" s="23"/>
      <c r="AJ32" s="23"/>
      <c r="AK32" s="23"/>
      <c r="AL32" s="23">
        <v>60</v>
      </c>
      <c r="AM32" s="23"/>
      <c r="AN32" s="23"/>
      <c r="AO32" s="23"/>
      <c r="AP32" s="23">
        <v>160</v>
      </c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>
        <f t="shared" si="1"/>
        <v>390</v>
      </c>
      <c r="BC32" s="25">
        <f t="shared" si="2"/>
        <v>907</v>
      </c>
    </row>
    <row r="33" spans="1:55" ht="15">
      <c r="A33" s="161">
        <v>27</v>
      </c>
      <c r="B33" s="23" t="s">
        <v>290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f t="shared" si="0"/>
        <v>0</v>
      </c>
      <c r="S33" s="23">
        <v>1538</v>
      </c>
      <c r="T33" s="23"/>
      <c r="U33" s="23">
        <v>450</v>
      </c>
      <c r="V33" s="23">
        <v>300</v>
      </c>
      <c r="W33" s="23"/>
      <c r="X33" s="23">
        <v>685</v>
      </c>
      <c r="Y33" s="23"/>
      <c r="Z33" s="23"/>
      <c r="AA33" s="23"/>
      <c r="AB33" s="23"/>
      <c r="AC33" s="23"/>
      <c r="AD33" s="23"/>
      <c r="AE33" s="23">
        <v>450</v>
      </c>
      <c r="AF33" s="23">
        <v>944</v>
      </c>
      <c r="AG33" s="23">
        <v>845</v>
      </c>
      <c r="AH33" s="23"/>
      <c r="AI33" s="23">
        <v>75</v>
      </c>
      <c r="AJ33" s="23"/>
      <c r="AK33" s="23"/>
      <c r="AL33" s="23">
        <v>150</v>
      </c>
      <c r="AM33" s="23"/>
      <c r="AN33" s="23"/>
      <c r="AO33" s="23"/>
      <c r="AP33" s="23">
        <v>150</v>
      </c>
      <c r="AQ33" s="23"/>
      <c r="AR33" s="23"/>
      <c r="AS33" s="23">
        <v>150</v>
      </c>
      <c r="AT33" s="23"/>
      <c r="AU33" s="23">
        <v>64</v>
      </c>
      <c r="AV33" s="23"/>
      <c r="AW33" s="23"/>
      <c r="AX33" s="23">
        <v>150</v>
      </c>
      <c r="AY33" s="23"/>
      <c r="AZ33" s="23"/>
      <c r="BA33" s="23"/>
      <c r="BB33" s="23">
        <f t="shared" si="1"/>
        <v>4413</v>
      </c>
      <c r="BC33" s="25">
        <f t="shared" si="2"/>
        <v>5951</v>
      </c>
    </row>
    <row r="34" spans="1:55" ht="15">
      <c r="A34" s="161">
        <v>28</v>
      </c>
      <c r="B34" s="23" t="s">
        <v>526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>
        <f t="shared" si="0"/>
        <v>0</v>
      </c>
      <c r="S34" s="23"/>
      <c r="T34" s="23"/>
      <c r="U34" s="23"/>
      <c r="V34" s="23"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>
        <f t="shared" si="1"/>
        <v>0</v>
      </c>
      <c r="BC34" s="25">
        <f t="shared" si="2"/>
        <v>0</v>
      </c>
    </row>
    <row r="35" spans="1:56" s="167" customFormat="1" ht="15.75">
      <c r="A35" s="161">
        <v>29</v>
      </c>
      <c r="B35" s="25" t="s">
        <v>291</v>
      </c>
      <c r="C35" s="25">
        <f>SUM(C31:C34)</f>
        <v>26</v>
      </c>
      <c r="D35" s="25">
        <f aca="true" t="shared" si="14" ref="D35:Q35">SUM(D31:D34)</f>
        <v>0</v>
      </c>
      <c r="E35" s="25"/>
      <c r="F35" s="25">
        <f t="shared" si="14"/>
        <v>48</v>
      </c>
      <c r="G35" s="25">
        <f t="shared" si="14"/>
        <v>0</v>
      </c>
      <c r="H35" s="25"/>
      <c r="I35" s="25">
        <f t="shared" si="14"/>
        <v>0</v>
      </c>
      <c r="J35" s="25">
        <f t="shared" si="14"/>
        <v>0</v>
      </c>
      <c r="K35" s="25">
        <f t="shared" si="14"/>
        <v>0</v>
      </c>
      <c r="L35" s="25">
        <f t="shared" si="14"/>
        <v>0</v>
      </c>
      <c r="M35" s="25">
        <f t="shared" si="14"/>
        <v>0</v>
      </c>
      <c r="N35" s="25">
        <f t="shared" si="14"/>
        <v>0</v>
      </c>
      <c r="O35" s="25">
        <f t="shared" si="14"/>
        <v>0</v>
      </c>
      <c r="P35" s="25"/>
      <c r="Q35" s="25">
        <f t="shared" si="14"/>
        <v>0</v>
      </c>
      <c r="R35" s="23">
        <f t="shared" si="0"/>
        <v>74</v>
      </c>
      <c r="S35" s="25">
        <f aca="true" t="shared" si="15" ref="S35:AN35">SUM(S31:S34)</f>
        <v>1981</v>
      </c>
      <c r="T35" s="25">
        <f t="shared" si="15"/>
        <v>0</v>
      </c>
      <c r="U35" s="25">
        <f t="shared" si="15"/>
        <v>450</v>
      </c>
      <c r="V35" s="25">
        <f t="shared" si="15"/>
        <v>300</v>
      </c>
      <c r="W35" s="25">
        <f t="shared" si="15"/>
        <v>0</v>
      </c>
      <c r="X35" s="25">
        <f t="shared" si="15"/>
        <v>685</v>
      </c>
      <c r="Y35" s="25">
        <f t="shared" si="15"/>
        <v>0</v>
      </c>
      <c r="Z35" s="25">
        <f t="shared" si="15"/>
        <v>0</v>
      </c>
      <c r="AA35" s="25">
        <f t="shared" si="15"/>
        <v>0</v>
      </c>
      <c r="AB35" s="25">
        <f t="shared" si="15"/>
        <v>0</v>
      </c>
      <c r="AC35" s="25">
        <f t="shared" si="15"/>
        <v>0</v>
      </c>
      <c r="AD35" s="25">
        <f t="shared" si="15"/>
        <v>0</v>
      </c>
      <c r="AE35" s="25">
        <f t="shared" si="15"/>
        <v>450</v>
      </c>
      <c r="AF35" s="25">
        <f>SUM(AF31:AF34)</f>
        <v>979</v>
      </c>
      <c r="AG35" s="25">
        <f t="shared" si="15"/>
        <v>980</v>
      </c>
      <c r="AH35" s="25">
        <f t="shared" si="15"/>
        <v>0</v>
      </c>
      <c r="AI35" s="25">
        <f t="shared" si="15"/>
        <v>75</v>
      </c>
      <c r="AJ35" s="25">
        <f t="shared" si="15"/>
        <v>0</v>
      </c>
      <c r="AK35" s="25">
        <f t="shared" si="15"/>
        <v>0</v>
      </c>
      <c r="AL35" s="25">
        <f t="shared" si="15"/>
        <v>210</v>
      </c>
      <c r="AM35" s="25">
        <f t="shared" si="15"/>
        <v>0</v>
      </c>
      <c r="AN35" s="25">
        <f t="shared" si="15"/>
        <v>0</v>
      </c>
      <c r="AO35" s="25"/>
      <c r="AP35" s="25">
        <f aca="true" t="shared" si="16" ref="AP35:BA35">SUM(AP31:AP34)</f>
        <v>310</v>
      </c>
      <c r="AQ35" s="25">
        <f t="shared" si="16"/>
        <v>0</v>
      </c>
      <c r="AR35" s="25">
        <f t="shared" si="16"/>
        <v>0</v>
      </c>
      <c r="AS35" s="25">
        <f t="shared" si="16"/>
        <v>150</v>
      </c>
      <c r="AT35" s="25">
        <f t="shared" si="16"/>
        <v>0</v>
      </c>
      <c r="AU35" s="25">
        <f t="shared" si="16"/>
        <v>64</v>
      </c>
      <c r="AV35" s="25">
        <f t="shared" si="16"/>
        <v>0</v>
      </c>
      <c r="AW35" s="25">
        <f t="shared" si="16"/>
        <v>0</v>
      </c>
      <c r="AX35" s="25">
        <f t="shared" si="16"/>
        <v>150</v>
      </c>
      <c r="AY35" s="25">
        <f t="shared" si="16"/>
        <v>0</v>
      </c>
      <c r="AZ35" s="25">
        <f t="shared" si="16"/>
        <v>0</v>
      </c>
      <c r="BA35" s="25">
        <f t="shared" si="16"/>
        <v>0</v>
      </c>
      <c r="BB35" s="23">
        <f t="shared" si="1"/>
        <v>4803</v>
      </c>
      <c r="BC35" s="25">
        <f t="shared" si="2"/>
        <v>6858</v>
      </c>
      <c r="BD35" s="93"/>
    </row>
    <row r="36" spans="1:55" ht="15">
      <c r="A36" s="166">
        <v>30</v>
      </c>
      <c r="B36" s="23" t="s">
        <v>527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0"/>
        <v>0</v>
      </c>
      <c r="S36" s="23">
        <v>61</v>
      </c>
      <c r="T36" s="23"/>
      <c r="U36" s="23">
        <v>220</v>
      </c>
      <c r="V36" s="23">
        <v>147</v>
      </c>
      <c r="W36" s="23"/>
      <c r="X36" s="23">
        <v>99</v>
      </c>
      <c r="Y36" s="23"/>
      <c r="Z36" s="23"/>
      <c r="AA36" s="23"/>
      <c r="AB36" s="23"/>
      <c r="AC36" s="23"/>
      <c r="AD36" s="23"/>
      <c r="AE36" s="23">
        <v>182</v>
      </c>
      <c r="AF36" s="23">
        <v>152</v>
      </c>
      <c r="AG36" s="23">
        <v>397</v>
      </c>
      <c r="AH36" s="23"/>
      <c r="AI36" s="23"/>
      <c r="AJ36" s="23"/>
      <c r="AK36" s="23"/>
      <c r="AL36" s="23">
        <v>145</v>
      </c>
      <c r="AM36" s="23"/>
      <c r="AN36" s="23"/>
      <c r="AO36" s="23"/>
      <c r="AP36" s="23"/>
      <c r="AQ36" s="23"/>
      <c r="AR36" s="23"/>
      <c r="AS36" s="23">
        <v>73</v>
      </c>
      <c r="AT36" s="23"/>
      <c r="AU36" s="23"/>
      <c r="AV36" s="23"/>
      <c r="AW36" s="23"/>
      <c r="AX36" s="23">
        <v>155</v>
      </c>
      <c r="AY36" s="23"/>
      <c r="AZ36" s="23"/>
      <c r="BA36" s="23"/>
      <c r="BB36" s="23">
        <f t="shared" si="1"/>
        <v>1570</v>
      </c>
      <c r="BC36" s="25">
        <f t="shared" si="2"/>
        <v>1631</v>
      </c>
    </row>
    <row r="37" spans="1:56" s="167" customFormat="1" ht="15.75">
      <c r="A37" s="161">
        <v>31</v>
      </c>
      <c r="B37" s="25" t="s">
        <v>292</v>
      </c>
      <c r="C37" s="25">
        <f>SUM(C35:C36)</f>
        <v>26</v>
      </c>
      <c r="D37" s="25">
        <f aca="true" t="shared" si="17" ref="D37:Q37">SUM(D35:D36)</f>
        <v>0</v>
      </c>
      <c r="E37" s="25"/>
      <c r="F37" s="25">
        <f t="shared" si="17"/>
        <v>48</v>
      </c>
      <c r="G37" s="25">
        <f t="shared" si="17"/>
        <v>0</v>
      </c>
      <c r="H37" s="25"/>
      <c r="I37" s="25">
        <f t="shared" si="17"/>
        <v>0</v>
      </c>
      <c r="J37" s="25">
        <f t="shared" si="17"/>
        <v>0</v>
      </c>
      <c r="K37" s="25">
        <f t="shared" si="17"/>
        <v>0</v>
      </c>
      <c r="L37" s="25">
        <f t="shared" si="17"/>
        <v>0</v>
      </c>
      <c r="M37" s="25">
        <f t="shared" si="17"/>
        <v>0</v>
      </c>
      <c r="N37" s="25">
        <f t="shared" si="17"/>
        <v>0</v>
      </c>
      <c r="O37" s="25">
        <f t="shared" si="17"/>
        <v>0</v>
      </c>
      <c r="P37" s="25"/>
      <c r="Q37" s="25">
        <f t="shared" si="17"/>
        <v>0</v>
      </c>
      <c r="R37" s="23">
        <f t="shared" si="0"/>
        <v>74</v>
      </c>
      <c r="S37" s="25">
        <f>SUM(S35,S36)</f>
        <v>2042</v>
      </c>
      <c r="T37" s="25">
        <f>SUM(T35,T36)</f>
        <v>0</v>
      </c>
      <c r="U37" s="25">
        <f aca="true" t="shared" si="18" ref="U37:AK37">SUM(U35,U36)</f>
        <v>670</v>
      </c>
      <c r="V37" s="25">
        <f t="shared" si="18"/>
        <v>447</v>
      </c>
      <c r="W37" s="25">
        <f t="shared" si="18"/>
        <v>0</v>
      </c>
      <c r="X37" s="25">
        <f t="shared" si="18"/>
        <v>784</v>
      </c>
      <c r="Y37" s="25">
        <f t="shared" si="18"/>
        <v>0</v>
      </c>
      <c r="Z37" s="25">
        <f t="shared" si="18"/>
        <v>0</v>
      </c>
      <c r="AA37" s="25">
        <f t="shared" si="18"/>
        <v>0</v>
      </c>
      <c r="AB37" s="25">
        <f t="shared" si="18"/>
        <v>0</v>
      </c>
      <c r="AC37" s="25">
        <f t="shared" si="18"/>
        <v>0</v>
      </c>
      <c r="AD37" s="25">
        <f t="shared" si="18"/>
        <v>0</v>
      </c>
      <c r="AE37" s="25">
        <f t="shared" si="18"/>
        <v>632</v>
      </c>
      <c r="AF37" s="25">
        <f t="shared" si="18"/>
        <v>1131</v>
      </c>
      <c r="AG37" s="25">
        <f t="shared" si="18"/>
        <v>1377</v>
      </c>
      <c r="AH37" s="25">
        <f t="shared" si="18"/>
        <v>0</v>
      </c>
      <c r="AI37" s="25">
        <f t="shared" si="18"/>
        <v>75</v>
      </c>
      <c r="AJ37" s="25">
        <f t="shared" si="18"/>
        <v>0</v>
      </c>
      <c r="AK37" s="25">
        <f t="shared" si="18"/>
        <v>0</v>
      </c>
      <c r="AL37" s="25">
        <f>SUM(AL35,AL36)</f>
        <v>355</v>
      </c>
      <c r="AM37" s="25">
        <f>SUM(AM35,AM36)</f>
        <v>0</v>
      </c>
      <c r="AN37" s="25">
        <f>SUM(AN35,AN36)</f>
        <v>0</v>
      </c>
      <c r="AO37" s="25"/>
      <c r="AP37" s="25">
        <f>SUM(AP35,AP36)</f>
        <v>310</v>
      </c>
      <c r="AQ37" s="25">
        <f aca="true" t="shared" si="19" ref="AQ37:BA37">SUM(AQ35,AQ36)</f>
        <v>0</v>
      </c>
      <c r="AR37" s="25">
        <f t="shared" si="19"/>
        <v>0</v>
      </c>
      <c r="AS37" s="25">
        <f t="shared" si="19"/>
        <v>223</v>
      </c>
      <c r="AT37" s="25">
        <f t="shared" si="19"/>
        <v>0</v>
      </c>
      <c r="AU37" s="25">
        <f t="shared" si="19"/>
        <v>64</v>
      </c>
      <c r="AV37" s="25">
        <f t="shared" si="19"/>
        <v>0</v>
      </c>
      <c r="AW37" s="25">
        <f t="shared" si="19"/>
        <v>0</v>
      </c>
      <c r="AX37" s="25">
        <f t="shared" si="19"/>
        <v>305</v>
      </c>
      <c r="AY37" s="25">
        <f t="shared" si="19"/>
        <v>0</v>
      </c>
      <c r="AZ37" s="25">
        <f t="shared" si="19"/>
        <v>0</v>
      </c>
      <c r="BA37" s="25">
        <f t="shared" si="19"/>
        <v>0</v>
      </c>
      <c r="BB37" s="23">
        <f t="shared" si="1"/>
        <v>6373</v>
      </c>
      <c r="BC37" s="25">
        <f t="shared" si="2"/>
        <v>8489</v>
      </c>
      <c r="BD37" s="93"/>
    </row>
    <row r="38" spans="1:55" ht="15">
      <c r="A38" s="166">
        <v>32</v>
      </c>
      <c r="B38" s="23" t="s">
        <v>293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f t="shared" si="0"/>
        <v>0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>
        <f t="shared" si="1"/>
        <v>0</v>
      </c>
      <c r="BC38" s="25">
        <f t="shared" si="2"/>
        <v>0</v>
      </c>
    </row>
    <row r="39" spans="1:55" ht="15">
      <c r="A39" s="161">
        <v>33</v>
      </c>
      <c r="B39" s="23" t="s">
        <v>294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f t="shared" si="0"/>
        <v>0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>
        <f t="shared" si="1"/>
        <v>0</v>
      </c>
      <c r="BC39" s="25">
        <f t="shared" si="2"/>
        <v>0</v>
      </c>
    </row>
    <row r="40" spans="1:56" s="167" customFormat="1" ht="15.75">
      <c r="A40" s="161">
        <v>34</v>
      </c>
      <c r="B40" s="25" t="s">
        <v>295</v>
      </c>
      <c r="C40" s="25">
        <f>SUM(C38:C39)</f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>
        <f t="shared" si="0"/>
        <v>0</v>
      </c>
      <c r="S40" s="25"/>
      <c r="T40" s="25">
        <f>SUM(T38:T39)</f>
        <v>0</v>
      </c>
      <c r="U40" s="25">
        <f aca="true" t="shared" si="20" ref="U40:AK40">SUM(U38:U39)</f>
        <v>0</v>
      </c>
      <c r="V40" s="25">
        <f t="shared" si="20"/>
        <v>0</v>
      </c>
      <c r="W40" s="25">
        <f t="shared" si="20"/>
        <v>0</v>
      </c>
      <c r="X40" s="25">
        <f t="shared" si="20"/>
        <v>0</v>
      </c>
      <c r="Y40" s="25">
        <f t="shared" si="20"/>
        <v>0</v>
      </c>
      <c r="Z40" s="25">
        <f t="shared" si="20"/>
        <v>0</v>
      </c>
      <c r="AA40" s="25">
        <f t="shared" si="20"/>
        <v>0</v>
      </c>
      <c r="AB40" s="25">
        <f t="shared" si="20"/>
        <v>0</v>
      </c>
      <c r="AC40" s="25">
        <f t="shared" si="20"/>
        <v>0</v>
      </c>
      <c r="AD40" s="25">
        <f t="shared" si="20"/>
        <v>0</v>
      </c>
      <c r="AE40" s="25">
        <f t="shared" si="20"/>
        <v>0</v>
      </c>
      <c r="AF40" s="25">
        <f t="shared" si="20"/>
        <v>0</v>
      </c>
      <c r="AG40" s="25">
        <f t="shared" si="20"/>
        <v>0</v>
      </c>
      <c r="AH40" s="25">
        <f t="shared" si="20"/>
        <v>0</v>
      </c>
      <c r="AI40" s="25">
        <f t="shared" si="20"/>
        <v>0</v>
      </c>
      <c r="AJ40" s="25">
        <f t="shared" si="20"/>
        <v>0</v>
      </c>
      <c r="AK40" s="25">
        <f t="shared" si="20"/>
        <v>0</v>
      </c>
      <c r="AL40" s="25">
        <f>SUM(AL38:AL39)</f>
        <v>0</v>
      </c>
      <c r="AM40" s="25">
        <f>SUM(AM38:AM39)</f>
        <v>0</v>
      </c>
      <c r="AN40" s="25">
        <f>SUM(AN38:AN39)</f>
        <v>0</v>
      </c>
      <c r="AO40" s="25"/>
      <c r="AP40" s="25">
        <f>SUM(AP38:AP39)</f>
        <v>0</v>
      </c>
      <c r="AQ40" s="25">
        <f aca="true" t="shared" si="21" ref="AQ40:BA40">SUM(AQ38:AQ39)</f>
        <v>0</v>
      </c>
      <c r="AR40" s="25">
        <f t="shared" si="21"/>
        <v>0</v>
      </c>
      <c r="AS40" s="25">
        <f t="shared" si="21"/>
        <v>0</v>
      </c>
      <c r="AT40" s="25">
        <f t="shared" si="21"/>
        <v>0</v>
      </c>
      <c r="AU40" s="25">
        <f t="shared" si="21"/>
        <v>0</v>
      </c>
      <c r="AV40" s="25">
        <f t="shared" si="21"/>
        <v>0</v>
      </c>
      <c r="AW40" s="25">
        <f t="shared" si="21"/>
        <v>0</v>
      </c>
      <c r="AX40" s="25">
        <f t="shared" si="21"/>
        <v>0</v>
      </c>
      <c r="AY40" s="25">
        <f t="shared" si="21"/>
        <v>0</v>
      </c>
      <c r="AZ40" s="25">
        <f t="shared" si="21"/>
        <v>0</v>
      </c>
      <c r="BA40" s="25">
        <f t="shared" si="21"/>
        <v>0</v>
      </c>
      <c r="BB40" s="23">
        <f t="shared" si="1"/>
        <v>0</v>
      </c>
      <c r="BC40" s="25">
        <f t="shared" si="2"/>
        <v>0</v>
      </c>
      <c r="BD40" s="93"/>
    </row>
    <row r="41" spans="1:55" ht="15">
      <c r="A41" s="161">
        <v>35</v>
      </c>
      <c r="B41" s="23" t="s">
        <v>528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f aca="true" t="shared" si="22" ref="R41:R72">SUM(B41:Q41)</f>
        <v>0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>
        <v>10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>
        <f t="shared" si="1"/>
        <v>10</v>
      </c>
      <c r="BC41" s="25">
        <f t="shared" si="2"/>
        <v>10</v>
      </c>
    </row>
    <row r="42" spans="1:55" ht="15">
      <c r="A42" s="166">
        <v>36</v>
      </c>
      <c r="B42" s="23" t="s">
        <v>296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 t="shared" si="22"/>
        <v>0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>
        <f t="shared" si="1"/>
        <v>0</v>
      </c>
      <c r="BC42" s="25">
        <f t="shared" si="2"/>
        <v>0</v>
      </c>
    </row>
    <row r="43" spans="1:55" ht="15">
      <c r="A43" s="161">
        <v>37</v>
      </c>
      <c r="B43" s="23" t="s">
        <v>529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f t="shared" si="22"/>
        <v>0</v>
      </c>
      <c r="S43" s="25">
        <f aca="true" t="shared" si="23" ref="S43:AN43">SUM(S41:S42)</f>
        <v>0</v>
      </c>
      <c r="T43" s="25">
        <f t="shared" si="23"/>
        <v>0</v>
      </c>
      <c r="U43" s="25">
        <f t="shared" si="23"/>
        <v>0</v>
      </c>
      <c r="V43" s="25">
        <f t="shared" si="23"/>
        <v>0</v>
      </c>
      <c r="W43" s="25">
        <f t="shared" si="23"/>
        <v>0</v>
      </c>
      <c r="X43" s="25">
        <f t="shared" si="23"/>
        <v>0</v>
      </c>
      <c r="Y43" s="25">
        <f t="shared" si="23"/>
        <v>0</v>
      </c>
      <c r="Z43" s="25">
        <f t="shared" si="23"/>
        <v>0</v>
      </c>
      <c r="AA43" s="25">
        <f t="shared" si="23"/>
        <v>0</v>
      </c>
      <c r="AB43" s="25">
        <f t="shared" si="23"/>
        <v>0</v>
      </c>
      <c r="AC43" s="25">
        <f t="shared" si="23"/>
        <v>0</v>
      </c>
      <c r="AD43" s="25">
        <f t="shared" si="23"/>
        <v>0</v>
      </c>
      <c r="AE43" s="25">
        <f t="shared" si="23"/>
        <v>0</v>
      </c>
      <c r="AF43" s="25">
        <f t="shared" si="23"/>
        <v>0</v>
      </c>
      <c r="AG43" s="25">
        <f t="shared" si="23"/>
        <v>0</v>
      </c>
      <c r="AH43" s="25">
        <f t="shared" si="23"/>
        <v>0</v>
      </c>
      <c r="AI43" s="25">
        <f t="shared" si="23"/>
        <v>0</v>
      </c>
      <c r="AJ43" s="25">
        <f t="shared" si="23"/>
        <v>0</v>
      </c>
      <c r="AK43" s="25">
        <f t="shared" si="23"/>
        <v>0</v>
      </c>
      <c r="AL43" s="25">
        <f t="shared" si="23"/>
        <v>0</v>
      </c>
      <c r="AM43" s="25">
        <f t="shared" si="23"/>
        <v>0</v>
      </c>
      <c r="AN43" s="25">
        <f t="shared" si="23"/>
        <v>0</v>
      </c>
      <c r="AO43" s="25"/>
      <c r="AP43" s="25">
        <f>SUM(AP41:AP42)</f>
        <v>10</v>
      </c>
      <c r="AQ43" s="25">
        <f aca="true" t="shared" si="24" ref="AQ43:BA43">SUM(AQ41:AQ42)</f>
        <v>0</v>
      </c>
      <c r="AR43" s="25">
        <f t="shared" si="24"/>
        <v>0</v>
      </c>
      <c r="AS43" s="25">
        <f t="shared" si="24"/>
        <v>0</v>
      </c>
      <c r="AT43" s="25">
        <f t="shared" si="24"/>
        <v>0</v>
      </c>
      <c r="AU43" s="25">
        <f t="shared" si="24"/>
        <v>0</v>
      </c>
      <c r="AV43" s="25">
        <f t="shared" si="24"/>
        <v>0</v>
      </c>
      <c r="AW43" s="25">
        <f t="shared" si="24"/>
        <v>0</v>
      </c>
      <c r="AX43" s="25">
        <f t="shared" si="24"/>
        <v>0</v>
      </c>
      <c r="AY43" s="25">
        <f t="shared" si="24"/>
        <v>0</v>
      </c>
      <c r="AZ43" s="25">
        <f t="shared" si="24"/>
        <v>0</v>
      </c>
      <c r="BA43" s="25">
        <f t="shared" si="24"/>
        <v>0</v>
      </c>
      <c r="BB43" s="23">
        <f t="shared" si="1"/>
        <v>10</v>
      </c>
      <c r="BC43" s="25">
        <f t="shared" si="2"/>
        <v>10</v>
      </c>
    </row>
    <row r="44" spans="1:56" s="167" customFormat="1" ht="15.75">
      <c r="A44" s="166">
        <v>38</v>
      </c>
      <c r="B44" s="25" t="s">
        <v>297</v>
      </c>
      <c r="C44" s="25">
        <f>C43+C40+C37+C30+C22</f>
        <v>26</v>
      </c>
      <c r="D44" s="25">
        <f aca="true" t="shared" si="25" ref="D44:Q44">D43+D40+D37+D30+D22</f>
        <v>0</v>
      </c>
      <c r="E44" s="25"/>
      <c r="F44" s="25">
        <f t="shared" si="25"/>
        <v>48</v>
      </c>
      <c r="G44" s="25">
        <f t="shared" si="25"/>
        <v>0</v>
      </c>
      <c r="H44" s="25"/>
      <c r="I44" s="25">
        <f t="shared" si="25"/>
        <v>0</v>
      </c>
      <c r="J44" s="25">
        <f t="shared" si="25"/>
        <v>0</v>
      </c>
      <c r="K44" s="25">
        <f t="shared" si="25"/>
        <v>0</v>
      </c>
      <c r="L44" s="25">
        <f t="shared" si="25"/>
        <v>0</v>
      </c>
      <c r="M44" s="25">
        <f t="shared" si="25"/>
        <v>0</v>
      </c>
      <c r="N44" s="25">
        <f t="shared" si="25"/>
        <v>0</v>
      </c>
      <c r="O44" s="25">
        <f t="shared" si="25"/>
        <v>0</v>
      </c>
      <c r="P44" s="25"/>
      <c r="Q44" s="25">
        <f t="shared" si="25"/>
        <v>0</v>
      </c>
      <c r="R44" s="23">
        <f t="shared" si="22"/>
        <v>74</v>
      </c>
      <c r="S44" s="25">
        <f>SUM(S43,S40,S37,S30,S22)</f>
        <v>6141</v>
      </c>
      <c r="T44" s="25">
        <f aca="true" t="shared" si="26" ref="T44:AN44">SUM(T43,T40,T37,T30,T22)</f>
        <v>0</v>
      </c>
      <c r="U44" s="25">
        <f t="shared" si="26"/>
        <v>1057</v>
      </c>
      <c r="V44" s="25">
        <f t="shared" si="26"/>
        <v>790</v>
      </c>
      <c r="W44" s="25">
        <f t="shared" si="26"/>
        <v>0</v>
      </c>
      <c r="X44" s="25">
        <f t="shared" si="26"/>
        <v>1598</v>
      </c>
      <c r="Y44" s="25">
        <f t="shared" si="26"/>
        <v>0</v>
      </c>
      <c r="Z44" s="25">
        <f t="shared" si="26"/>
        <v>0</v>
      </c>
      <c r="AA44" s="25">
        <f t="shared" si="26"/>
        <v>0</v>
      </c>
      <c r="AB44" s="25">
        <f t="shared" si="26"/>
        <v>0</v>
      </c>
      <c r="AC44" s="25">
        <f t="shared" si="26"/>
        <v>0</v>
      </c>
      <c r="AD44" s="25">
        <f t="shared" si="26"/>
        <v>0</v>
      </c>
      <c r="AE44" s="25">
        <f t="shared" si="26"/>
        <v>1019</v>
      </c>
      <c r="AF44" s="25">
        <f t="shared" si="26"/>
        <v>3485</v>
      </c>
      <c r="AG44" s="25">
        <f>SUM(AG43,AG40,AG37,AG30,AG22)</f>
        <v>3784</v>
      </c>
      <c r="AH44" s="25">
        <f t="shared" si="26"/>
        <v>0</v>
      </c>
      <c r="AI44" s="25">
        <f t="shared" si="26"/>
        <v>140</v>
      </c>
      <c r="AJ44" s="25">
        <f t="shared" si="26"/>
        <v>0</v>
      </c>
      <c r="AK44" s="25">
        <f t="shared" si="26"/>
        <v>0</v>
      </c>
      <c r="AL44" s="25">
        <f t="shared" si="26"/>
        <v>514</v>
      </c>
      <c r="AM44" s="25">
        <f t="shared" si="26"/>
        <v>0</v>
      </c>
      <c r="AN44" s="25">
        <f t="shared" si="26"/>
        <v>0</v>
      </c>
      <c r="AO44" s="25"/>
      <c r="AP44" s="25">
        <f aca="true" t="shared" si="27" ref="AP44:BA44">SUM(AP43,AP40,AP37,AP30,AP22)</f>
        <v>468</v>
      </c>
      <c r="AQ44" s="25">
        <f t="shared" si="27"/>
        <v>0</v>
      </c>
      <c r="AR44" s="25">
        <f t="shared" si="27"/>
        <v>0</v>
      </c>
      <c r="AS44" s="25">
        <f t="shared" si="27"/>
        <v>352</v>
      </c>
      <c r="AT44" s="25">
        <f t="shared" si="27"/>
        <v>0</v>
      </c>
      <c r="AU44" s="25">
        <f t="shared" si="27"/>
        <v>132</v>
      </c>
      <c r="AV44" s="25">
        <f t="shared" si="27"/>
        <v>0</v>
      </c>
      <c r="AW44" s="25">
        <f t="shared" si="27"/>
        <v>0</v>
      </c>
      <c r="AX44" s="25">
        <f t="shared" si="27"/>
        <v>416</v>
      </c>
      <c r="AY44" s="25">
        <f t="shared" si="27"/>
        <v>0</v>
      </c>
      <c r="AZ44" s="25">
        <f t="shared" si="27"/>
        <v>0</v>
      </c>
      <c r="BA44" s="25">
        <f t="shared" si="27"/>
        <v>0</v>
      </c>
      <c r="BB44" s="23">
        <f t="shared" si="1"/>
        <v>13755</v>
      </c>
      <c r="BC44" s="25">
        <f t="shared" si="2"/>
        <v>19970</v>
      </c>
      <c r="BD44" s="93"/>
    </row>
    <row r="45" spans="1:55" ht="15">
      <c r="A45" s="161">
        <v>39</v>
      </c>
      <c r="B45" s="23" t="s">
        <v>298</v>
      </c>
      <c r="C45" s="23">
        <v>748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f t="shared" si="22"/>
        <v>748</v>
      </c>
      <c r="S45" s="23"/>
      <c r="T45" s="23"/>
      <c r="U45" s="23"/>
      <c r="V45" s="23"/>
      <c r="W45" s="23"/>
      <c r="X45" s="23">
        <v>456</v>
      </c>
      <c r="Y45" s="23"/>
      <c r="Z45" s="23"/>
      <c r="AA45" s="23"/>
      <c r="AB45" s="23"/>
      <c r="AC45" s="23"/>
      <c r="AD45" s="23"/>
      <c r="AE45" s="23"/>
      <c r="AF45" s="23"/>
      <c r="AG45" s="23">
        <v>1040</v>
      </c>
      <c r="AH45" s="23"/>
      <c r="AI45" s="23"/>
      <c r="AJ45" s="23"/>
      <c r="AK45" s="23">
        <v>450</v>
      </c>
      <c r="AL45" s="23">
        <v>179</v>
      </c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>
        <v>58</v>
      </c>
      <c r="AY45" s="23"/>
      <c r="AZ45" s="23"/>
      <c r="BA45" s="23"/>
      <c r="BB45" s="23">
        <f>SUM(T45:BA45)</f>
        <v>2183</v>
      </c>
      <c r="BC45" s="25">
        <f t="shared" si="2"/>
        <v>2931</v>
      </c>
    </row>
    <row r="46" spans="1:55" ht="15">
      <c r="A46" s="161">
        <v>40</v>
      </c>
      <c r="B46" s="23" t="s">
        <v>299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>
        <f t="shared" si="22"/>
        <v>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>
        <f>'[2]750000'!G7</f>
        <v>0</v>
      </c>
      <c r="AD46" s="23"/>
      <c r="AE46" s="23"/>
      <c r="AF46" s="23">
        <v>25</v>
      </c>
      <c r="AG46" s="23">
        <v>1105</v>
      </c>
      <c r="AH46" s="23"/>
      <c r="AI46" s="23">
        <v>529</v>
      </c>
      <c r="AJ46" s="23"/>
      <c r="AK46" s="23"/>
      <c r="AL46" s="23"/>
      <c r="AM46" s="23"/>
      <c r="AN46" s="23"/>
      <c r="AO46" s="23"/>
      <c r="AP46" s="23">
        <v>250</v>
      </c>
      <c r="AQ46" s="23"/>
      <c r="AR46" s="23"/>
      <c r="AS46" s="23"/>
      <c r="AT46" s="23"/>
      <c r="AU46" s="23"/>
      <c r="AV46" s="23"/>
      <c r="AW46" s="23">
        <v>480</v>
      </c>
      <c r="AX46" s="23">
        <v>338</v>
      </c>
      <c r="AY46" s="23"/>
      <c r="AZ46" s="23">
        <v>875</v>
      </c>
      <c r="BA46" s="23">
        <v>148</v>
      </c>
      <c r="BB46" s="23">
        <f>SUM(T46:BA46)</f>
        <v>3750</v>
      </c>
      <c r="BC46" s="25">
        <f t="shared" si="2"/>
        <v>3750</v>
      </c>
    </row>
    <row r="47" spans="1:55" ht="15">
      <c r="A47" s="161">
        <v>41</v>
      </c>
      <c r="B47" s="23" t="s">
        <v>300</v>
      </c>
      <c r="C47" s="23">
        <v>4289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f t="shared" si="22"/>
        <v>4289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>
        <f>SUM(T47:BA47)</f>
        <v>0</v>
      </c>
      <c r="BC47" s="25">
        <f t="shared" si="2"/>
        <v>4289</v>
      </c>
    </row>
    <row r="48" spans="1:55" ht="15">
      <c r="A48" s="166">
        <v>42</v>
      </c>
      <c r="B48" s="23" t="s">
        <v>301</v>
      </c>
      <c r="C48" s="23">
        <v>2094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f t="shared" si="22"/>
        <v>2094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>
        <f>SUM(T48:BA48)</f>
        <v>0</v>
      </c>
      <c r="BC48" s="25">
        <f t="shared" si="2"/>
        <v>2094</v>
      </c>
    </row>
    <row r="49" spans="1:56" s="171" customFormat="1" ht="15.75">
      <c r="A49" s="161">
        <v>43</v>
      </c>
      <c r="B49" s="27" t="s">
        <v>302</v>
      </c>
      <c r="C49" s="25">
        <f>SUM(C45:C48)</f>
        <v>7131</v>
      </c>
      <c r="D49" s="25">
        <f aca="true" t="shared" si="28" ref="D49:Q49">SUM(D45:D48)</f>
        <v>0</v>
      </c>
      <c r="E49" s="25"/>
      <c r="F49" s="25">
        <f t="shared" si="28"/>
        <v>0</v>
      </c>
      <c r="G49" s="25">
        <f t="shared" si="28"/>
        <v>0</v>
      </c>
      <c r="H49" s="25"/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25">
        <f t="shared" si="28"/>
        <v>0</v>
      </c>
      <c r="O49" s="25">
        <f t="shared" si="28"/>
        <v>0</v>
      </c>
      <c r="P49" s="25"/>
      <c r="Q49" s="25">
        <f t="shared" si="28"/>
        <v>0</v>
      </c>
      <c r="R49" s="23">
        <f t="shared" si="22"/>
        <v>7131</v>
      </c>
      <c r="S49" s="25">
        <f aca="true" t="shared" si="29" ref="S49:AI49">SUM(S45:S48)</f>
        <v>0</v>
      </c>
      <c r="T49" s="25">
        <f t="shared" si="29"/>
        <v>0</v>
      </c>
      <c r="U49" s="25">
        <f t="shared" si="29"/>
        <v>0</v>
      </c>
      <c r="V49" s="25">
        <f t="shared" si="29"/>
        <v>0</v>
      </c>
      <c r="W49" s="25">
        <f t="shared" si="29"/>
        <v>0</v>
      </c>
      <c r="X49" s="25">
        <f t="shared" si="29"/>
        <v>456</v>
      </c>
      <c r="Y49" s="25">
        <f t="shared" si="29"/>
        <v>0</v>
      </c>
      <c r="Z49" s="25">
        <f t="shared" si="29"/>
        <v>0</v>
      </c>
      <c r="AA49" s="25">
        <f t="shared" si="29"/>
        <v>0</v>
      </c>
      <c r="AB49" s="25">
        <f t="shared" si="29"/>
        <v>0</v>
      </c>
      <c r="AC49" s="25">
        <f t="shared" si="29"/>
        <v>0</v>
      </c>
      <c r="AD49" s="25">
        <f t="shared" si="29"/>
        <v>0</v>
      </c>
      <c r="AE49" s="25">
        <f t="shared" si="29"/>
        <v>0</v>
      </c>
      <c r="AF49" s="25">
        <f t="shared" si="29"/>
        <v>25</v>
      </c>
      <c r="AG49" s="25">
        <f t="shared" si="29"/>
        <v>2145</v>
      </c>
      <c r="AH49" s="25">
        <f t="shared" si="29"/>
        <v>0</v>
      </c>
      <c r="AI49" s="25">
        <f t="shared" si="29"/>
        <v>529</v>
      </c>
      <c r="AJ49" s="25">
        <f>SUM(AJ45:AJ48)</f>
        <v>0</v>
      </c>
      <c r="AK49" s="25">
        <f>SUM(AK45:AK48)</f>
        <v>450</v>
      </c>
      <c r="AL49" s="25">
        <f>SUM(AL45:AL48)</f>
        <v>179</v>
      </c>
      <c r="AM49" s="25">
        <f>SUM(AM45:AM48)</f>
        <v>0</v>
      </c>
      <c r="AN49" s="25">
        <f>SUM(AN45:AN48)</f>
        <v>0</v>
      </c>
      <c r="AO49" s="25"/>
      <c r="AP49" s="25">
        <f>SUM(AP45:AP48)</f>
        <v>250</v>
      </c>
      <c r="AQ49" s="25">
        <f aca="true" t="shared" si="30" ref="AQ49:BA49">SUM(AQ45:AQ48)</f>
        <v>0</v>
      </c>
      <c r="AR49" s="25">
        <f t="shared" si="30"/>
        <v>0</v>
      </c>
      <c r="AS49" s="25">
        <f t="shared" si="30"/>
        <v>0</v>
      </c>
      <c r="AT49" s="25">
        <f t="shared" si="30"/>
        <v>0</v>
      </c>
      <c r="AU49" s="25">
        <f t="shared" si="30"/>
        <v>0</v>
      </c>
      <c r="AV49" s="25">
        <f t="shared" si="30"/>
        <v>0</v>
      </c>
      <c r="AW49" s="25">
        <f t="shared" si="30"/>
        <v>480</v>
      </c>
      <c r="AX49" s="25">
        <f t="shared" si="30"/>
        <v>396</v>
      </c>
      <c r="AY49" s="25">
        <f t="shared" si="30"/>
        <v>0</v>
      </c>
      <c r="AZ49" s="25">
        <f t="shared" si="30"/>
        <v>875</v>
      </c>
      <c r="BA49" s="25">
        <f t="shared" si="30"/>
        <v>148</v>
      </c>
      <c r="BB49" s="25">
        <f t="shared" si="1"/>
        <v>5933</v>
      </c>
      <c r="BC49" s="25">
        <f t="shared" si="2"/>
        <v>13064</v>
      </c>
      <c r="BD49" s="93"/>
    </row>
    <row r="50" spans="1:56" s="167" customFormat="1" ht="15.75">
      <c r="A50" s="166">
        <v>44</v>
      </c>
      <c r="B50" s="25" t="s">
        <v>194</v>
      </c>
      <c r="C50" s="25">
        <f>SUM(C49,C44,C17)</f>
        <v>7157</v>
      </c>
      <c r="D50" s="25">
        <f aca="true" t="shared" si="31" ref="D50:Q50">SUM(D49,D44,D17)</f>
        <v>0</v>
      </c>
      <c r="E50" s="25"/>
      <c r="F50" s="25">
        <f t="shared" si="31"/>
        <v>48</v>
      </c>
      <c r="G50" s="25">
        <f t="shared" si="31"/>
        <v>0</v>
      </c>
      <c r="H50" s="25"/>
      <c r="I50" s="25">
        <f t="shared" si="31"/>
        <v>0</v>
      </c>
      <c r="J50" s="25">
        <f t="shared" si="31"/>
        <v>0</v>
      </c>
      <c r="K50" s="25">
        <f t="shared" si="31"/>
        <v>0</v>
      </c>
      <c r="L50" s="25">
        <f t="shared" si="31"/>
        <v>0</v>
      </c>
      <c r="M50" s="25">
        <f t="shared" si="31"/>
        <v>0</v>
      </c>
      <c r="N50" s="25">
        <f t="shared" si="31"/>
        <v>0</v>
      </c>
      <c r="O50" s="25">
        <f t="shared" si="31"/>
        <v>0</v>
      </c>
      <c r="P50" s="25"/>
      <c r="Q50" s="25">
        <f t="shared" si="31"/>
        <v>0</v>
      </c>
      <c r="R50" s="23">
        <f t="shared" si="22"/>
        <v>7205</v>
      </c>
      <c r="S50" s="25">
        <f>SUM(S49,S44,S17)</f>
        <v>32388</v>
      </c>
      <c r="T50" s="25">
        <f aca="true" t="shared" si="32" ref="T50:BA50">SUM(T49,T44,T17)</f>
        <v>0</v>
      </c>
      <c r="U50" s="25">
        <f t="shared" si="32"/>
        <v>5680</v>
      </c>
      <c r="V50" s="25">
        <f t="shared" si="32"/>
        <v>4027</v>
      </c>
      <c r="W50" s="25">
        <f t="shared" si="32"/>
        <v>0</v>
      </c>
      <c r="X50" s="25">
        <f t="shared" si="32"/>
        <v>9324</v>
      </c>
      <c r="Y50" s="25">
        <f t="shared" si="32"/>
        <v>0</v>
      </c>
      <c r="Z50" s="25">
        <f t="shared" si="32"/>
        <v>0</v>
      </c>
      <c r="AA50" s="25">
        <f t="shared" si="32"/>
        <v>0</v>
      </c>
      <c r="AB50" s="25">
        <f t="shared" si="32"/>
        <v>0</v>
      </c>
      <c r="AC50" s="25">
        <f t="shared" si="32"/>
        <v>0</v>
      </c>
      <c r="AD50" s="25">
        <f t="shared" si="32"/>
        <v>0</v>
      </c>
      <c r="AE50" s="25">
        <f t="shared" si="32"/>
        <v>5642</v>
      </c>
      <c r="AF50" s="25">
        <f t="shared" si="32"/>
        <v>13575</v>
      </c>
      <c r="AG50" s="25">
        <f>SUM(AG49,AG44,AG17)</f>
        <v>18545</v>
      </c>
      <c r="AH50" s="25">
        <f t="shared" si="32"/>
        <v>0</v>
      </c>
      <c r="AI50" s="25">
        <f t="shared" si="32"/>
        <v>1669</v>
      </c>
      <c r="AJ50" s="25">
        <f t="shared" si="32"/>
        <v>0</v>
      </c>
      <c r="AK50" s="25">
        <f t="shared" si="32"/>
        <v>450</v>
      </c>
      <c r="AL50" s="25">
        <f t="shared" si="32"/>
        <v>3058</v>
      </c>
      <c r="AM50" s="25">
        <f t="shared" si="32"/>
        <v>0</v>
      </c>
      <c r="AN50" s="25">
        <f t="shared" si="32"/>
        <v>0</v>
      </c>
      <c r="AO50" s="25">
        <f t="shared" si="32"/>
        <v>0</v>
      </c>
      <c r="AP50" s="25">
        <f t="shared" si="32"/>
        <v>2839</v>
      </c>
      <c r="AQ50" s="25">
        <f t="shared" si="32"/>
        <v>0</v>
      </c>
      <c r="AR50" s="25">
        <f t="shared" si="32"/>
        <v>0</v>
      </c>
      <c r="AS50" s="25">
        <f t="shared" si="32"/>
        <v>2190</v>
      </c>
      <c r="AT50" s="25">
        <f t="shared" si="32"/>
        <v>0</v>
      </c>
      <c r="AU50" s="25">
        <f t="shared" si="32"/>
        <v>8954</v>
      </c>
      <c r="AV50" s="25">
        <f t="shared" si="32"/>
        <v>2771</v>
      </c>
      <c r="AW50" s="25">
        <f t="shared" si="32"/>
        <v>480</v>
      </c>
      <c r="AX50" s="25">
        <f t="shared" si="32"/>
        <v>2138</v>
      </c>
      <c r="AY50" s="25">
        <f t="shared" si="32"/>
        <v>0</v>
      </c>
      <c r="AZ50" s="25">
        <f t="shared" si="32"/>
        <v>875</v>
      </c>
      <c r="BA50" s="25">
        <f t="shared" si="32"/>
        <v>148</v>
      </c>
      <c r="BB50" s="23">
        <f t="shared" si="1"/>
        <v>82365</v>
      </c>
      <c r="BC50" s="25">
        <f t="shared" si="2"/>
        <v>121958</v>
      </c>
      <c r="BD50" s="93"/>
    </row>
    <row r="51" spans="1:55" ht="15">
      <c r="A51" s="161">
        <v>45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f t="shared" si="22"/>
        <v>0</v>
      </c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>
        <f t="shared" si="1"/>
        <v>0</v>
      </c>
      <c r="BC51" s="25">
        <f t="shared" si="2"/>
        <v>0</v>
      </c>
    </row>
    <row r="52" spans="1:55" ht="15">
      <c r="A52" s="161">
        <v>46</v>
      </c>
      <c r="B52" s="23" t="s">
        <v>303</v>
      </c>
      <c r="C52" s="23">
        <v>1848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f t="shared" si="22"/>
        <v>1848</v>
      </c>
      <c r="S52" s="23">
        <v>8469</v>
      </c>
      <c r="T52" s="23"/>
      <c r="U52" s="23">
        <v>1413</v>
      </c>
      <c r="V52" s="23">
        <v>990</v>
      </c>
      <c r="W52" s="23"/>
      <c r="X52" s="23">
        <v>2265</v>
      </c>
      <c r="Y52" s="23"/>
      <c r="Z52" s="23"/>
      <c r="AA52" s="23"/>
      <c r="AB52" s="23"/>
      <c r="AC52" s="23"/>
      <c r="AD52" s="23"/>
      <c r="AE52" s="23">
        <v>1401</v>
      </c>
      <c r="AF52" s="23">
        <v>3271</v>
      </c>
      <c r="AG52" s="23">
        <v>4494</v>
      </c>
      <c r="AH52" s="23"/>
      <c r="AI52" s="23">
        <v>378</v>
      </c>
      <c r="AJ52" s="23"/>
      <c r="AK52" s="23">
        <v>108</v>
      </c>
      <c r="AL52" s="23">
        <v>768</v>
      </c>
      <c r="AM52" s="23"/>
      <c r="AN52" s="23"/>
      <c r="AO52" s="23"/>
      <c r="AP52" s="23">
        <v>681</v>
      </c>
      <c r="AQ52" s="23"/>
      <c r="AR52" s="23"/>
      <c r="AS52" s="23">
        <v>549</v>
      </c>
      <c r="AT52" s="23"/>
      <c r="AU52" s="23">
        <v>1184</v>
      </c>
      <c r="AV52" s="23">
        <v>374</v>
      </c>
      <c r="AW52" s="23">
        <v>130</v>
      </c>
      <c r="AX52" s="23">
        <v>520</v>
      </c>
      <c r="AY52" s="23"/>
      <c r="AZ52" s="23">
        <v>236</v>
      </c>
      <c r="BA52" s="23">
        <v>40</v>
      </c>
      <c r="BB52" s="23">
        <f t="shared" si="1"/>
        <v>18802</v>
      </c>
      <c r="BC52" s="25">
        <f t="shared" si="2"/>
        <v>29119</v>
      </c>
    </row>
    <row r="53" spans="1:55" ht="15">
      <c r="A53" s="161">
        <v>47</v>
      </c>
      <c r="B53" s="23" t="s">
        <v>304</v>
      </c>
      <c r="C53" s="23">
        <v>65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f t="shared" si="22"/>
        <v>65</v>
      </c>
      <c r="S53" s="23">
        <v>259</v>
      </c>
      <c r="T53" s="23"/>
      <c r="U53" s="23">
        <v>75</v>
      </c>
      <c r="V53" s="23">
        <v>50</v>
      </c>
      <c r="W53" s="23"/>
      <c r="X53" s="23">
        <v>114</v>
      </c>
      <c r="Y53" s="23"/>
      <c r="Z53" s="23"/>
      <c r="AA53" s="23"/>
      <c r="AB53" s="23"/>
      <c r="AC53" s="23"/>
      <c r="AD53" s="23"/>
      <c r="AE53" s="23">
        <v>75</v>
      </c>
      <c r="AF53" s="23">
        <v>141</v>
      </c>
      <c r="AG53" s="23">
        <v>200</v>
      </c>
      <c r="AH53" s="23"/>
      <c r="AI53" s="23">
        <v>13</v>
      </c>
      <c r="AJ53" s="23"/>
      <c r="AK53" s="23"/>
      <c r="AL53" s="23">
        <v>25</v>
      </c>
      <c r="AM53" s="23"/>
      <c r="AN53" s="23"/>
      <c r="AO53" s="23"/>
      <c r="AP53" s="23">
        <v>25</v>
      </c>
      <c r="AQ53" s="23"/>
      <c r="AR53" s="23"/>
      <c r="AS53" s="23">
        <v>25</v>
      </c>
      <c r="AT53" s="23"/>
      <c r="AU53" s="23">
        <v>11</v>
      </c>
      <c r="AV53" s="23"/>
      <c r="AW53" s="23"/>
      <c r="AX53" s="23">
        <v>25</v>
      </c>
      <c r="AY53" s="23"/>
      <c r="AZ53" s="23"/>
      <c r="BA53" s="23"/>
      <c r="BB53" s="23">
        <f t="shared" si="1"/>
        <v>779</v>
      </c>
      <c r="BC53" s="25">
        <f t="shared" si="2"/>
        <v>1103</v>
      </c>
    </row>
    <row r="54" spans="1:55" ht="15">
      <c r="A54" s="166">
        <v>48</v>
      </c>
      <c r="B54" s="23" t="s">
        <v>530</v>
      </c>
      <c r="C54" s="23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f t="shared" si="22"/>
        <v>27</v>
      </c>
      <c r="S54" s="23">
        <v>286</v>
      </c>
      <c r="T54" s="23"/>
      <c r="U54" s="23">
        <v>86</v>
      </c>
      <c r="V54" s="23">
        <v>57</v>
      </c>
      <c r="W54" s="23"/>
      <c r="X54" s="23">
        <v>123</v>
      </c>
      <c r="Y54" s="23"/>
      <c r="Z54" s="23"/>
      <c r="AA54" s="23"/>
      <c r="AB54" s="23"/>
      <c r="AC54" s="23"/>
      <c r="AD54" s="23"/>
      <c r="AE54" s="23">
        <v>86</v>
      </c>
      <c r="AF54" s="23">
        <v>171</v>
      </c>
      <c r="AG54" s="23">
        <v>184</v>
      </c>
      <c r="AH54" s="23"/>
      <c r="AI54" s="23">
        <v>14</v>
      </c>
      <c r="AJ54" s="23"/>
      <c r="AK54" s="23"/>
      <c r="AL54" s="23">
        <v>29</v>
      </c>
      <c r="AM54" s="23"/>
      <c r="AN54" s="23"/>
      <c r="AO54" s="23"/>
      <c r="AP54" s="23">
        <v>29</v>
      </c>
      <c r="AQ54" s="23"/>
      <c r="AR54" s="23"/>
      <c r="AS54" s="23">
        <v>29</v>
      </c>
      <c r="AT54" s="23"/>
      <c r="AU54" s="23">
        <v>13</v>
      </c>
      <c r="AV54" s="23"/>
      <c r="AW54" s="23"/>
      <c r="AX54" s="23">
        <v>29</v>
      </c>
      <c r="AY54" s="23"/>
      <c r="AZ54" s="23"/>
      <c r="BA54" s="23"/>
      <c r="BB54" s="23">
        <f t="shared" si="1"/>
        <v>850</v>
      </c>
      <c r="BC54" s="25">
        <f t="shared" si="2"/>
        <v>1163</v>
      </c>
    </row>
    <row r="55" spans="1:55" ht="15">
      <c r="A55" s="161">
        <v>49</v>
      </c>
      <c r="B55" s="23" t="s">
        <v>531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>
        <f t="shared" si="22"/>
        <v>0</v>
      </c>
      <c r="S55" s="23">
        <v>13</v>
      </c>
      <c r="T55" s="23"/>
      <c r="U55" s="23"/>
      <c r="V55" s="23">
        <v>16</v>
      </c>
      <c r="W55" s="23"/>
      <c r="X55" s="23">
        <v>69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5">
        <f>S55+AU55+AG55+V55</f>
        <v>29</v>
      </c>
    </row>
    <row r="56" spans="1:55" ht="15">
      <c r="A56" s="166">
        <v>50</v>
      </c>
      <c r="B56" s="23" t="s">
        <v>532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f t="shared" si="22"/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>
        <v>721</v>
      </c>
      <c r="AH56" s="23"/>
      <c r="AI56" s="23">
        <v>3</v>
      </c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>
        <f t="shared" si="1"/>
        <v>724</v>
      </c>
      <c r="BC56" s="25">
        <f t="shared" si="2"/>
        <v>724</v>
      </c>
    </row>
    <row r="57" spans="1:115" s="167" customFormat="1" ht="15.75">
      <c r="A57" s="161">
        <v>51</v>
      </c>
      <c r="B57" s="25" t="s">
        <v>305</v>
      </c>
      <c r="C57" s="25">
        <f aca="true" t="shared" si="33" ref="C57:AF57">SUM(C52:C56)</f>
        <v>1940</v>
      </c>
      <c r="D57" s="25">
        <f t="shared" si="33"/>
        <v>0</v>
      </c>
      <c r="E57" s="25"/>
      <c r="F57" s="25">
        <f t="shared" si="33"/>
        <v>0</v>
      </c>
      <c r="G57" s="25">
        <f t="shared" si="33"/>
        <v>0</v>
      </c>
      <c r="H57" s="25"/>
      <c r="I57" s="25">
        <f t="shared" si="33"/>
        <v>0</v>
      </c>
      <c r="J57" s="25">
        <f t="shared" si="33"/>
        <v>0</v>
      </c>
      <c r="K57" s="25">
        <f t="shared" si="33"/>
        <v>0</v>
      </c>
      <c r="L57" s="25">
        <f t="shared" si="33"/>
        <v>0</v>
      </c>
      <c r="M57" s="25">
        <f t="shared" si="33"/>
        <v>0</v>
      </c>
      <c r="N57" s="25">
        <f t="shared" si="33"/>
        <v>0</v>
      </c>
      <c r="O57" s="25">
        <f t="shared" si="33"/>
        <v>0</v>
      </c>
      <c r="P57" s="25"/>
      <c r="Q57" s="25">
        <f t="shared" si="33"/>
        <v>0</v>
      </c>
      <c r="R57" s="23">
        <f t="shared" si="22"/>
        <v>1940</v>
      </c>
      <c r="S57" s="25">
        <f t="shared" si="33"/>
        <v>9027</v>
      </c>
      <c r="T57" s="25">
        <f t="shared" si="33"/>
        <v>0</v>
      </c>
      <c r="U57" s="25">
        <f t="shared" si="33"/>
        <v>1574</v>
      </c>
      <c r="V57" s="25">
        <f t="shared" si="33"/>
        <v>1113</v>
      </c>
      <c r="W57" s="25">
        <f t="shared" si="33"/>
        <v>0</v>
      </c>
      <c r="X57" s="25">
        <f t="shared" si="33"/>
        <v>2571</v>
      </c>
      <c r="Y57" s="25">
        <f t="shared" si="33"/>
        <v>0</v>
      </c>
      <c r="Z57" s="25">
        <f t="shared" si="33"/>
        <v>0</v>
      </c>
      <c r="AA57" s="25">
        <f t="shared" si="33"/>
        <v>0</v>
      </c>
      <c r="AB57" s="25">
        <f t="shared" si="33"/>
        <v>0</v>
      </c>
      <c r="AC57" s="25">
        <f t="shared" si="33"/>
        <v>0</v>
      </c>
      <c r="AD57" s="25">
        <f t="shared" si="33"/>
        <v>0</v>
      </c>
      <c r="AE57" s="25">
        <f t="shared" si="33"/>
        <v>1562</v>
      </c>
      <c r="AF57" s="25">
        <f t="shared" si="33"/>
        <v>3583</v>
      </c>
      <c r="AG57" s="25">
        <f aca="true" t="shared" si="34" ref="AG57:BC57">SUM(AG52:AG56)</f>
        <v>5599</v>
      </c>
      <c r="AH57" s="25">
        <f t="shared" si="34"/>
        <v>0</v>
      </c>
      <c r="AI57" s="25">
        <f t="shared" si="34"/>
        <v>408</v>
      </c>
      <c r="AJ57" s="25">
        <f t="shared" si="34"/>
        <v>0</v>
      </c>
      <c r="AK57" s="25">
        <f t="shared" si="34"/>
        <v>108</v>
      </c>
      <c r="AL57" s="25">
        <f t="shared" si="34"/>
        <v>822</v>
      </c>
      <c r="AM57" s="25">
        <f t="shared" si="34"/>
        <v>0</v>
      </c>
      <c r="AN57" s="25">
        <f t="shared" si="34"/>
        <v>0</v>
      </c>
      <c r="AO57" s="25">
        <f t="shared" si="34"/>
        <v>0</v>
      </c>
      <c r="AP57" s="25">
        <f t="shared" si="34"/>
        <v>735</v>
      </c>
      <c r="AQ57" s="25">
        <f t="shared" si="34"/>
        <v>0</v>
      </c>
      <c r="AR57" s="25">
        <f t="shared" si="34"/>
        <v>0</v>
      </c>
      <c r="AS57" s="25">
        <f t="shared" si="34"/>
        <v>603</v>
      </c>
      <c r="AT57" s="25">
        <f t="shared" si="34"/>
        <v>0</v>
      </c>
      <c r="AU57" s="25">
        <f t="shared" si="34"/>
        <v>1208</v>
      </c>
      <c r="AV57" s="25">
        <f t="shared" si="34"/>
        <v>374</v>
      </c>
      <c r="AW57" s="25">
        <f t="shared" si="34"/>
        <v>130</v>
      </c>
      <c r="AX57" s="25">
        <f t="shared" si="34"/>
        <v>574</v>
      </c>
      <c r="AY57" s="25">
        <f t="shared" si="34"/>
        <v>0</v>
      </c>
      <c r="AZ57" s="25">
        <f t="shared" si="34"/>
        <v>236</v>
      </c>
      <c r="BA57" s="25">
        <f t="shared" si="34"/>
        <v>40</v>
      </c>
      <c r="BB57" s="25">
        <f>SUM(BB52:BB56)</f>
        <v>21155</v>
      </c>
      <c r="BC57" s="25">
        <f t="shared" si="34"/>
        <v>32138</v>
      </c>
      <c r="BD57" s="93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</row>
    <row r="58" spans="1:55" ht="15">
      <c r="A58" s="161">
        <v>52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f t="shared" si="22"/>
        <v>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>
        <f t="shared" si="1"/>
        <v>0</v>
      </c>
      <c r="BC58" s="25">
        <f t="shared" si="2"/>
        <v>0</v>
      </c>
    </row>
    <row r="59" spans="1:56" s="167" customFormat="1" ht="23.25">
      <c r="A59" s="161">
        <v>53</v>
      </c>
      <c r="B59" s="167" t="s">
        <v>80</v>
      </c>
      <c r="C59" s="167">
        <v>841112</v>
      </c>
      <c r="R59" s="23">
        <f t="shared" si="22"/>
        <v>841112</v>
      </c>
      <c r="S59" s="167">
        <v>801115</v>
      </c>
      <c r="T59" s="167">
        <v>370000</v>
      </c>
      <c r="U59" s="167">
        <v>381103</v>
      </c>
      <c r="V59" s="167">
        <v>522001</v>
      </c>
      <c r="W59" s="167">
        <v>562912</v>
      </c>
      <c r="X59" s="167">
        <v>562913</v>
      </c>
      <c r="Y59" s="167">
        <v>562917</v>
      </c>
      <c r="Z59" s="167">
        <v>562916</v>
      </c>
      <c r="AA59" s="167">
        <v>682001</v>
      </c>
      <c r="AB59" s="167">
        <v>682002</v>
      </c>
      <c r="AC59" s="167">
        <v>750000</v>
      </c>
      <c r="AD59" s="167">
        <v>791200</v>
      </c>
      <c r="AE59" s="167">
        <v>811000</v>
      </c>
      <c r="AF59" s="167">
        <v>813000</v>
      </c>
      <c r="AG59" s="167">
        <v>841154</v>
      </c>
      <c r="AH59" s="167">
        <v>841402</v>
      </c>
      <c r="AI59" s="167">
        <v>841403</v>
      </c>
      <c r="AJ59" s="167">
        <v>842155</v>
      </c>
      <c r="AK59" s="167">
        <v>850001</v>
      </c>
      <c r="AL59" s="167">
        <v>862101</v>
      </c>
      <c r="AM59" s="167">
        <v>862102</v>
      </c>
      <c r="AN59" s="167">
        <v>862231</v>
      </c>
      <c r="AO59" s="167">
        <v>862301</v>
      </c>
      <c r="AP59" s="167">
        <v>851297</v>
      </c>
      <c r="AQ59" s="167">
        <v>889921</v>
      </c>
      <c r="AR59" s="167">
        <v>889924</v>
      </c>
      <c r="AS59" s="167">
        <v>889928</v>
      </c>
      <c r="AT59" s="167">
        <v>890301</v>
      </c>
      <c r="AU59" s="167">
        <v>853322</v>
      </c>
      <c r="AV59" s="167">
        <v>890444</v>
      </c>
      <c r="AW59" s="167">
        <v>910123</v>
      </c>
      <c r="AX59" s="167">
        <v>910502</v>
      </c>
      <c r="AY59" s="167">
        <v>932911</v>
      </c>
      <c r="AZ59" s="167">
        <v>949900</v>
      </c>
      <c r="BA59" s="167">
        <v>960302</v>
      </c>
      <c r="BB59" s="168" t="s">
        <v>272</v>
      </c>
      <c r="BC59" s="25"/>
      <c r="BD59" s="93"/>
    </row>
    <row r="60" spans="1:56" s="167" customFormat="1" ht="15.75">
      <c r="A60" s="166">
        <v>54</v>
      </c>
      <c r="B60" s="170" t="s">
        <v>306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23">
        <f t="shared" si="22"/>
        <v>0</v>
      </c>
      <c r="S60" s="23"/>
      <c r="T60" s="23"/>
      <c r="W60" s="170">
        <v>3556</v>
      </c>
      <c r="X60" s="170">
        <v>8298</v>
      </c>
      <c r="Y60" s="170">
        <v>977</v>
      </c>
      <c r="Z60" s="170">
        <v>1894</v>
      </c>
      <c r="AA60" s="23"/>
      <c r="AQ60" s="170">
        <v>1119</v>
      </c>
      <c r="BB60" s="23">
        <f aca="true" t="shared" si="35" ref="BB60:BB113">SUM(T60:BA60)</f>
        <v>15844</v>
      </c>
      <c r="BC60" s="25">
        <f t="shared" si="2"/>
        <v>15844</v>
      </c>
      <c r="BD60" s="93"/>
    </row>
    <row r="61" spans="1:56" s="167" customFormat="1" ht="15.75">
      <c r="A61" s="161">
        <v>55</v>
      </c>
      <c r="B61" s="170" t="s">
        <v>533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23">
        <f t="shared" si="22"/>
        <v>0</v>
      </c>
      <c r="S61" s="23">
        <v>10</v>
      </c>
      <c r="T61" s="23"/>
      <c r="W61" s="170"/>
      <c r="X61" s="170"/>
      <c r="Y61" s="170"/>
      <c r="Z61" s="170"/>
      <c r="AA61" s="23"/>
      <c r="AQ61" s="170"/>
      <c r="BB61" s="23">
        <f t="shared" si="35"/>
        <v>0</v>
      </c>
      <c r="BC61" s="25">
        <f t="shared" si="2"/>
        <v>10</v>
      </c>
      <c r="BD61" s="93"/>
    </row>
    <row r="62" spans="1:55" ht="15">
      <c r="A62" s="166">
        <v>56</v>
      </c>
      <c r="B62" s="23" t="s">
        <v>534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>
        <f t="shared" si="22"/>
        <v>0</v>
      </c>
      <c r="S62" s="23">
        <v>61</v>
      </c>
      <c r="T62" s="23"/>
      <c r="U62" s="23"/>
      <c r="V62" s="23"/>
      <c r="W62" s="23"/>
      <c r="X62" s="23">
        <v>120</v>
      </c>
      <c r="Y62" s="23"/>
      <c r="Z62" s="23"/>
      <c r="AA62" s="23"/>
      <c r="AB62" s="23"/>
      <c r="AC62" s="23"/>
      <c r="AD62" s="23"/>
      <c r="AE62" s="23"/>
      <c r="AF62" s="23">
        <v>100</v>
      </c>
      <c r="AG62" s="23">
        <v>974</v>
      </c>
      <c r="AH62" s="23"/>
      <c r="AI62" s="23"/>
      <c r="AJ62" s="23"/>
      <c r="AK62" s="23"/>
      <c r="AL62" s="23">
        <v>47</v>
      </c>
      <c r="AM62" s="23"/>
      <c r="AN62" s="23"/>
      <c r="AO62" s="23"/>
      <c r="AP62" s="23">
        <v>25</v>
      </c>
      <c r="AQ62" s="23"/>
      <c r="AR62" s="23"/>
      <c r="AS62" s="23">
        <v>10</v>
      </c>
      <c r="AT62" s="23"/>
      <c r="AU62" s="23"/>
      <c r="AV62" s="23"/>
      <c r="AW62" s="23"/>
      <c r="AX62" s="23"/>
      <c r="AY62" s="23"/>
      <c r="AZ62" s="23"/>
      <c r="BA62" s="23"/>
      <c r="BB62" s="23">
        <f t="shared" si="35"/>
        <v>1276</v>
      </c>
      <c r="BC62" s="25">
        <f t="shared" si="2"/>
        <v>1337</v>
      </c>
    </row>
    <row r="63" spans="1:55" ht="15">
      <c r="A63" s="161">
        <v>57</v>
      </c>
      <c r="B63" s="23" t="s">
        <v>307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>
        <f t="shared" si="22"/>
        <v>0</v>
      </c>
      <c r="S63" s="23">
        <v>17</v>
      </c>
      <c r="T63" s="23"/>
      <c r="U63" s="23"/>
      <c r="V63" s="23"/>
      <c r="W63" s="23"/>
      <c r="X63" s="23">
        <v>10</v>
      </c>
      <c r="Y63" s="23"/>
      <c r="Z63" s="23"/>
      <c r="AA63" s="23"/>
      <c r="AB63" s="23"/>
      <c r="AC63" s="23"/>
      <c r="AD63" s="23"/>
      <c r="AE63" s="23"/>
      <c r="AF63" s="23"/>
      <c r="AG63" s="23">
        <v>610</v>
      </c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>
        <v>107</v>
      </c>
      <c r="AX63" s="23"/>
      <c r="AY63" s="23"/>
      <c r="AZ63" s="23">
        <v>32</v>
      </c>
      <c r="BA63" s="23"/>
      <c r="BB63" s="23">
        <f t="shared" si="35"/>
        <v>759</v>
      </c>
      <c r="BC63" s="25">
        <f t="shared" si="2"/>
        <v>776</v>
      </c>
    </row>
    <row r="64" spans="1:55" ht="15">
      <c r="A64" s="161">
        <v>58</v>
      </c>
      <c r="B64" s="23" t="s">
        <v>308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>
        <f t="shared" si="22"/>
        <v>0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>
        <v>40</v>
      </c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>
        <f t="shared" si="35"/>
        <v>40</v>
      </c>
      <c r="BC64" s="25">
        <f t="shared" si="2"/>
        <v>40</v>
      </c>
    </row>
    <row r="65" spans="1:55" ht="15">
      <c r="A65" s="161">
        <v>59</v>
      </c>
      <c r="B65" s="23" t="s">
        <v>535</v>
      </c>
      <c r="C65" s="23">
        <v>263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>
        <f t="shared" si="22"/>
        <v>263</v>
      </c>
      <c r="S65" s="23"/>
      <c r="T65" s="23"/>
      <c r="U65" s="23">
        <v>1500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>
        <v>3000</v>
      </c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>
        <v>800</v>
      </c>
      <c r="AT65" s="23"/>
      <c r="AU65" s="23"/>
      <c r="AV65" s="23"/>
      <c r="AW65" s="23"/>
      <c r="AX65" s="23"/>
      <c r="AY65" s="23"/>
      <c r="AZ65" s="23"/>
      <c r="BA65" s="23"/>
      <c r="BB65" s="23">
        <f t="shared" si="35"/>
        <v>5300</v>
      </c>
      <c r="BC65" s="25">
        <f t="shared" si="2"/>
        <v>5563</v>
      </c>
    </row>
    <row r="66" spans="1:55" ht="15">
      <c r="A66" s="166">
        <v>60</v>
      </c>
      <c r="B66" s="23" t="s">
        <v>536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f t="shared" si="22"/>
        <v>0</v>
      </c>
      <c r="S66" s="23">
        <v>449</v>
      </c>
      <c r="T66" s="23"/>
      <c r="U66" s="23">
        <v>350</v>
      </c>
      <c r="V66" s="23"/>
      <c r="W66" s="23"/>
      <c r="X66" s="23">
        <v>150</v>
      </c>
      <c r="Y66" s="23"/>
      <c r="Z66" s="23"/>
      <c r="AA66" s="23">
        <v>100</v>
      </c>
      <c r="AB66" s="23"/>
      <c r="AC66" s="23"/>
      <c r="AD66" s="23"/>
      <c r="AE66" s="23"/>
      <c r="AF66" s="23"/>
      <c r="AG66" s="23">
        <v>50</v>
      </c>
      <c r="AH66" s="23"/>
      <c r="AI66" s="23"/>
      <c r="AJ66" s="23"/>
      <c r="AK66" s="23"/>
      <c r="AL66" s="23">
        <v>116</v>
      </c>
      <c r="AM66" s="23"/>
      <c r="AN66" s="23"/>
      <c r="AO66" s="23"/>
      <c r="AP66" s="23">
        <v>50</v>
      </c>
      <c r="AQ66" s="23"/>
      <c r="AR66" s="23"/>
      <c r="AS66" s="23">
        <v>50</v>
      </c>
      <c r="AT66" s="23"/>
      <c r="AU66" s="23"/>
      <c r="AV66" s="23"/>
      <c r="AW66" s="23">
        <v>61</v>
      </c>
      <c r="AX66" s="23"/>
      <c r="AY66" s="23"/>
      <c r="AZ66" s="23">
        <v>178</v>
      </c>
      <c r="BA66" s="23"/>
      <c r="BB66" s="23">
        <f t="shared" si="35"/>
        <v>1105</v>
      </c>
      <c r="BC66" s="25">
        <f t="shared" si="2"/>
        <v>1554</v>
      </c>
    </row>
    <row r="67" spans="1:55" ht="15">
      <c r="A67" s="161">
        <v>61</v>
      </c>
      <c r="B67" s="23" t="s">
        <v>537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f t="shared" si="22"/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>
        <f t="shared" si="35"/>
        <v>0</v>
      </c>
      <c r="BC67" s="25">
        <f t="shared" si="2"/>
        <v>0</v>
      </c>
    </row>
    <row r="68" spans="1:55" ht="15">
      <c r="A68" s="166">
        <v>62</v>
      </c>
      <c r="B68" s="23" t="s">
        <v>538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f t="shared" si="22"/>
        <v>0</v>
      </c>
      <c r="S68" s="23">
        <v>100</v>
      </c>
      <c r="T68" s="23"/>
      <c r="U68" s="23">
        <v>120</v>
      </c>
      <c r="V68" s="23">
        <v>80</v>
      </c>
      <c r="W68" s="23"/>
      <c r="X68" s="23">
        <v>90</v>
      </c>
      <c r="Y68" s="23"/>
      <c r="Z68" s="23"/>
      <c r="AA68" s="23"/>
      <c r="AB68" s="23"/>
      <c r="AC68" s="23"/>
      <c r="AD68" s="23"/>
      <c r="AE68" s="23">
        <v>120</v>
      </c>
      <c r="AF68" s="23">
        <v>90</v>
      </c>
      <c r="AG68" s="23">
        <v>20</v>
      </c>
      <c r="AH68" s="23"/>
      <c r="AI68" s="23"/>
      <c r="AJ68" s="23"/>
      <c r="AK68" s="23"/>
      <c r="AL68" s="23">
        <v>20</v>
      </c>
      <c r="AM68" s="23"/>
      <c r="AN68" s="23"/>
      <c r="AO68" s="23"/>
      <c r="AP68" s="23">
        <v>20</v>
      </c>
      <c r="AQ68" s="23"/>
      <c r="AR68" s="23"/>
      <c r="AS68" s="23">
        <v>40</v>
      </c>
      <c r="AT68" s="23"/>
      <c r="AU68" s="23">
        <v>200</v>
      </c>
      <c r="AV68" s="23">
        <v>108</v>
      </c>
      <c r="AW68" s="23"/>
      <c r="AX68" s="23">
        <v>17</v>
      </c>
      <c r="AY68" s="23"/>
      <c r="AZ68" s="23"/>
      <c r="BA68" s="23">
        <v>20</v>
      </c>
      <c r="BB68" s="23">
        <f t="shared" si="35"/>
        <v>945</v>
      </c>
      <c r="BC68" s="25">
        <f t="shared" si="2"/>
        <v>1045</v>
      </c>
    </row>
    <row r="69" spans="1:55" ht="15">
      <c r="A69" s="161">
        <v>63</v>
      </c>
      <c r="B69" s="23" t="s">
        <v>539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f t="shared" si="22"/>
        <v>0</v>
      </c>
      <c r="S69" s="23">
        <v>404</v>
      </c>
      <c r="T69" s="23"/>
      <c r="U69" s="23"/>
      <c r="V69" s="23">
        <v>169</v>
      </c>
      <c r="W69" s="23"/>
      <c r="X69" s="23">
        <v>520</v>
      </c>
      <c r="Y69" s="23"/>
      <c r="Z69" s="23"/>
      <c r="AA69" s="23"/>
      <c r="AB69" s="23">
        <v>36</v>
      </c>
      <c r="AC69" s="23"/>
      <c r="AD69" s="23"/>
      <c r="AE69" s="23"/>
      <c r="AF69" s="23">
        <v>2687</v>
      </c>
      <c r="AG69" s="23">
        <v>400</v>
      </c>
      <c r="AH69" s="23"/>
      <c r="AI69" s="23">
        <v>300</v>
      </c>
      <c r="AJ69" s="23"/>
      <c r="AK69" s="23">
        <v>136</v>
      </c>
      <c r="AL69" s="23">
        <v>142</v>
      </c>
      <c r="AM69" s="23"/>
      <c r="AN69" s="23"/>
      <c r="AO69" s="23"/>
      <c r="AP69" s="23"/>
      <c r="AQ69" s="23"/>
      <c r="AR69" s="23"/>
      <c r="AS69" s="23">
        <v>100</v>
      </c>
      <c r="AT69" s="23"/>
      <c r="AU69" s="23">
        <v>115</v>
      </c>
      <c r="AV69" s="23"/>
      <c r="AW69" s="23">
        <v>20</v>
      </c>
      <c r="AX69" s="23">
        <v>155</v>
      </c>
      <c r="AY69" s="23">
        <v>304</v>
      </c>
      <c r="AZ69" s="23">
        <v>50</v>
      </c>
      <c r="BA69" s="23">
        <v>30</v>
      </c>
      <c r="BB69" s="23">
        <f t="shared" si="35"/>
        <v>5164</v>
      </c>
      <c r="BC69" s="25">
        <f t="shared" si="2"/>
        <v>5568</v>
      </c>
    </row>
    <row r="70" spans="1:56" s="167" customFormat="1" ht="15.75">
      <c r="A70" s="161">
        <v>64</v>
      </c>
      <c r="B70" s="25" t="s">
        <v>309</v>
      </c>
      <c r="C70" s="25">
        <f>SUM(C60:C69)</f>
        <v>263</v>
      </c>
      <c r="D70" s="25">
        <f aca="true" t="shared" si="36" ref="D70:Q70">SUM(D60:D69)</f>
        <v>0</v>
      </c>
      <c r="E70" s="25"/>
      <c r="F70" s="25">
        <f t="shared" si="36"/>
        <v>0</v>
      </c>
      <c r="G70" s="25">
        <f t="shared" si="36"/>
        <v>0</v>
      </c>
      <c r="H70" s="25"/>
      <c r="I70" s="25">
        <f t="shared" si="36"/>
        <v>0</v>
      </c>
      <c r="J70" s="25">
        <f t="shared" si="36"/>
        <v>0</v>
      </c>
      <c r="K70" s="25">
        <f t="shared" si="36"/>
        <v>0</v>
      </c>
      <c r="L70" s="25">
        <f t="shared" si="36"/>
        <v>0</v>
      </c>
      <c r="M70" s="25">
        <f t="shared" si="36"/>
        <v>0</v>
      </c>
      <c r="N70" s="25">
        <f t="shared" si="36"/>
        <v>0</v>
      </c>
      <c r="O70" s="25">
        <f t="shared" si="36"/>
        <v>0</v>
      </c>
      <c r="P70" s="25"/>
      <c r="Q70" s="25">
        <f t="shared" si="36"/>
        <v>0</v>
      </c>
      <c r="R70" s="23">
        <f t="shared" si="22"/>
        <v>263</v>
      </c>
      <c r="S70" s="25">
        <f>SUM(S60:S69)</f>
        <v>1041</v>
      </c>
      <c r="T70" s="25">
        <f>SUM(T60:T69)</f>
        <v>0</v>
      </c>
      <c r="U70" s="25">
        <f aca="true" t="shared" si="37" ref="U70:BA70">SUM(U60:U69)</f>
        <v>1970</v>
      </c>
      <c r="V70" s="25">
        <f t="shared" si="37"/>
        <v>249</v>
      </c>
      <c r="W70" s="25">
        <f t="shared" si="37"/>
        <v>3556</v>
      </c>
      <c r="X70" s="25">
        <f t="shared" si="37"/>
        <v>9188</v>
      </c>
      <c r="Y70" s="25">
        <f t="shared" si="37"/>
        <v>977</v>
      </c>
      <c r="Z70" s="25">
        <f t="shared" si="37"/>
        <v>1894</v>
      </c>
      <c r="AA70" s="25">
        <f t="shared" si="37"/>
        <v>100</v>
      </c>
      <c r="AB70" s="25">
        <f t="shared" si="37"/>
        <v>36</v>
      </c>
      <c r="AC70" s="25">
        <f t="shared" si="37"/>
        <v>0</v>
      </c>
      <c r="AD70" s="25">
        <f t="shared" si="37"/>
        <v>0</v>
      </c>
      <c r="AE70" s="25">
        <f t="shared" si="37"/>
        <v>120</v>
      </c>
      <c r="AF70" s="25">
        <f>SUM(AF60:AF69)</f>
        <v>5877</v>
      </c>
      <c r="AG70" s="25">
        <f t="shared" si="37"/>
        <v>2094</v>
      </c>
      <c r="AH70" s="25">
        <f t="shared" si="37"/>
        <v>0</v>
      </c>
      <c r="AI70" s="25">
        <f t="shared" si="37"/>
        <v>300</v>
      </c>
      <c r="AJ70" s="25">
        <f t="shared" si="37"/>
        <v>0</v>
      </c>
      <c r="AK70" s="25">
        <f t="shared" si="37"/>
        <v>136</v>
      </c>
      <c r="AL70" s="25">
        <f t="shared" si="37"/>
        <v>325</v>
      </c>
      <c r="AM70" s="25">
        <f t="shared" si="37"/>
        <v>0</v>
      </c>
      <c r="AN70" s="25">
        <f t="shared" si="37"/>
        <v>0</v>
      </c>
      <c r="AO70" s="25">
        <f t="shared" si="37"/>
        <v>0</v>
      </c>
      <c r="AP70" s="25">
        <f t="shared" si="37"/>
        <v>95</v>
      </c>
      <c r="AQ70" s="25">
        <f t="shared" si="37"/>
        <v>1119</v>
      </c>
      <c r="AR70" s="25">
        <f t="shared" si="37"/>
        <v>0</v>
      </c>
      <c r="AS70" s="25">
        <f t="shared" si="37"/>
        <v>1000</v>
      </c>
      <c r="AT70" s="25">
        <f t="shared" si="37"/>
        <v>0</v>
      </c>
      <c r="AU70" s="25">
        <f t="shared" si="37"/>
        <v>315</v>
      </c>
      <c r="AV70" s="25">
        <f t="shared" si="37"/>
        <v>108</v>
      </c>
      <c r="AW70" s="25">
        <f t="shared" si="37"/>
        <v>188</v>
      </c>
      <c r="AX70" s="25">
        <f t="shared" si="37"/>
        <v>172</v>
      </c>
      <c r="AY70" s="25">
        <f t="shared" si="37"/>
        <v>304</v>
      </c>
      <c r="AZ70" s="25">
        <f t="shared" si="37"/>
        <v>260</v>
      </c>
      <c r="BA70" s="25">
        <f t="shared" si="37"/>
        <v>50</v>
      </c>
      <c r="BB70" s="23">
        <f t="shared" si="35"/>
        <v>30433</v>
      </c>
      <c r="BC70" s="25">
        <f t="shared" si="2"/>
        <v>31737</v>
      </c>
      <c r="BD70" s="93"/>
    </row>
    <row r="71" spans="1:55" ht="15">
      <c r="A71" s="161">
        <v>65</v>
      </c>
      <c r="B71" s="23" t="s">
        <v>540</v>
      </c>
      <c r="C71" s="23">
        <v>340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>
        <f t="shared" si="22"/>
        <v>340</v>
      </c>
      <c r="S71" s="23">
        <v>114</v>
      </c>
      <c r="T71" s="23"/>
      <c r="U71" s="23"/>
      <c r="V71" s="23"/>
      <c r="W71" s="23"/>
      <c r="X71" s="23">
        <v>154</v>
      </c>
      <c r="Y71" s="23"/>
      <c r="Z71" s="23"/>
      <c r="AA71" s="23"/>
      <c r="AB71" s="23"/>
      <c r="AC71" s="23"/>
      <c r="AD71" s="23"/>
      <c r="AE71" s="23"/>
      <c r="AF71" s="23">
        <v>268</v>
      </c>
      <c r="AG71" s="23">
        <v>689</v>
      </c>
      <c r="AH71" s="23"/>
      <c r="AI71" s="23"/>
      <c r="AJ71" s="23"/>
      <c r="AK71" s="23">
        <v>94</v>
      </c>
      <c r="AL71" s="23">
        <v>136</v>
      </c>
      <c r="AM71" s="23"/>
      <c r="AN71" s="23"/>
      <c r="AO71" s="23"/>
      <c r="AP71" s="23">
        <v>73</v>
      </c>
      <c r="AQ71" s="23"/>
      <c r="AR71" s="23"/>
      <c r="AS71" s="23">
        <v>55</v>
      </c>
      <c r="AT71" s="23"/>
      <c r="AU71" s="23"/>
      <c r="AV71" s="23"/>
      <c r="AW71" s="23">
        <v>130</v>
      </c>
      <c r="AX71" s="23">
        <v>125</v>
      </c>
      <c r="AY71" s="23"/>
      <c r="AZ71" s="23"/>
      <c r="BA71" s="23"/>
      <c r="BB71" s="23">
        <f t="shared" si="35"/>
        <v>1724</v>
      </c>
      <c r="BC71" s="25">
        <f t="shared" si="2"/>
        <v>2178</v>
      </c>
    </row>
    <row r="72" spans="1:55" ht="15">
      <c r="A72" s="166">
        <v>66</v>
      </c>
      <c r="B72" s="23" t="s">
        <v>541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f t="shared" si="22"/>
        <v>0</v>
      </c>
      <c r="S72" s="23">
        <v>46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>
        <v>350</v>
      </c>
      <c r="AH72" s="23"/>
      <c r="AI72" s="23"/>
      <c r="AJ72" s="23"/>
      <c r="AK72" s="23"/>
      <c r="AL72" s="23">
        <v>50</v>
      </c>
      <c r="AM72" s="23"/>
      <c r="AN72" s="23"/>
      <c r="AO72" s="23"/>
      <c r="AP72" s="23">
        <v>80</v>
      </c>
      <c r="AQ72" s="23"/>
      <c r="AR72" s="23"/>
      <c r="AS72" s="23"/>
      <c r="AT72" s="23"/>
      <c r="AU72" s="23"/>
      <c r="AV72" s="23"/>
      <c r="AW72" s="23">
        <v>108</v>
      </c>
      <c r="AX72" s="23"/>
      <c r="AY72" s="23"/>
      <c r="AZ72" s="23"/>
      <c r="BA72" s="23"/>
      <c r="BB72" s="23">
        <f t="shared" si="35"/>
        <v>588</v>
      </c>
      <c r="BC72" s="25">
        <f t="shared" si="2"/>
        <v>634</v>
      </c>
    </row>
    <row r="73" spans="1:55" ht="15">
      <c r="A73" s="161">
        <v>67</v>
      </c>
      <c r="B73" s="23" t="s">
        <v>542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>
        <f aca="true" t="shared" si="38" ref="R73:R104">SUM(B73:Q73)</f>
        <v>0</v>
      </c>
      <c r="S73" s="23">
        <v>10</v>
      </c>
      <c r="T73" s="23"/>
      <c r="U73" s="23"/>
      <c r="V73" s="23"/>
      <c r="W73" s="23"/>
      <c r="X73" s="23">
        <v>56</v>
      </c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>
        <f t="shared" si="35"/>
        <v>56</v>
      </c>
      <c r="BC73" s="25">
        <f t="shared" si="2"/>
        <v>66</v>
      </c>
    </row>
    <row r="74" spans="1:56" s="167" customFormat="1" ht="15.75">
      <c r="A74" s="166">
        <v>68</v>
      </c>
      <c r="B74" s="25" t="s">
        <v>310</v>
      </c>
      <c r="C74" s="25">
        <f>SUM(C71:C73)</f>
        <v>340</v>
      </c>
      <c r="D74" s="25">
        <f aca="true" t="shared" si="39" ref="D74:Q74">SUM(D71:D73)</f>
        <v>0</v>
      </c>
      <c r="E74" s="25"/>
      <c r="F74" s="25">
        <f t="shared" si="39"/>
        <v>0</v>
      </c>
      <c r="G74" s="25">
        <f t="shared" si="39"/>
        <v>0</v>
      </c>
      <c r="H74" s="25"/>
      <c r="I74" s="25">
        <f t="shared" si="39"/>
        <v>0</v>
      </c>
      <c r="J74" s="25">
        <f t="shared" si="39"/>
        <v>0</v>
      </c>
      <c r="K74" s="25">
        <f t="shared" si="39"/>
        <v>0</v>
      </c>
      <c r="L74" s="25">
        <f t="shared" si="39"/>
        <v>0</v>
      </c>
      <c r="M74" s="25">
        <f t="shared" si="39"/>
        <v>0</v>
      </c>
      <c r="N74" s="25">
        <f t="shared" si="39"/>
        <v>0</v>
      </c>
      <c r="O74" s="25">
        <f t="shared" si="39"/>
        <v>0</v>
      </c>
      <c r="P74" s="25"/>
      <c r="Q74" s="25">
        <f t="shared" si="39"/>
        <v>0</v>
      </c>
      <c r="R74" s="23">
        <f t="shared" si="38"/>
        <v>340</v>
      </c>
      <c r="S74" s="25">
        <f>SUM(S71:S73)</f>
        <v>170</v>
      </c>
      <c r="T74" s="25">
        <f>SUM(T71:T73)</f>
        <v>0</v>
      </c>
      <c r="U74" s="25">
        <f aca="true" t="shared" si="40" ref="U74:BA74">SUM(U71:U73)</f>
        <v>0</v>
      </c>
      <c r="V74" s="25">
        <f t="shared" si="40"/>
        <v>0</v>
      </c>
      <c r="W74" s="25">
        <f t="shared" si="40"/>
        <v>0</v>
      </c>
      <c r="X74" s="25">
        <f t="shared" si="40"/>
        <v>210</v>
      </c>
      <c r="Y74" s="25">
        <f t="shared" si="40"/>
        <v>0</v>
      </c>
      <c r="Z74" s="25">
        <f t="shared" si="40"/>
        <v>0</v>
      </c>
      <c r="AA74" s="25">
        <f t="shared" si="40"/>
        <v>0</v>
      </c>
      <c r="AB74" s="25">
        <f t="shared" si="40"/>
        <v>0</v>
      </c>
      <c r="AC74" s="25">
        <f t="shared" si="40"/>
        <v>0</v>
      </c>
      <c r="AD74" s="25">
        <f t="shared" si="40"/>
        <v>0</v>
      </c>
      <c r="AE74" s="25">
        <f t="shared" si="40"/>
        <v>0</v>
      </c>
      <c r="AF74" s="25">
        <f t="shared" si="40"/>
        <v>268</v>
      </c>
      <c r="AG74" s="25">
        <f t="shared" si="40"/>
        <v>1039</v>
      </c>
      <c r="AH74" s="25">
        <f t="shared" si="40"/>
        <v>0</v>
      </c>
      <c r="AI74" s="25">
        <f t="shared" si="40"/>
        <v>0</v>
      </c>
      <c r="AJ74" s="25">
        <f t="shared" si="40"/>
        <v>0</v>
      </c>
      <c r="AK74" s="25">
        <f t="shared" si="40"/>
        <v>94</v>
      </c>
      <c r="AL74" s="25">
        <f t="shared" si="40"/>
        <v>186</v>
      </c>
      <c r="AM74" s="25">
        <f t="shared" si="40"/>
        <v>0</v>
      </c>
      <c r="AN74" s="25">
        <f t="shared" si="40"/>
        <v>0</v>
      </c>
      <c r="AO74" s="25">
        <f t="shared" si="40"/>
        <v>0</v>
      </c>
      <c r="AP74" s="25">
        <f t="shared" si="40"/>
        <v>153</v>
      </c>
      <c r="AQ74" s="25">
        <f t="shared" si="40"/>
        <v>0</v>
      </c>
      <c r="AR74" s="25">
        <f t="shared" si="40"/>
        <v>0</v>
      </c>
      <c r="AS74" s="25">
        <f t="shared" si="40"/>
        <v>55</v>
      </c>
      <c r="AT74" s="25">
        <f t="shared" si="40"/>
        <v>0</v>
      </c>
      <c r="AU74" s="25">
        <f t="shared" si="40"/>
        <v>0</v>
      </c>
      <c r="AV74" s="25">
        <f t="shared" si="40"/>
        <v>0</v>
      </c>
      <c r="AW74" s="25">
        <f t="shared" si="40"/>
        <v>238</v>
      </c>
      <c r="AX74" s="25">
        <f t="shared" si="40"/>
        <v>125</v>
      </c>
      <c r="AY74" s="25">
        <f t="shared" si="40"/>
        <v>0</v>
      </c>
      <c r="AZ74" s="25">
        <f t="shared" si="40"/>
        <v>0</v>
      </c>
      <c r="BA74" s="25">
        <f t="shared" si="40"/>
        <v>0</v>
      </c>
      <c r="BB74" s="23">
        <f t="shared" si="35"/>
        <v>2368</v>
      </c>
      <c r="BC74" s="25">
        <f t="shared" si="2"/>
        <v>2878</v>
      </c>
      <c r="BD74" s="93"/>
    </row>
    <row r="75" spans="1:55" ht="15">
      <c r="A75" s="161">
        <v>69</v>
      </c>
      <c r="B75" s="23" t="s">
        <v>311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f t="shared" si="38"/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>
        <f t="shared" si="35"/>
        <v>0</v>
      </c>
      <c r="BC75" s="25">
        <f aca="true" t="shared" si="41" ref="BC75:BC136">BB75+R75+S75</f>
        <v>0</v>
      </c>
    </row>
    <row r="76" spans="1:55" ht="15">
      <c r="A76" s="161">
        <v>70</v>
      </c>
      <c r="B76" s="23" t="s">
        <v>14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f t="shared" si="38"/>
        <v>0</v>
      </c>
      <c r="S76" s="23"/>
      <c r="T76" s="23"/>
      <c r="U76" s="23"/>
      <c r="V76" s="23">
        <v>120</v>
      </c>
      <c r="W76" s="23"/>
      <c r="X76" s="23"/>
      <c r="Y76" s="23"/>
      <c r="Z76" s="23"/>
      <c r="AA76" s="23"/>
      <c r="AB76" s="23"/>
      <c r="AC76" s="23"/>
      <c r="AD76" s="23"/>
      <c r="AE76" s="23">
        <v>23</v>
      </c>
      <c r="AF76" s="23"/>
      <c r="AG76" s="23"/>
      <c r="AH76" s="23"/>
      <c r="AI76" s="23">
        <v>1000</v>
      </c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>
        <f t="shared" si="35"/>
        <v>1143</v>
      </c>
      <c r="BC76" s="25">
        <f t="shared" si="41"/>
        <v>1143</v>
      </c>
    </row>
    <row r="77" spans="1:55" ht="15">
      <c r="A77" s="161">
        <v>71</v>
      </c>
      <c r="B77" s="23" t="s">
        <v>543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>
        <f t="shared" si="38"/>
        <v>0</v>
      </c>
      <c r="S77" s="23">
        <v>37</v>
      </c>
      <c r="T77" s="23"/>
      <c r="U77" s="23"/>
      <c r="V77" s="23">
        <v>150</v>
      </c>
      <c r="W77" s="23"/>
      <c r="X77" s="23"/>
      <c r="Y77" s="23"/>
      <c r="Z77" s="23"/>
      <c r="AA77" s="23"/>
      <c r="AB77" s="23"/>
      <c r="AC77" s="23"/>
      <c r="AD77" s="23"/>
      <c r="AE77" s="23">
        <v>6</v>
      </c>
      <c r="AF77" s="23">
        <v>72</v>
      </c>
      <c r="AG77" s="23">
        <v>150</v>
      </c>
      <c r="AH77" s="23"/>
      <c r="AI77" s="23">
        <v>11</v>
      </c>
      <c r="AJ77" s="23"/>
      <c r="AK77" s="23">
        <v>5819</v>
      </c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>
        <v>24</v>
      </c>
      <c r="AZ77" s="23">
        <v>2</v>
      </c>
      <c r="BA77" s="23"/>
      <c r="BB77" s="23">
        <f t="shared" si="35"/>
        <v>6234</v>
      </c>
      <c r="BC77" s="25">
        <f t="shared" si="41"/>
        <v>6271</v>
      </c>
    </row>
    <row r="78" spans="1:55" ht="15">
      <c r="A78" s="166">
        <v>72</v>
      </c>
      <c r="B78" s="23" t="s">
        <v>544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f t="shared" si="38"/>
        <v>0</v>
      </c>
      <c r="S78" s="23">
        <v>500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>
        <v>688</v>
      </c>
      <c r="AG78" s="23">
        <v>790</v>
      </c>
      <c r="AH78" s="23"/>
      <c r="AI78" s="23">
        <v>10</v>
      </c>
      <c r="AJ78" s="23"/>
      <c r="AK78" s="23"/>
      <c r="AL78" s="23">
        <v>290</v>
      </c>
      <c r="AM78" s="23"/>
      <c r="AN78" s="23"/>
      <c r="AO78" s="23"/>
      <c r="AP78" s="23">
        <v>230</v>
      </c>
      <c r="AQ78" s="23"/>
      <c r="AR78" s="23"/>
      <c r="AS78" s="23"/>
      <c r="AT78" s="23"/>
      <c r="AU78" s="23"/>
      <c r="AV78" s="23"/>
      <c r="AW78" s="23"/>
      <c r="AX78" s="23">
        <v>441</v>
      </c>
      <c r="AY78" s="23"/>
      <c r="AZ78" s="23"/>
      <c r="BA78" s="23"/>
      <c r="BB78" s="23">
        <f t="shared" si="35"/>
        <v>2449</v>
      </c>
      <c r="BC78" s="25">
        <f t="shared" si="41"/>
        <v>2949</v>
      </c>
    </row>
    <row r="79" spans="1:55" ht="15">
      <c r="A79" s="161">
        <v>73</v>
      </c>
      <c r="B79" s="23" t="s">
        <v>312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f t="shared" si="38"/>
        <v>0</v>
      </c>
      <c r="S79" s="23">
        <v>113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>
        <v>101</v>
      </c>
      <c r="AG79" s="23">
        <v>550</v>
      </c>
      <c r="AH79" s="23">
        <v>7608</v>
      </c>
      <c r="AI79" s="23">
        <v>69</v>
      </c>
      <c r="AJ79" s="23"/>
      <c r="AK79" s="23"/>
      <c r="AL79" s="23">
        <v>150</v>
      </c>
      <c r="AM79" s="23"/>
      <c r="AN79" s="23"/>
      <c r="AO79" s="23"/>
      <c r="AP79" s="23">
        <v>35</v>
      </c>
      <c r="AQ79" s="23"/>
      <c r="AR79" s="23"/>
      <c r="AS79" s="23"/>
      <c r="AT79" s="23"/>
      <c r="AU79" s="23"/>
      <c r="AV79" s="23"/>
      <c r="AW79" s="23"/>
      <c r="AX79" s="23">
        <v>188</v>
      </c>
      <c r="AY79" s="23">
        <v>10</v>
      </c>
      <c r="AZ79" s="23"/>
      <c r="BA79" s="23">
        <v>10</v>
      </c>
      <c r="BB79" s="23">
        <f t="shared" si="35"/>
        <v>8721</v>
      </c>
      <c r="BC79" s="25">
        <f t="shared" si="41"/>
        <v>8834</v>
      </c>
    </row>
    <row r="80" spans="1:55" ht="15">
      <c r="A80" s="166">
        <v>74</v>
      </c>
      <c r="B80" s="23" t="s">
        <v>313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f t="shared" si="38"/>
        <v>0</v>
      </c>
      <c r="S80" s="23">
        <v>440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>
        <v>300</v>
      </c>
      <c r="AG80" s="23">
        <v>110</v>
      </c>
      <c r="AH80" s="23"/>
      <c r="AI80" s="23">
        <v>200</v>
      </c>
      <c r="AJ80" s="23"/>
      <c r="AK80" s="23"/>
      <c r="AL80" s="23">
        <v>25</v>
      </c>
      <c r="AM80" s="23"/>
      <c r="AN80" s="23"/>
      <c r="AO80" s="23"/>
      <c r="AP80" s="23">
        <v>22</v>
      </c>
      <c r="AQ80" s="23"/>
      <c r="AR80" s="23"/>
      <c r="AS80" s="23"/>
      <c r="AT80" s="23"/>
      <c r="AU80" s="23"/>
      <c r="AV80" s="23"/>
      <c r="AW80" s="23"/>
      <c r="AX80" s="23">
        <v>80</v>
      </c>
      <c r="AY80" s="23">
        <v>80</v>
      </c>
      <c r="AZ80" s="23"/>
      <c r="BA80" s="23">
        <v>10</v>
      </c>
      <c r="BB80" s="23">
        <f t="shared" si="35"/>
        <v>827</v>
      </c>
      <c r="BC80" s="25">
        <f t="shared" si="41"/>
        <v>1267</v>
      </c>
    </row>
    <row r="81" spans="1:55" ht="15">
      <c r="A81" s="161">
        <v>75</v>
      </c>
      <c r="B81" s="23" t="s">
        <v>314</v>
      </c>
      <c r="C81" s="23"/>
      <c r="D81" s="23">
        <v>262</v>
      </c>
      <c r="E81" s="23"/>
      <c r="F81" s="23">
        <v>280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>
        <f t="shared" si="38"/>
        <v>542</v>
      </c>
      <c r="S81" s="23"/>
      <c r="T81" s="23"/>
      <c r="U81" s="23">
        <v>107</v>
      </c>
      <c r="V81" s="23">
        <v>648</v>
      </c>
      <c r="W81" s="23"/>
      <c r="X81" s="23">
        <v>297</v>
      </c>
      <c r="Y81" s="23"/>
      <c r="Z81" s="23"/>
      <c r="AA81" s="23">
        <v>100</v>
      </c>
      <c r="AB81" s="23">
        <v>12</v>
      </c>
      <c r="AC81" s="23"/>
      <c r="AD81" s="23"/>
      <c r="AE81" s="23"/>
      <c r="AF81" s="23">
        <v>320</v>
      </c>
      <c r="AG81" s="23">
        <v>154</v>
      </c>
      <c r="AH81" s="23">
        <v>706</v>
      </c>
      <c r="AI81" s="23">
        <v>709</v>
      </c>
      <c r="AJ81" s="23"/>
      <c r="AK81" s="23">
        <v>117</v>
      </c>
      <c r="AL81" s="23">
        <v>169</v>
      </c>
      <c r="AM81" s="23"/>
      <c r="AN81" s="23"/>
      <c r="AO81" s="23"/>
      <c r="AP81" s="23">
        <v>10</v>
      </c>
      <c r="AQ81" s="23"/>
      <c r="AR81" s="23"/>
      <c r="AS81" s="23"/>
      <c r="AT81" s="23"/>
      <c r="AU81" s="23"/>
      <c r="AV81" s="23"/>
      <c r="AW81" s="23"/>
      <c r="AX81" s="23">
        <v>36</v>
      </c>
      <c r="AY81" s="23">
        <v>142</v>
      </c>
      <c r="AZ81" s="23"/>
      <c r="BA81" s="23">
        <v>30</v>
      </c>
      <c r="BB81" s="23">
        <f t="shared" si="35"/>
        <v>3557</v>
      </c>
      <c r="BC81" s="25">
        <f t="shared" si="41"/>
        <v>4099</v>
      </c>
    </row>
    <row r="82" spans="1:55" ht="15">
      <c r="A82" s="161">
        <v>76</v>
      </c>
      <c r="B82" s="23" t="s">
        <v>545</v>
      </c>
      <c r="C82" s="23">
        <v>50</v>
      </c>
      <c r="D82" s="23"/>
      <c r="E82" s="23">
        <v>63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>
        <f t="shared" si="38"/>
        <v>113</v>
      </c>
      <c r="S82" s="23">
        <v>241</v>
      </c>
      <c r="T82" s="23"/>
      <c r="U82" s="23">
        <v>373</v>
      </c>
      <c r="V82" s="23"/>
      <c r="W82" s="23"/>
      <c r="X82" s="172">
        <v>175</v>
      </c>
      <c r="Y82" s="23"/>
      <c r="Z82" s="23"/>
      <c r="AA82" s="23"/>
      <c r="AB82" s="23"/>
      <c r="AC82" s="23"/>
      <c r="AD82" s="23"/>
      <c r="AE82" s="23">
        <v>221</v>
      </c>
      <c r="AF82" s="23">
        <v>899</v>
      </c>
      <c r="AG82" s="23">
        <v>655</v>
      </c>
      <c r="AH82" s="23"/>
      <c r="AJ82" s="23"/>
      <c r="AK82" s="23"/>
      <c r="AL82" s="23">
        <v>50</v>
      </c>
      <c r="AM82" s="23"/>
      <c r="AN82" s="23"/>
      <c r="AO82" s="23"/>
      <c r="AP82" s="23">
        <v>70</v>
      </c>
      <c r="AQ82" s="23"/>
      <c r="AR82" s="23"/>
      <c r="AS82" s="23">
        <v>200</v>
      </c>
      <c r="AT82" s="23"/>
      <c r="AU82" s="23"/>
      <c r="AV82" s="23"/>
      <c r="AW82" s="23"/>
      <c r="AX82" s="23"/>
      <c r="AY82" s="23"/>
      <c r="AZ82" s="23"/>
      <c r="BA82" s="23"/>
      <c r="BB82" s="23">
        <f t="shared" si="35"/>
        <v>2643</v>
      </c>
      <c r="BC82" s="25">
        <f t="shared" si="41"/>
        <v>2997</v>
      </c>
    </row>
    <row r="83" spans="1:55" ht="15">
      <c r="A83" s="161">
        <v>77</v>
      </c>
      <c r="B83" s="23" t="s">
        <v>546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>
        <f t="shared" si="38"/>
        <v>0</v>
      </c>
      <c r="S83" s="23">
        <v>73</v>
      </c>
      <c r="T83" s="23"/>
      <c r="U83" s="23"/>
      <c r="V83" s="23"/>
      <c r="W83" s="23"/>
      <c r="X83" s="23">
        <v>120</v>
      </c>
      <c r="Y83" s="23"/>
      <c r="Z83" s="23"/>
      <c r="AA83" s="23"/>
      <c r="AB83" s="23"/>
      <c r="AC83" s="23"/>
      <c r="AD83" s="23"/>
      <c r="AE83" s="23"/>
      <c r="AF83" s="23">
        <v>8</v>
      </c>
      <c r="AG83" s="23">
        <v>326</v>
      </c>
      <c r="AH83" s="23"/>
      <c r="AI83" s="23">
        <v>69</v>
      </c>
      <c r="AJ83" s="23"/>
      <c r="AK83" s="23">
        <v>7</v>
      </c>
      <c r="AL83" s="23">
        <v>146</v>
      </c>
      <c r="AM83" s="23"/>
      <c r="AN83" s="23"/>
      <c r="AO83" s="23"/>
      <c r="AP83" s="23">
        <v>100</v>
      </c>
      <c r="AQ83" s="23"/>
      <c r="AR83" s="23"/>
      <c r="AS83" s="23">
        <v>30</v>
      </c>
      <c r="AT83" s="23"/>
      <c r="AU83" s="23"/>
      <c r="AV83" s="23"/>
      <c r="AW83" s="23"/>
      <c r="AX83" s="23">
        <v>12</v>
      </c>
      <c r="AY83" s="23">
        <v>2</v>
      </c>
      <c r="AZ83" s="23"/>
      <c r="BA83" s="23"/>
      <c r="BB83" s="23">
        <f t="shared" si="35"/>
        <v>820</v>
      </c>
      <c r="BC83" s="25">
        <f t="shared" si="41"/>
        <v>893</v>
      </c>
    </row>
    <row r="84" spans="1:55" ht="15">
      <c r="A84" s="166">
        <v>78</v>
      </c>
      <c r="B84" s="23" t="s">
        <v>315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>
        <f t="shared" si="38"/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>
        <f t="shared" si="35"/>
        <v>0</v>
      </c>
      <c r="BC84" s="25">
        <f t="shared" si="41"/>
        <v>0</v>
      </c>
    </row>
    <row r="85" spans="1:55" ht="15">
      <c r="A85" s="161">
        <v>79</v>
      </c>
      <c r="B85" s="23" t="s">
        <v>547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>
        <f t="shared" si="38"/>
        <v>0</v>
      </c>
      <c r="S85" s="23"/>
      <c r="T85" s="23"/>
      <c r="U85" s="23">
        <v>2500</v>
      </c>
      <c r="V85" s="23"/>
      <c r="W85" s="23"/>
      <c r="Y85" s="23"/>
      <c r="Z85" s="23"/>
      <c r="AA85" s="23"/>
      <c r="AB85" s="23">
        <v>3676</v>
      </c>
      <c r="AC85" s="23"/>
      <c r="AD85" s="23"/>
      <c r="AE85" s="23"/>
      <c r="AF85" s="23"/>
      <c r="AG85" s="23">
        <v>221</v>
      </c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>
        <f t="shared" si="35"/>
        <v>6397</v>
      </c>
      <c r="BC85" s="25">
        <f t="shared" si="41"/>
        <v>6397</v>
      </c>
    </row>
    <row r="86" spans="1:56" s="167" customFormat="1" ht="15.75">
      <c r="A86" s="166">
        <v>80</v>
      </c>
      <c r="B86" s="25" t="s">
        <v>316</v>
      </c>
      <c r="C86" s="25">
        <f>SUM(C75:C85)</f>
        <v>50</v>
      </c>
      <c r="D86" s="25">
        <f aca="true" t="shared" si="42" ref="D86:Q86">SUM(D75:D85)</f>
        <v>262</v>
      </c>
      <c r="E86" s="25">
        <f t="shared" si="42"/>
        <v>63</v>
      </c>
      <c r="F86" s="25">
        <f t="shared" si="42"/>
        <v>280</v>
      </c>
      <c r="G86" s="25">
        <f t="shared" si="42"/>
        <v>0</v>
      </c>
      <c r="H86" s="25"/>
      <c r="I86" s="25">
        <f t="shared" si="42"/>
        <v>0</v>
      </c>
      <c r="J86" s="25">
        <f t="shared" si="42"/>
        <v>0</v>
      </c>
      <c r="K86" s="25">
        <f t="shared" si="42"/>
        <v>0</v>
      </c>
      <c r="L86" s="25">
        <f t="shared" si="42"/>
        <v>0</v>
      </c>
      <c r="M86" s="25">
        <f t="shared" si="42"/>
        <v>0</v>
      </c>
      <c r="N86" s="25">
        <f t="shared" si="42"/>
        <v>0</v>
      </c>
      <c r="O86" s="25">
        <f t="shared" si="42"/>
        <v>0</v>
      </c>
      <c r="P86" s="25"/>
      <c r="Q86" s="25">
        <f t="shared" si="42"/>
        <v>0</v>
      </c>
      <c r="R86" s="23">
        <f t="shared" si="38"/>
        <v>655</v>
      </c>
      <c r="S86" s="25">
        <f>SUM(S75:S85)</f>
        <v>1404</v>
      </c>
      <c r="T86" s="25">
        <f>SUM(T75:T85)</f>
        <v>0</v>
      </c>
      <c r="U86" s="25">
        <f aca="true" t="shared" si="43" ref="U86:BA86">SUM(U75:U85)</f>
        <v>2980</v>
      </c>
      <c r="V86" s="25">
        <f t="shared" si="43"/>
        <v>918</v>
      </c>
      <c r="W86" s="25">
        <f t="shared" si="43"/>
        <v>0</v>
      </c>
      <c r="X86" s="25">
        <f t="shared" si="43"/>
        <v>592</v>
      </c>
      <c r="Y86" s="25">
        <f t="shared" si="43"/>
        <v>0</v>
      </c>
      <c r="Z86" s="25">
        <f t="shared" si="43"/>
        <v>0</v>
      </c>
      <c r="AA86" s="25">
        <f t="shared" si="43"/>
        <v>100</v>
      </c>
      <c r="AB86" s="25">
        <f t="shared" si="43"/>
        <v>3688</v>
      </c>
      <c r="AC86" s="25">
        <f t="shared" si="43"/>
        <v>0</v>
      </c>
      <c r="AD86" s="25">
        <f t="shared" si="43"/>
        <v>0</v>
      </c>
      <c r="AE86" s="25">
        <f t="shared" si="43"/>
        <v>250</v>
      </c>
      <c r="AF86" s="25">
        <f t="shared" si="43"/>
        <v>2388</v>
      </c>
      <c r="AG86" s="25">
        <f t="shared" si="43"/>
        <v>2956</v>
      </c>
      <c r="AH86" s="25">
        <f t="shared" si="43"/>
        <v>8314</v>
      </c>
      <c r="AI86" s="25">
        <f t="shared" si="43"/>
        <v>2068</v>
      </c>
      <c r="AJ86" s="25">
        <f t="shared" si="43"/>
        <v>0</v>
      </c>
      <c r="AK86" s="25">
        <f t="shared" si="43"/>
        <v>5943</v>
      </c>
      <c r="AL86" s="25">
        <f t="shared" si="43"/>
        <v>830</v>
      </c>
      <c r="AM86" s="25">
        <f t="shared" si="43"/>
        <v>0</v>
      </c>
      <c r="AN86" s="25">
        <f t="shared" si="43"/>
        <v>0</v>
      </c>
      <c r="AO86" s="25">
        <f t="shared" si="43"/>
        <v>0</v>
      </c>
      <c r="AP86" s="25">
        <f t="shared" si="43"/>
        <v>467</v>
      </c>
      <c r="AQ86" s="25">
        <f t="shared" si="43"/>
        <v>0</v>
      </c>
      <c r="AR86" s="25">
        <f t="shared" si="43"/>
        <v>0</v>
      </c>
      <c r="AS86" s="25">
        <f t="shared" si="43"/>
        <v>230</v>
      </c>
      <c r="AT86" s="25">
        <f t="shared" si="43"/>
        <v>0</v>
      </c>
      <c r="AU86" s="25">
        <f t="shared" si="43"/>
        <v>0</v>
      </c>
      <c r="AV86" s="25">
        <f t="shared" si="43"/>
        <v>0</v>
      </c>
      <c r="AW86" s="25">
        <f t="shared" si="43"/>
        <v>0</v>
      </c>
      <c r="AX86" s="25">
        <f t="shared" si="43"/>
        <v>757</v>
      </c>
      <c r="AY86" s="25">
        <f t="shared" si="43"/>
        <v>258</v>
      </c>
      <c r="AZ86" s="25">
        <f t="shared" si="43"/>
        <v>2</v>
      </c>
      <c r="BA86" s="25">
        <f t="shared" si="43"/>
        <v>50</v>
      </c>
      <c r="BB86" s="23">
        <f t="shared" si="35"/>
        <v>32791</v>
      </c>
      <c r="BC86" s="25">
        <f t="shared" si="41"/>
        <v>34850</v>
      </c>
      <c r="BD86" s="93"/>
    </row>
    <row r="87" spans="1:55" ht="15">
      <c r="A87" s="161">
        <v>81</v>
      </c>
      <c r="B87" s="23" t="s">
        <v>317</v>
      </c>
      <c r="C87" s="23">
        <v>275</v>
      </c>
      <c r="D87" s="23"/>
      <c r="E87" s="23"/>
      <c r="F87" s="23">
        <v>2978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>
        <v>269</v>
      </c>
      <c r="R87" s="23">
        <f t="shared" si="38"/>
        <v>3522</v>
      </c>
      <c r="S87" s="23">
        <v>308</v>
      </c>
      <c r="T87" s="23">
        <v>6034</v>
      </c>
      <c r="U87" s="23">
        <v>4304</v>
      </c>
      <c r="V87" s="23"/>
      <c r="W87" s="23"/>
      <c r="X87" s="172">
        <v>303</v>
      </c>
      <c r="Y87" s="23"/>
      <c r="Z87" s="23"/>
      <c r="AA87" s="23"/>
      <c r="AB87" s="23">
        <v>100</v>
      </c>
      <c r="AC87" s="23">
        <v>250</v>
      </c>
      <c r="AD87" s="23"/>
      <c r="AE87" s="23"/>
      <c r="AF87" s="23">
        <v>750</v>
      </c>
      <c r="AG87" s="23">
        <v>3076</v>
      </c>
      <c r="AH87" s="23"/>
      <c r="AI87" s="23">
        <v>13426</v>
      </c>
      <c r="AJ87" s="23">
        <v>1138</v>
      </c>
      <c r="AK87" s="23">
        <v>122</v>
      </c>
      <c r="AL87" s="23">
        <v>4813</v>
      </c>
      <c r="AM87" s="170">
        <v>1673</v>
      </c>
      <c r="AN87" s="23">
        <v>300</v>
      </c>
      <c r="AO87" s="23">
        <v>1200</v>
      </c>
      <c r="AP87" s="23"/>
      <c r="AQ87" s="23"/>
      <c r="AR87" s="23">
        <v>565</v>
      </c>
      <c r="AS87" s="23"/>
      <c r="AT87" s="23"/>
      <c r="AU87" s="23"/>
      <c r="AV87" s="23"/>
      <c r="AW87" s="23"/>
      <c r="AX87" s="23">
        <v>6169</v>
      </c>
      <c r="AY87" s="23"/>
      <c r="AZ87" s="23"/>
      <c r="BA87" s="23">
        <v>86</v>
      </c>
      <c r="BB87" s="23">
        <f t="shared" si="35"/>
        <v>44309</v>
      </c>
      <c r="BC87" s="25">
        <f t="shared" si="41"/>
        <v>48139</v>
      </c>
    </row>
    <row r="88" spans="1:55" ht="15">
      <c r="A88" s="161">
        <v>82</v>
      </c>
      <c r="B88" s="23" t="s">
        <v>639</v>
      </c>
      <c r="C88" s="23">
        <v>230</v>
      </c>
      <c r="D88" s="23">
        <v>38</v>
      </c>
      <c r="E88" s="23">
        <v>17</v>
      </c>
      <c r="F88" s="23">
        <v>477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>
        <f t="shared" si="38"/>
        <v>762</v>
      </c>
      <c r="S88" s="23">
        <v>700</v>
      </c>
      <c r="T88" s="23"/>
      <c r="U88" s="23">
        <v>2368</v>
      </c>
      <c r="V88" s="23">
        <v>275</v>
      </c>
      <c r="W88" s="23">
        <v>961</v>
      </c>
      <c r="X88" s="23">
        <v>2002</v>
      </c>
      <c r="Y88" s="23">
        <v>703</v>
      </c>
      <c r="Z88" s="23">
        <v>564</v>
      </c>
      <c r="AA88" s="23">
        <v>54</v>
      </c>
      <c r="AB88" s="23">
        <v>1002</v>
      </c>
      <c r="AC88" s="23"/>
      <c r="AD88" s="23"/>
      <c r="AE88" s="23">
        <v>100</v>
      </c>
      <c r="AF88" s="23">
        <v>2172</v>
      </c>
      <c r="AG88" s="23">
        <v>1779</v>
      </c>
      <c r="AH88" s="23">
        <v>2079</v>
      </c>
      <c r="AI88" s="23">
        <v>3779</v>
      </c>
      <c r="AJ88" s="23">
        <v>110</v>
      </c>
      <c r="AK88" s="23">
        <v>1634</v>
      </c>
      <c r="AL88" s="23">
        <v>432</v>
      </c>
      <c r="AM88" s="23"/>
      <c r="AN88" s="23"/>
      <c r="AO88" s="23"/>
      <c r="AP88" s="23">
        <v>193</v>
      </c>
      <c r="AQ88" s="23">
        <v>302</v>
      </c>
      <c r="AR88" s="23"/>
      <c r="AS88" s="23">
        <v>350</v>
      </c>
      <c r="AT88" s="23"/>
      <c r="AU88" s="23">
        <v>85</v>
      </c>
      <c r="AV88" s="23">
        <v>29</v>
      </c>
      <c r="AW88" s="23">
        <v>116</v>
      </c>
      <c r="AX88" s="23">
        <v>1728</v>
      </c>
      <c r="AY88" s="23">
        <v>153</v>
      </c>
      <c r="AZ88" s="23">
        <v>62</v>
      </c>
      <c r="BA88" s="23">
        <v>50</v>
      </c>
      <c r="BB88" s="23">
        <f t="shared" si="35"/>
        <v>23082</v>
      </c>
      <c r="BC88" s="25">
        <f t="shared" si="41"/>
        <v>24544</v>
      </c>
    </row>
    <row r="89" spans="1:55" ht="15">
      <c r="A89" s="161">
        <v>83</v>
      </c>
      <c r="B89" s="23" t="s">
        <v>318</v>
      </c>
      <c r="C89" s="23">
        <v>2320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>
        <f t="shared" si="38"/>
        <v>2320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>
        <v>3400</v>
      </c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>
        <f t="shared" si="35"/>
        <v>3400</v>
      </c>
      <c r="BC89" s="25">
        <f t="shared" si="41"/>
        <v>5720</v>
      </c>
    </row>
    <row r="90" spans="1:55" ht="15">
      <c r="A90" s="166">
        <v>84</v>
      </c>
      <c r="B90" s="23" t="s">
        <v>548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>
        <f t="shared" si="38"/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>
        <f t="shared" si="35"/>
        <v>0</v>
      </c>
      <c r="BC90" s="25">
        <f t="shared" si="41"/>
        <v>0</v>
      </c>
    </row>
    <row r="91" spans="1:56" s="167" customFormat="1" ht="15.75">
      <c r="A91" s="161">
        <v>85</v>
      </c>
      <c r="B91" s="25" t="s">
        <v>319</v>
      </c>
      <c r="C91" s="25">
        <f>SUM(C88:C90)</f>
        <v>2550</v>
      </c>
      <c r="D91" s="25">
        <f aca="true" t="shared" si="44" ref="D91:Q91">SUM(D88:D90)</f>
        <v>38</v>
      </c>
      <c r="E91" s="25">
        <f t="shared" si="44"/>
        <v>17</v>
      </c>
      <c r="F91" s="25">
        <f t="shared" si="44"/>
        <v>477</v>
      </c>
      <c r="G91" s="25">
        <f t="shared" si="44"/>
        <v>0</v>
      </c>
      <c r="H91" s="25"/>
      <c r="I91" s="25">
        <f t="shared" si="44"/>
        <v>0</v>
      </c>
      <c r="J91" s="25">
        <f t="shared" si="44"/>
        <v>0</v>
      </c>
      <c r="K91" s="25">
        <f t="shared" si="44"/>
        <v>0</v>
      </c>
      <c r="L91" s="25">
        <f t="shared" si="44"/>
        <v>0</v>
      </c>
      <c r="M91" s="25">
        <f t="shared" si="44"/>
        <v>0</v>
      </c>
      <c r="N91" s="25">
        <f t="shared" si="44"/>
        <v>0</v>
      </c>
      <c r="O91" s="25">
        <f t="shared" si="44"/>
        <v>0</v>
      </c>
      <c r="P91" s="25"/>
      <c r="Q91" s="25">
        <f t="shared" si="44"/>
        <v>0</v>
      </c>
      <c r="R91" s="23">
        <f t="shared" si="38"/>
        <v>3082</v>
      </c>
      <c r="S91" s="25">
        <f>SUM(S88:S90)</f>
        <v>700</v>
      </c>
      <c r="T91" s="25">
        <f>SUM(T88:T90)</f>
        <v>0</v>
      </c>
      <c r="U91" s="25">
        <f aca="true" t="shared" si="45" ref="U91:BA91">SUM(U88:U90)</f>
        <v>2368</v>
      </c>
      <c r="V91" s="25">
        <f t="shared" si="45"/>
        <v>275</v>
      </c>
      <c r="W91" s="25">
        <f t="shared" si="45"/>
        <v>961</v>
      </c>
      <c r="X91" s="25">
        <f t="shared" si="45"/>
        <v>2002</v>
      </c>
      <c r="Y91" s="25">
        <f t="shared" si="45"/>
        <v>703</v>
      </c>
      <c r="Z91" s="25">
        <f t="shared" si="45"/>
        <v>564</v>
      </c>
      <c r="AA91" s="25">
        <f t="shared" si="45"/>
        <v>54</v>
      </c>
      <c r="AB91" s="25">
        <f t="shared" si="45"/>
        <v>1002</v>
      </c>
      <c r="AC91" s="25">
        <f t="shared" si="45"/>
        <v>0</v>
      </c>
      <c r="AD91" s="25">
        <f t="shared" si="45"/>
        <v>0</v>
      </c>
      <c r="AE91" s="25">
        <f t="shared" si="45"/>
        <v>100</v>
      </c>
      <c r="AF91" s="25">
        <f t="shared" si="45"/>
        <v>2172</v>
      </c>
      <c r="AG91" s="25">
        <f t="shared" si="45"/>
        <v>5179</v>
      </c>
      <c r="AH91" s="25">
        <f t="shared" si="45"/>
        <v>2079</v>
      </c>
      <c r="AI91" s="25">
        <f t="shared" si="45"/>
        <v>3779</v>
      </c>
      <c r="AJ91" s="25">
        <f t="shared" si="45"/>
        <v>110</v>
      </c>
      <c r="AK91" s="25">
        <f t="shared" si="45"/>
        <v>1634</v>
      </c>
      <c r="AL91" s="25">
        <f t="shared" si="45"/>
        <v>432</v>
      </c>
      <c r="AM91" s="25">
        <f t="shared" si="45"/>
        <v>0</v>
      </c>
      <c r="AN91" s="25">
        <f t="shared" si="45"/>
        <v>0</v>
      </c>
      <c r="AO91" s="25">
        <f t="shared" si="45"/>
        <v>0</v>
      </c>
      <c r="AP91" s="25">
        <f t="shared" si="45"/>
        <v>193</v>
      </c>
      <c r="AQ91" s="25">
        <f t="shared" si="45"/>
        <v>302</v>
      </c>
      <c r="AR91" s="25">
        <f t="shared" si="45"/>
        <v>0</v>
      </c>
      <c r="AS91" s="25">
        <f t="shared" si="45"/>
        <v>350</v>
      </c>
      <c r="AT91" s="25">
        <f t="shared" si="45"/>
        <v>0</v>
      </c>
      <c r="AU91" s="25">
        <f t="shared" si="45"/>
        <v>85</v>
      </c>
      <c r="AV91" s="25">
        <f t="shared" si="45"/>
        <v>29</v>
      </c>
      <c r="AW91" s="25">
        <f t="shared" si="45"/>
        <v>116</v>
      </c>
      <c r="AX91" s="25">
        <f t="shared" si="45"/>
        <v>1728</v>
      </c>
      <c r="AY91" s="25">
        <f t="shared" si="45"/>
        <v>153</v>
      </c>
      <c r="AZ91" s="25">
        <f t="shared" si="45"/>
        <v>62</v>
      </c>
      <c r="BA91" s="25">
        <f t="shared" si="45"/>
        <v>50</v>
      </c>
      <c r="BB91" s="23">
        <f t="shared" si="35"/>
        <v>26482</v>
      </c>
      <c r="BC91" s="25">
        <f t="shared" si="41"/>
        <v>30264</v>
      </c>
      <c r="BD91" s="93"/>
    </row>
    <row r="92" spans="1:55" ht="15">
      <c r="A92" s="166">
        <v>86</v>
      </c>
      <c r="B92" s="23" t="s">
        <v>320</v>
      </c>
      <c r="C92" s="23">
        <v>50</v>
      </c>
      <c r="D92" s="23"/>
      <c r="E92" s="23"/>
      <c r="F92" s="23">
        <v>72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>
        <f t="shared" si="38"/>
        <v>122</v>
      </c>
      <c r="S92" s="23">
        <v>10</v>
      </c>
      <c r="T92" s="23"/>
      <c r="U92" s="23"/>
      <c r="V92" s="23"/>
      <c r="W92" s="23"/>
      <c r="X92" s="23">
        <v>30</v>
      </c>
      <c r="Y92" s="23"/>
      <c r="Z92" s="23"/>
      <c r="AA92" s="23"/>
      <c r="AB92" s="23"/>
      <c r="AC92" s="23"/>
      <c r="AD92" s="23"/>
      <c r="AE92" s="23"/>
      <c r="AF92" s="23">
        <v>74</v>
      </c>
      <c r="AG92" s="23">
        <v>130</v>
      </c>
      <c r="AH92" s="23"/>
      <c r="AI92" s="23"/>
      <c r="AJ92" s="23"/>
      <c r="AK92" s="23"/>
      <c r="AL92" s="23">
        <v>200</v>
      </c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>
        <f t="shared" si="35"/>
        <v>434</v>
      </c>
      <c r="BC92" s="25">
        <f t="shared" si="41"/>
        <v>566</v>
      </c>
    </row>
    <row r="93" spans="1:55" ht="15">
      <c r="A93" s="161">
        <v>87</v>
      </c>
      <c r="B93" s="23" t="s">
        <v>549</v>
      </c>
      <c r="C93" s="23">
        <v>85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f t="shared" si="38"/>
        <v>85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>
        <v>171</v>
      </c>
      <c r="AH93" s="23"/>
      <c r="AI93" s="23"/>
      <c r="AJ93" s="23"/>
      <c r="AK93" s="23"/>
      <c r="AL93" s="23"/>
      <c r="AM93" s="23"/>
      <c r="AN93" s="23"/>
      <c r="AO93" s="23"/>
      <c r="AP93" s="23">
        <v>5</v>
      </c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>
        <f t="shared" si="35"/>
        <v>176</v>
      </c>
      <c r="BC93" s="25">
        <f t="shared" si="41"/>
        <v>261</v>
      </c>
    </row>
    <row r="94" spans="1:55" ht="15">
      <c r="A94" s="161">
        <v>88</v>
      </c>
      <c r="B94" s="23" t="s">
        <v>321</v>
      </c>
      <c r="C94" s="170">
        <v>134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>
        <f t="shared" si="38"/>
        <v>134</v>
      </c>
      <c r="S94" s="23">
        <v>19</v>
      </c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>
        <v>316</v>
      </c>
      <c r="AH94" s="23"/>
      <c r="AI94" s="23">
        <v>100</v>
      </c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>
        <f t="shared" si="35"/>
        <v>416</v>
      </c>
      <c r="BC94" s="25">
        <f t="shared" si="41"/>
        <v>569</v>
      </c>
    </row>
    <row r="95" spans="1:56" s="167" customFormat="1" ht="15.75">
      <c r="A95" s="161">
        <v>89</v>
      </c>
      <c r="B95" s="25" t="s">
        <v>322</v>
      </c>
      <c r="C95" s="25">
        <f>SUM(C92:C94)</f>
        <v>269</v>
      </c>
      <c r="D95" s="25">
        <f aca="true" t="shared" si="46" ref="D95:Q95">SUM(D92:D93)</f>
        <v>0</v>
      </c>
      <c r="E95" s="25"/>
      <c r="F95" s="25">
        <f>SUM(F92:F94)</f>
        <v>72</v>
      </c>
      <c r="G95" s="25">
        <f t="shared" si="46"/>
        <v>0</v>
      </c>
      <c r="H95" s="25"/>
      <c r="I95" s="25">
        <f t="shared" si="46"/>
        <v>0</v>
      </c>
      <c r="J95" s="25">
        <f t="shared" si="46"/>
        <v>0</v>
      </c>
      <c r="K95" s="25">
        <f t="shared" si="46"/>
        <v>0</v>
      </c>
      <c r="L95" s="25">
        <f t="shared" si="46"/>
        <v>0</v>
      </c>
      <c r="M95" s="25">
        <f t="shared" si="46"/>
        <v>0</v>
      </c>
      <c r="N95" s="25">
        <f t="shared" si="46"/>
        <v>0</v>
      </c>
      <c r="O95" s="25">
        <f t="shared" si="46"/>
        <v>0</v>
      </c>
      <c r="P95" s="25"/>
      <c r="Q95" s="25">
        <f t="shared" si="46"/>
        <v>0</v>
      </c>
      <c r="R95" s="23">
        <f t="shared" si="38"/>
        <v>341</v>
      </c>
      <c r="S95" s="25">
        <f>SUM(S92:S94)</f>
        <v>29</v>
      </c>
      <c r="T95" s="25">
        <f>SUM(T92:T94)</f>
        <v>0</v>
      </c>
      <c r="U95" s="25">
        <f aca="true" t="shared" si="47" ref="U95:BA95">SUM(U92:U94)</f>
        <v>0</v>
      </c>
      <c r="V95" s="25">
        <f t="shared" si="47"/>
        <v>0</v>
      </c>
      <c r="W95" s="25">
        <f t="shared" si="47"/>
        <v>0</v>
      </c>
      <c r="X95" s="25">
        <f t="shared" si="47"/>
        <v>30</v>
      </c>
      <c r="Y95" s="25">
        <f t="shared" si="47"/>
        <v>0</v>
      </c>
      <c r="Z95" s="25">
        <f t="shared" si="47"/>
        <v>0</v>
      </c>
      <c r="AA95" s="25">
        <f t="shared" si="47"/>
        <v>0</v>
      </c>
      <c r="AB95" s="25">
        <f t="shared" si="47"/>
        <v>0</v>
      </c>
      <c r="AC95" s="25">
        <f t="shared" si="47"/>
        <v>0</v>
      </c>
      <c r="AD95" s="25">
        <f t="shared" si="47"/>
        <v>0</v>
      </c>
      <c r="AE95" s="25">
        <f t="shared" si="47"/>
        <v>0</v>
      </c>
      <c r="AF95" s="25">
        <f t="shared" si="47"/>
        <v>74</v>
      </c>
      <c r="AG95" s="25">
        <f t="shared" si="47"/>
        <v>617</v>
      </c>
      <c r="AH95" s="25">
        <f t="shared" si="47"/>
        <v>0</v>
      </c>
      <c r="AI95" s="25">
        <f t="shared" si="47"/>
        <v>100</v>
      </c>
      <c r="AJ95" s="25">
        <f t="shared" si="47"/>
        <v>0</v>
      </c>
      <c r="AK95" s="25">
        <f t="shared" si="47"/>
        <v>0</v>
      </c>
      <c r="AL95" s="25">
        <f t="shared" si="47"/>
        <v>200</v>
      </c>
      <c r="AM95" s="25">
        <f t="shared" si="47"/>
        <v>0</v>
      </c>
      <c r="AN95" s="25">
        <f t="shared" si="47"/>
        <v>0</v>
      </c>
      <c r="AO95" s="25">
        <f t="shared" si="47"/>
        <v>0</v>
      </c>
      <c r="AP95" s="25">
        <f t="shared" si="47"/>
        <v>5</v>
      </c>
      <c r="AQ95" s="25">
        <f t="shared" si="47"/>
        <v>0</v>
      </c>
      <c r="AR95" s="25">
        <f t="shared" si="47"/>
        <v>0</v>
      </c>
      <c r="AS95" s="25">
        <f t="shared" si="47"/>
        <v>0</v>
      </c>
      <c r="AT95" s="25">
        <f t="shared" si="47"/>
        <v>0</v>
      </c>
      <c r="AU95" s="25">
        <f t="shared" si="47"/>
        <v>0</v>
      </c>
      <c r="AV95" s="25">
        <f t="shared" si="47"/>
        <v>0</v>
      </c>
      <c r="AW95" s="25">
        <f t="shared" si="47"/>
        <v>0</v>
      </c>
      <c r="AX95" s="25">
        <f t="shared" si="47"/>
        <v>0</v>
      </c>
      <c r="AY95" s="25">
        <f t="shared" si="47"/>
        <v>0</v>
      </c>
      <c r="AZ95" s="25">
        <f t="shared" si="47"/>
        <v>0</v>
      </c>
      <c r="BA95" s="25">
        <f t="shared" si="47"/>
        <v>0</v>
      </c>
      <c r="BB95" s="23">
        <f t="shared" si="35"/>
        <v>1026</v>
      </c>
      <c r="BC95" s="25">
        <f t="shared" si="41"/>
        <v>1396</v>
      </c>
      <c r="BD95" s="93"/>
    </row>
    <row r="96" spans="1:55" ht="15">
      <c r="A96" s="166">
        <v>90</v>
      </c>
      <c r="B96" s="23" t="s">
        <v>323</v>
      </c>
      <c r="C96" s="23">
        <v>4652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>
        <f t="shared" si="38"/>
        <v>4652</v>
      </c>
      <c r="S96" s="23"/>
      <c r="T96" s="23"/>
      <c r="U96" s="23">
        <v>110</v>
      </c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>
        <v>34</v>
      </c>
      <c r="AG96" s="23"/>
      <c r="AH96" s="23"/>
      <c r="AI96" s="23">
        <v>1000</v>
      </c>
      <c r="AJ96" s="23"/>
      <c r="AK96" s="23"/>
      <c r="AL96" s="23"/>
      <c r="AM96" s="23"/>
      <c r="AN96" s="23"/>
      <c r="AO96" s="23"/>
      <c r="AP96" s="23"/>
      <c r="AQ96" s="23"/>
      <c r="AR96" s="23"/>
      <c r="AS96" s="23">
        <v>23</v>
      </c>
      <c r="AT96" s="23"/>
      <c r="AU96" s="23"/>
      <c r="AV96" s="23"/>
      <c r="AW96" s="23"/>
      <c r="AX96" s="23"/>
      <c r="AY96" s="23"/>
      <c r="AZ96" s="23"/>
      <c r="BA96" s="23"/>
      <c r="BB96" s="23">
        <f t="shared" si="35"/>
        <v>1167</v>
      </c>
      <c r="BC96" s="25">
        <f t="shared" si="41"/>
        <v>5819</v>
      </c>
    </row>
    <row r="97" spans="1:56" s="167" customFormat="1" ht="15.75">
      <c r="A97" s="161">
        <v>91</v>
      </c>
      <c r="B97" s="25" t="s">
        <v>324</v>
      </c>
      <c r="C97" s="25">
        <f>SUM(C96,C95,C91,C87,C86,C74,C70)</f>
        <v>8399</v>
      </c>
      <c r="D97" s="25">
        <f aca="true" t="shared" si="48" ref="D97:Q97">SUM(D96,D95,D91,D87,D86,D74,D70)</f>
        <v>300</v>
      </c>
      <c r="E97" s="25">
        <f t="shared" si="48"/>
        <v>80</v>
      </c>
      <c r="F97" s="25">
        <f t="shared" si="48"/>
        <v>3807</v>
      </c>
      <c r="G97" s="25">
        <f t="shared" si="48"/>
        <v>0</v>
      </c>
      <c r="H97" s="25"/>
      <c r="I97" s="25">
        <f t="shared" si="48"/>
        <v>0</v>
      </c>
      <c r="J97" s="25">
        <f t="shared" si="48"/>
        <v>0</v>
      </c>
      <c r="K97" s="25">
        <f t="shared" si="48"/>
        <v>0</v>
      </c>
      <c r="L97" s="25">
        <f t="shared" si="48"/>
        <v>0</v>
      </c>
      <c r="M97" s="25">
        <f t="shared" si="48"/>
        <v>0</v>
      </c>
      <c r="N97" s="25">
        <f t="shared" si="48"/>
        <v>0</v>
      </c>
      <c r="O97" s="25">
        <f t="shared" si="48"/>
        <v>0</v>
      </c>
      <c r="P97" s="25"/>
      <c r="Q97" s="25">
        <f t="shared" si="48"/>
        <v>269</v>
      </c>
      <c r="R97" s="23">
        <f t="shared" si="38"/>
        <v>12855</v>
      </c>
      <c r="S97" s="25">
        <f>SUM(S96,S95,S91,S87,S86,S74,S70)</f>
        <v>3652</v>
      </c>
      <c r="T97" s="25">
        <f>SUM(T96,T95,T91,T87,T86,T74,T70)</f>
        <v>6034</v>
      </c>
      <c r="U97" s="25">
        <f aca="true" t="shared" si="49" ref="U97:BA97">SUM(U96,U95,U91,U87,U86,U74,U70)</f>
        <v>11732</v>
      </c>
      <c r="V97" s="25">
        <f t="shared" si="49"/>
        <v>1442</v>
      </c>
      <c r="W97" s="25">
        <f t="shared" si="49"/>
        <v>4517</v>
      </c>
      <c r="X97" s="25">
        <f t="shared" si="49"/>
        <v>12325</v>
      </c>
      <c r="Y97" s="25">
        <f t="shared" si="49"/>
        <v>1680</v>
      </c>
      <c r="Z97" s="25">
        <f t="shared" si="49"/>
        <v>2458</v>
      </c>
      <c r="AA97" s="25">
        <f t="shared" si="49"/>
        <v>254</v>
      </c>
      <c r="AB97" s="25">
        <f t="shared" si="49"/>
        <v>4826</v>
      </c>
      <c r="AC97" s="25">
        <f t="shared" si="49"/>
        <v>250</v>
      </c>
      <c r="AD97" s="25">
        <f t="shared" si="49"/>
        <v>0</v>
      </c>
      <c r="AE97" s="25">
        <f t="shared" si="49"/>
        <v>470</v>
      </c>
      <c r="AF97" s="25">
        <f t="shared" si="49"/>
        <v>11563</v>
      </c>
      <c r="AG97" s="25">
        <f>SUM(AG96,AG95,AG91,AG87,AG86,AG74,AG70)</f>
        <v>14961</v>
      </c>
      <c r="AH97" s="25">
        <f t="shared" si="49"/>
        <v>10393</v>
      </c>
      <c r="AI97" s="25">
        <f t="shared" si="49"/>
        <v>20673</v>
      </c>
      <c r="AJ97" s="25">
        <f t="shared" si="49"/>
        <v>1248</v>
      </c>
      <c r="AK97" s="25">
        <f t="shared" si="49"/>
        <v>7929</v>
      </c>
      <c r="AL97" s="25">
        <f t="shared" si="49"/>
        <v>6786</v>
      </c>
      <c r="AM97" s="25">
        <f t="shared" si="49"/>
        <v>1673</v>
      </c>
      <c r="AN97" s="25">
        <f t="shared" si="49"/>
        <v>300</v>
      </c>
      <c r="AO97" s="25">
        <f t="shared" si="49"/>
        <v>1200</v>
      </c>
      <c r="AP97" s="25">
        <f t="shared" si="49"/>
        <v>913</v>
      </c>
      <c r="AQ97" s="25">
        <f t="shared" si="49"/>
        <v>1421</v>
      </c>
      <c r="AR97" s="25">
        <f t="shared" si="49"/>
        <v>565</v>
      </c>
      <c r="AS97" s="25">
        <f t="shared" si="49"/>
        <v>1658</v>
      </c>
      <c r="AT97" s="25">
        <f t="shared" si="49"/>
        <v>0</v>
      </c>
      <c r="AU97" s="25">
        <f t="shared" si="49"/>
        <v>400</v>
      </c>
      <c r="AV97" s="25">
        <f t="shared" si="49"/>
        <v>137</v>
      </c>
      <c r="AW97" s="25">
        <f t="shared" si="49"/>
        <v>542</v>
      </c>
      <c r="AX97" s="25">
        <f t="shared" si="49"/>
        <v>8951</v>
      </c>
      <c r="AY97" s="25">
        <f t="shared" si="49"/>
        <v>715</v>
      </c>
      <c r="AZ97" s="25">
        <f t="shared" si="49"/>
        <v>324</v>
      </c>
      <c r="BA97" s="25">
        <f t="shared" si="49"/>
        <v>236</v>
      </c>
      <c r="BB97" s="23">
        <f t="shared" si="35"/>
        <v>138576</v>
      </c>
      <c r="BC97" s="25">
        <f t="shared" si="41"/>
        <v>155083</v>
      </c>
      <c r="BD97" s="93"/>
    </row>
    <row r="98" spans="1:55" ht="15">
      <c r="A98" s="166">
        <v>92</v>
      </c>
      <c r="B98" s="23" t="s">
        <v>325</v>
      </c>
      <c r="C98" s="23">
        <v>345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>
        <f t="shared" si="38"/>
        <v>345</v>
      </c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>
        <v>94</v>
      </c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>
        <f t="shared" si="35"/>
        <v>94</v>
      </c>
      <c r="BC98" s="25">
        <f t="shared" si="41"/>
        <v>439</v>
      </c>
    </row>
    <row r="99" spans="1:56" s="167" customFormat="1" ht="15.75">
      <c r="A99" s="161">
        <v>93</v>
      </c>
      <c r="B99" s="25" t="s">
        <v>326</v>
      </c>
      <c r="C99" s="25">
        <f>C98</f>
        <v>345</v>
      </c>
      <c r="D99" s="25">
        <f>D98</f>
        <v>0</v>
      </c>
      <c r="E99" s="25"/>
      <c r="F99" s="25">
        <f>F98</f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3">
        <f t="shared" si="38"/>
        <v>345</v>
      </c>
      <c r="S99" s="25">
        <f>SUM(S98:S98)</f>
        <v>0</v>
      </c>
      <c r="T99" s="25"/>
      <c r="U99" s="25">
        <f>SUM(U98:U98)</f>
        <v>0</v>
      </c>
      <c r="V99" s="25">
        <f>SUM(V98:V98)</f>
        <v>0</v>
      </c>
      <c r="W99" s="25">
        <f>SUM(W98:W98)</f>
        <v>0</v>
      </c>
      <c r="X99" s="25">
        <f>SUM(X98:X98)</f>
        <v>0</v>
      </c>
      <c r="Y99" s="25">
        <f>SUM(Y98:Y98)</f>
        <v>0</v>
      </c>
      <c r="Z99" s="25"/>
      <c r="AA99" s="25">
        <f aca="true" t="shared" si="50" ref="AA99:AN99">SUM(AA98:AA98)</f>
        <v>0</v>
      </c>
      <c r="AB99" s="25">
        <f t="shared" si="50"/>
        <v>0</v>
      </c>
      <c r="AC99" s="25">
        <f t="shared" si="50"/>
        <v>0</v>
      </c>
      <c r="AD99" s="25">
        <f t="shared" si="50"/>
        <v>0</v>
      </c>
      <c r="AE99" s="25">
        <f t="shared" si="50"/>
        <v>0</v>
      </c>
      <c r="AF99" s="25">
        <f t="shared" si="50"/>
        <v>94</v>
      </c>
      <c r="AG99" s="25">
        <f t="shared" si="50"/>
        <v>0</v>
      </c>
      <c r="AH99" s="25">
        <f t="shared" si="50"/>
        <v>0</v>
      </c>
      <c r="AI99" s="25">
        <f t="shared" si="50"/>
        <v>0</v>
      </c>
      <c r="AJ99" s="25">
        <f t="shared" si="50"/>
        <v>0</v>
      </c>
      <c r="AK99" s="25">
        <f t="shared" si="50"/>
        <v>0</v>
      </c>
      <c r="AL99" s="25">
        <f t="shared" si="50"/>
        <v>0</v>
      </c>
      <c r="AM99" s="25">
        <f t="shared" si="50"/>
        <v>0</v>
      </c>
      <c r="AN99" s="25">
        <f t="shared" si="50"/>
        <v>0</v>
      </c>
      <c r="AO99" s="25"/>
      <c r="AP99" s="25">
        <f>SUM(AP98:AP98)</f>
        <v>0</v>
      </c>
      <c r="AQ99" s="25">
        <f aca="true" t="shared" si="51" ref="AQ99:BA99">SUM(AQ98:AQ98)</f>
        <v>0</v>
      </c>
      <c r="AR99" s="25">
        <f t="shared" si="51"/>
        <v>0</v>
      </c>
      <c r="AS99" s="25">
        <f t="shared" si="51"/>
        <v>0</v>
      </c>
      <c r="AT99" s="25">
        <f t="shared" si="51"/>
        <v>0</v>
      </c>
      <c r="AU99" s="25">
        <f t="shared" si="51"/>
        <v>0</v>
      </c>
      <c r="AV99" s="25">
        <f t="shared" si="51"/>
        <v>0</v>
      </c>
      <c r="AW99" s="25">
        <f t="shared" si="51"/>
        <v>0</v>
      </c>
      <c r="AX99" s="25">
        <f t="shared" si="51"/>
        <v>0</v>
      </c>
      <c r="AY99" s="25">
        <f t="shared" si="51"/>
        <v>0</v>
      </c>
      <c r="AZ99" s="25">
        <f t="shared" si="51"/>
        <v>0</v>
      </c>
      <c r="BA99" s="25">
        <f t="shared" si="51"/>
        <v>0</v>
      </c>
      <c r="BB99" s="23">
        <f t="shared" si="35"/>
        <v>94</v>
      </c>
      <c r="BC99" s="25">
        <f t="shared" si="41"/>
        <v>439</v>
      </c>
      <c r="BD99" s="93"/>
    </row>
    <row r="100" spans="1:55" ht="15">
      <c r="A100" s="161">
        <v>94</v>
      </c>
      <c r="B100" s="23" t="s">
        <v>550</v>
      </c>
      <c r="C100" s="23">
        <v>1950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>
        <f t="shared" si="38"/>
        <v>1950</v>
      </c>
      <c r="S100" s="23">
        <v>63</v>
      </c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>
        <v>900</v>
      </c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>
        <f t="shared" si="35"/>
        <v>900</v>
      </c>
      <c r="BC100" s="25">
        <f t="shared" si="41"/>
        <v>2913</v>
      </c>
    </row>
    <row r="101" spans="1:56" s="167" customFormat="1" ht="15.75">
      <c r="A101" s="161">
        <v>95</v>
      </c>
      <c r="B101" s="25" t="s">
        <v>327</v>
      </c>
      <c r="C101" s="25">
        <f aca="true" t="shared" si="52" ref="C101:Q101">SUM(C100:C100)</f>
        <v>1950</v>
      </c>
      <c r="D101" s="25">
        <f t="shared" si="52"/>
        <v>0</v>
      </c>
      <c r="E101" s="25"/>
      <c r="F101" s="25">
        <f t="shared" si="52"/>
        <v>0</v>
      </c>
      <c r="G101" s="25">
        <f t="shared" si="52"/>
        <v>0</v>
      </c>
      <c r="H101" s="25"/>
      <c r="I101" s="25">
        <f t="shared" si="52"/>
        <v>0</v>
      </c>
      <c r="J101" s="25">
        <f t="shared" si="52"/>
        <v>0</v>
      </c>
      <c r="K101" s="25">
        <f t="shared" si="52"/>
        <v>0</v>
      </c>
      <c r="L101" s="25">
        <f t="shared" si="52"/>
        <v>0</v>
      </c>
      <c r="M101" s="25">
        <f t="shared" si="52"/>
        <v>0</v>
      </c>
      <c r="N101" s="25">
        <f t="shared" si="52"/>
        <v>0</v>
      </c>
      <c r="O101" s="25">
        <f t="shared" si="52"/>
        <v>0</v>
      </c>
      <c r="P101" s="25"/>
      <c r="Q101" s="25">
        <f t="shared" si="52"/>
        <v>0</v>
      </c>
      <c r="R101" s="23">
        <f t="shared" si="38"/>
        <v>1950</v>
      </c>
      <c r="S101" s="25">
        <f aca="true" t="shared" si="53" ref="S101:Y101">SUM(S100:S100)</f>
        <v>63</v>
      </c>
      <c r="T101" s="25">
        <f t="shared" si="53"/>
        <v>0</v>
      </c>
      <c r="U101" s="25">
        <f t="shared" si="53"/>
        <v>0</v>
      </c>
      <c r="V101" s="25">
        <f t="shared" si="53"/>
        <v>0</v>
      </c>
      <c r="W101" s="25">
        <f t="shared" si="53"/>
        <v>0</v>
      </c>
      <c r="X101" s="25">
        <f t="shared" si="53"/>
        <v>0</v>
      </c>
      <c r="Y101" s="25">
        <f t="shared" si="53"/>
        <v>0</v>
      </c>
      <c r="Z101" s="25"/>
      <c r="AA101" s="25">
        <f>SUM(AA100:AA100)</f>
        <v>0</v>
      </c>
      <c r="AB101" s="25">
        <f>SUM(AB100:AB100)</f>
        <v>0</v>
      </c>
      <c r="AC101" s="25">
        <f>SUM(AC100:AC100)</f>
        <v>0</v>
      </c>
      <c r="AD101" s="25">
        <f>SUM(AD100:AD100)</f>
        <v>0</v>
      </c>
      <c r="AE101" s="25">
        <f>SUM(AE100:AE100)</f>
        <v>0</v>
      </c>
      <c r="AF101" s="25">
        <f aca="true" t="shared" si="54" ref="AF101:AN101">SUM(AF100:AF100)</f>
        <v>0</v>
      </c>
      <c r="AG101" s="25">
        <f t="shared" si="54"/>
        <v>900</v>
      </c>
      <c r="AH101" s="25">
        <f t="shared" si="54"/>
        <v>0</v>
      </c>
      <c r="AI101" s="25">
        <f t="shared" si="54"/>
        <v>0</v>
      </c>
      <c r="AJ101" s="25">
        <f t="shared" si="54"/>
        <v>0</v>
      </c>
      <c r="AK101" s="25">
        <f t="shared" si="54"/>
        <v>0</v>
      </c>
      <c r="AL101" s="25">
        <f t="shared" si="54"/>
        <v>0</v>
      </c>
      <c r="AM101" s="25">
        <f t="shared" si="54"/>
        <v>0</v>
      </c>
      <c r="AN101" s="25">
        <f t="shared" si="54"/>
        <v>0</v>
      </c>
      <c r="AO101" s="25"/>
      <c r="AP101" s="25">
        <f aca="true" t="shared" si="55" ref="AP101:BA101">SUM(AP100:AP100)</f>
        <v>0</v>
      </c>
      <c r="AQ101" s="25">
        <f t="shared" si="55"/>
        <v>0</v>
      </c>
      <c r="AR101" s="25">
        <f t="shared" si="55"/>
        <v>0</v>
      </c>
      <c r="AS101" s="25">
        <f t="shared" si="55"/>
        <v>0</v>
      </c>
      <c r="AT101" s="25">
        <f t="shared" si="55"/>
        <v>0</v>
      </c>
      <c r="AU101" s="25">
        <f t="shared" si="55"/>
        <v>0</v>
      </c>
      <c r="AV101" s="25">
        <f t="shared" si="55"/>
        <v>0</v>
      </c>
      <c r="AW101" s="25">
        <f t="shared" si="55"/>
        <v>0</v>
      </c>
      <c r="AX101" s="25">
        <f t="shared" si="55"/>
        <v>0</v>
      </c>
      <c r="AY101" s="25">
        <f t="shared" si="55"/>
        <v>0</v>
      </c>
      <c r="AZ101" s="25">
        <f t="shared" si="55"/>
        <v>0</v>
      </c>
      <c r="BA101" s="25">
        <f t="shared" si="55"/>
        <v>0</v>
      </c>
      <c r="BB101" s="23">
        <f t="shared" si="35"/>
        <v>900</v>
      </c>
      <c r="BC101" s="25">
        <f t="shared" si="41"/>
        <v>2913</v>
      </c>
      <c r="BD101" s="93"/>
    </row>
    <row r="102" spans="1:55" ht="15">
      <c r="A102" s="166">
        <v>96</v>
      </c>
      <c r="B102" s="23" t="s">
        <v>328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f t="shared" si="38"/>
        <v>0</v>
      </c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>
        <f t="shared" si="35"/>
        <v>0</v>
      </c>
      <c r="BC102" s="25">
        <f t="shared" si="41"/>
        <v>0</v>
      </c>
    </row>
    <row r="103" spans="1:55" ht="15">
      <c r="A103" s="161">
        <v>97</v>
      </c>
      <c r="B103" s="23" t="s">
        <v>641</v>
      </c>
      <c r="C103" s="23">
        <v>100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f t="shared" si="38"/>
        <v>100</v>
      </c>
      <c r="S103" s="23"/>
      <c r="T103" s="23"/>
      <c r="U103" s="23">
        <v>3</v>
      </c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>
        <v>200</v>
      </c>
      <c r="AG103" s="23">
        <v>370</v>
      </c>
      <c r="AH103" s="23"/>
      <c r="AI103" s="23"/>
      <c r="AJ103" s="23"/>
      <c r="AK103" s="23"/>
      <c r="AL103" s="23">
        <v>17</v>
      </c>
      <c r="AM103" s="23"/>
      <c r="AN103" s="23"/>
      <c r="AO103" s="23"/>
      <c r="AP103" s="23">
        <v>15</v>
      </c>
      <c r="AQ103" s="23"/>
      <c r="AR103" s="23"/>
      <c r="AS103" s="23">
        <v>177</v>
      </c>
      <c r="AT103" s="23"/>
      <c r="AU103" s="23"/>
      <c r="AV103" s="23"/>
      <c r="AW103" s="23"/>
      <c r="AX103" s="23"/>
      <c r="AY103" s="23"/>
      <c r="AZ103" s="23"/>
      <c r="BA103" s="23"/>
      <c r="BB103" s="23">
        <f t="shared" si="35"/>
        <v>782</v>
      </c>
      <c r="BC103" s="25">
        <f t="shared" si="41"/>
        <v>882</v>
      </c>
    </row>
    <row r="104" spans="1:56" s="167" customFormat="1" ht="15.75">
      <c r="A104" s="166">
        <v>98</v>
      </c>
      <c r="B104" s="25" t="s">
        <v>329</v>
      </c>
      <c r="C104" s="25">
        <f aca="true" t="shared" si="56" ref="C104:Q104">SUM(C101,C99,C102,C103)</f>
        <v>2395</v>
      </c>
      <c r="D104" s="25">
        <f t="shared" si="56"/>
        <v>0</v>
      </c>
      <c r="E104" s="25"/>
      <c r="F104" s="25">
        <f t="shared" si="56"/>
        <v>0</v>
      </c>
      <c r="G104" s="25">
        <f t="shared" si="56"/>
        <v>0</v>
      </c>
      <c r="H104" s="25"/>
      <c r="I104" s="25">
        <f t="shared" si="56"/>
        <v>0</v>
      </c>
      <c r="J104" s="25">
        <f t="shared" si="56"/>
        <v>0</v>
      </c>
      <c r="K104" s="25">
        <f t="shared" si="56"/>
        <v>0</v>
      </c>
      <c r="L104" s="25">
        <f t="shared" si="56"/>
        <v>0</v>
      </c>
      <c r="M104" s="25">
        <f t="shared" si="56"/>
        <v>0</v>
      </c>
      <c r="N104" s="25">
        <f t="shared" si="56"/>
        <v>0</v>
      </c>
      <c r="O104" s="25">
        <f t="shared" si="56"/>
        <v>0</v>
      </c>
      <c r="P104" s="25"/>
      <c r="Q104" s="25">
        <f t="shared" si="56"/>
        <v>0</v>
      </c>
      <c r="R104" s="23">
        <f t="shared" si="38"/>
        <v>2395</v>
      </c>
      <c r="S104" s="25">
        <f>SUM(S101,S99,S102,S103)</f>
        <v>63</v>
      </c>
      <c r="T104" s="25">
        <f>SUM(T101,T99,T102,T103)</f>
        <v>0</v>
      </c>
      <c r="U104" s="25">
        <f>SUM(U101,U99,U102,U103)</f>
        <v>3</v>
      </c>
      <c r="V104" s="25">
        <f>SUM(V101,V99,V102,V103)</f>
        <v>0</v>
      </c>
      <c r="W104" s="25"/>
      <c r="X104" s="25">
        <f>SUM(X101,X99,X102,X103)</f>
        <v>0</v>
      </c>
      <c r="Y104" s="25"/>
      <c r="Z104" s="25"/>
      <c r="AA104" s="25">
        <f aca="true" t="shared" si="57" ref="AA104:AN104">SUM(AA101,AA99,AA102,AA103)</f>
        <v>0</v>
      </c>
      <c r="AB104" s="25">
        <f t="shared" si="57"/>
        <v>0</v>
      </c>
      <c r="AC104" s="25">
        <f t="shared" si="57"/>
        <v>0</v>
      </c>
      <c r="AD104" s="25">
        <f t="shared" si="57"/>
        <v>0</v>
      </c>
      <c r="AE104" s="25">
        <f t="shared" si="57"/>
        <v>0</v>
      </c>
      <c r="AF104" s="25">
        <f t="shared" si="57"/>
        <v>294</v>
      </c>
      <c r="AG104" s="25">
        <f t="shared" si="57"/>
        <v>1270</v>
      </c>
      <c r="AH104" s="25">
        <f t="shared" si="57"/>
        <v>0</v>
      </c>
      <c r="AI104" s="25">
        <f t="shared" si="57"/>
        <v>0</v>
      </c>
      <c r="AJ104" s="25">
        <f t="shared" si="57"/>
        <v>0</v>
      </c>
      <c r="AK104" s="25">
        <f t="shared" si="57"/>
        <v>0</v>
      </c>
      <c r="AL104" s="25">
        <f t="shared" si="57"/>
        <v>17</v>
      </c>
      <c r="AM104" s="25">
        <f t="shared" si="57"/>
        <v>0</v>
      </c>
      <c r="AN104" s="25">
        <f t="shared" si="57"/>
        <v>0</v>
      </c>
      <c r="AO104" s="25"/>
      <c r="AP104" s="25">
        <f>SUM(AP101,AP99,AP102,AP103)</f>
        <v>15</v>
      </c>
      <c r="AQ104" s="25"/>
      <c r="AR104" s="25">
        <f aca="true" t="shared" si="58" ref="AR104:BA104">SUM(AR101,AR99,AR102,AR103)</f>
        <v>0</v>
      </c>
      <c r="AS104" s="25">
        <f t="shared" si="58"/>
        <v>177</v>
      </c>
      <c r="AT104" s="25">
        <f t="shared" si="58"/>
        <v>0</v>
      </c>
      <c r="AU104" s="25">
        <f t="shared" si="58"/>
        <v>0</v>
      </c>
      <c r="AV104" s="25">
        <f t="shared" si="58"/>
        <v>0</v>
      </c>
      <c r="AW104" s="25">
        <f t="shared" si="58"/>
        <v>0</v>
      </c>
      <c r="AX104" s="25">
        <f t="shared" si="58"/>
        <v>0</v>
      </c>
      <c r="AY104" s="25">
        <f t="shared" si="58"/>
        <v>0</v>
      </c>
      <c r="AZ104" s="25">
        <f t="shared" si="58"/>
        <v>0</v>
      </c>
      <c r="BA104" s="25">
        <f t="shared" si="58"/>
        <v>0</v>
      </c>
      <c r="BB104" s="23">
        <f t="shared" si="35"/>
        <v>1776</v>
      </c>
      <c r="BC104" s="25">
        <f t="shared" si="41"/>
        <v>4234</v>
      </c>
      <c r="BD104" s="93"/>
    </row>
    <row r="105" spans="1:56" s="167" customFormat="1" ht="15.75">
      <c r="A105" s="161">
        <v>99</v>
      </c>
      <c r="B105" s="25" t="s">
        <v>330</v>
      </c>
      <c r="C105" s="25">
        <f aca="true" t="shared" si="59" ref="C105:Q105">SUM(C104,C97)</f>
        <v>10794</v>
      </c>
      <c r="D105" s="25">
        <f t="shared" si="59"/>
        <v>300</v>
      </c>
      <c r="E105" s="25">
        <f t="shared" si="59"/>
        <v>80</v>
      </c>
      <c r="F105" s="25">
        <f t="shared" si="59"/>
        <v>3807</v>
      </c>
      <c r="G105" s="25">
        <f t="shared" si="59"/>
        <v>0</v>
      </c>
      <c r="H105" s="25"/>
      <c r="I105" s="25">
        <f t="shared" si="59"/>
        <v>0</v>
      </c>
      <c r="J105" s="25">
        <f t="shared" si="59"/>
        <v>0</v>
      </c>
      <c r="K105" s="25">
        <f t="shared" si="59"/>
        <v>0</v>
      </c>
      <c r="L105" s="25">
        <f t="shared" si="59"/>
        <v>0</v>
      </c>
      <c r="M105" s="25">
        <f t="shared" si="59"/>
        <v>0</v>
      </c>
      <c r="N105" s="25">
        <f t="shared" si="59"/>
        <v>0</v>
      </c>
      <c r="O105" s="25">
        <f t="shared" si="59"/>
        <v>0</v>
      </c>
      <c r="P105" s="25">
        <f t="shared" si="59"/>
        <v>0</v>
      </c>
      <c r="Q105" s="25">
        <f t="shared" si="59"/>
        <v>269</v>
      </c>
      <c r="R105" s="23">
        <f aca="true" t="shared" si="60" ref="R105:R136">SUM(B105:Q105)</f>
        <v>15250</v>
      </c>
      <c r="S105" s="25">
        <f aca="true" t="shared" si="61" ref="S105:BA105">SUM(S104,S97)</f>
        <v>3715</v>
      </c>
      <c r="T105" s="25">
        <f t="shared" si="61"/>
        <v>6034</v>
      </c>
      <c r="U105" s="25">
        <f t="shared" si="61"/>
        <v>11735</v>
      </c>
      <c r="V105" s="25">
        <f t="shared" si="61"/>
        <v>1442</v>
      </c>
      <c r="W105" s="25">
        <f t="shared" si="61"/>
        <v>4517</v>
      </c>
      <c r="X105" s="25">
        <f t="shared" si="61"/>
        <v>12325</v>
      </c>
      <c r="Y105" s="25">
        <f t="shared" si="61"/>
        <v>1680</v>
      </c>
      <c r="Z105" s="25">
        <f t="shared" si="61"/>
        <v>2458</v>
      </c>
      <c r="AA105" s="25">
        <f t="shared" si="61"/>
        <v>254</v>
      </c>
      <c r="AB105" s="25">
        <f t="shared" si="61"/>
        <v>4826</v>
      </c>
      <c r="AC105" s="25">
        <f t="shared" si="61"/>
        <v>250</v>
      </c>
      <c r="AD105" s="25">
        <f t="shared" si="61"/>
        <v>0</v>
      </c>
      <c r="AE105" s="25">
        <f t="shared" si="61"/>
        <v>470</v>
      </c>
      <c r="AF105" s="25">
        <f t="shared" si="61"/>
        <v>11857</v>
      </c>
      <c r="AG105" s="25">
        <f t="shared" si="61"/>
        <v>16231</v>
      </c>
      <c r="AH105" s="25">
        <f>SUM(AH104,AH97)</f>
        <v>10393</v>
      </c>
      <c r="AI105" s="25">
        <f>SUM(AI104,AI97)</f>
        <v>20673</v>
      </c>
      <c r="AJ105" s="25">
        <f>SUM(AJ104,AJ97)</f>
        <v>1248</v>
      </c>
      <c r="AK105" s="25">
        <f>SUM(AK104,AK97)</f>
        <v>7929</v>
      </c>
      <c r="AL105" s="25">
        <f t="shared" si="61"/>
        <v>6803</v>
      </c>
      <c r="AM105" s="25">
        <f t="shared" si="61"/>
        <v>1673</v>
      </c>
      <c r="AN105" s="25">
        <f t="shared" si="61"/>
        <v>300</v>
      </c>
      <c r="AO105" s="25">
        <f t="shared" si="61"/>
        <v>1200</v>
      </c>
      <c r="AP105" s="25">
        <f t="shared" si="61"/>
        <v>928</v>
      </c>
      <c r="AQ105" s="25">
        <f t="shared" si="61"/>
        <v>1421</v>
      </c>
      <c r="AR105" s="25">
        <f t="shared" si="61"/>
        <v>565</v>
      </c>
      <c r="AS105" s="25">
        <f t="shared" si="61"/>
        <v>1835</v>
      </c>
      <c r="AT105" s="25">
        <f t="shared" si="61"/>
        <v>0</v>
      </c>
      <c r="AU105" s="25">
        <f t="shared" si="61"/>
        <v>400</v>
      </c>
      <c r="AV105" s="25">
        <f t="shared" si="61"/>
        <v>137</v>
      </c>
      <c r="AW105" s="25">
        <f t="shared" si="61"/>
        <v>542</v>
      </c>
      <c r="AX105" s="25">
        <f t="shared" si="61"/>
        <v>8951</v>
      </c>
      <c r="AY105" s="25">
        <f t="shared" si="61"/>
        <v>715</v>
      </c>
      <c r="AZ105" s="25">
        <f t="shared" si="61"/>
        <v>324</v>
      </c>
      <c r="BA105" s="25">
        <f t="shared" si="61"/>
        <v>236</v>
      </c>
      <c r="BB105" s="23">
        <f t="shared" si="35"/>
        <v>140352</v>
      </c>
      <c r="BC105" s="25">
        <f t="shared" si="41"/>
        <v>159317</v>
      </c>
      <c r="BD105" s="93"/>
    </row>
    <row r="106" spans="1:56" s="167" customFormat="1" ht="15.75">
      <c r="A106" s="161">
        <v>100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3">
        <f t="shared" si="60"/>
        <v>0</v>
      </c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3">
        <f t="shared" si="35"/>
        <v>0</v>
      </c>
      <c r="BC106" s="25">
        <f t="shared" si="41"/>
        <v>0</v>
      </c>
      <c r="BD106" s="93"/>
    </row>
    <row r="107" spans="1:55" ht="15">
      <c r="A107" s="161">
        <v>101</v>
      </c>
      <c r="B107" s="23" t="s">
        <v>331</v>
      </c>
      <c r="C107" s="23"/>
      <c r="D107" s="23"/>
      <c r="E107" s="23"/>
      <c r="F107" s="23"/>
      <c r="G107" s="30">
        <v>330</v>
      </c>
      <c r="H107" s="25"/>
      <c r="I107" s="23">
        <v>859</v>
      </c>
      <c r="J107" s="23">
        <v>1203</v>
      </c>
      <c r="K107" s="23">
        <v>128</v>
      </c>
      <c r="L107" s="23">
        <v>7308</v>
      </c>
      <c r="M107" s="23">
        <v>460</v>
      </c>
      <c r="N107" s="23"/>
      <c r="O107" s="23"/>
      <c r="P107" s="23"/>
      <c r="Q107" s="23"/>
      <c r="R107" s="23">
        <f t="shared" si="60"/>
        <v>10288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>
        <f t="shared" si="35"/>
        <v>0</v>
      </c>
      <c r="BC107" s="25">
        <f t="shared" si="41"/>
        <v>10288</v>
      </c>
    </row>
    <row r="108" spans="1:55" ht="15">
      <c r="A108" s="166">
        <v>102</v>
      </c>
      <c r="B108" s="23" t="s">
        <v>573</v>
      </c>
      <c r="C108" s="23">
        <v>24064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>
        <v>4440</v>
      </c>
      <c r="P108" s="23"/>
      <c r="Q108" s="23"/>
      <c r="R108" s="23">
        <f t="shared" si="60"/>
        <v>28504</v>
      </c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>
        <v>904</v>
      </c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>
        <f t="shared" si="35"/>
        <v>904</v>
      </c>
      <c r="BC108" s="25">
        <f t="shared" si="41"/>
        <v>29408</v>
      </c>
    </row>
    <row r="109" spans="1:55" ht="15">
      <c r="A109" s="161">
        <v>103</v>
      </c>
      <c r="B109" s="23" t="s">
        <v>332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>
        <f t="shared" si="60"/>
        <v>0</v>
      </c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5">
        <f t="shared" si="41"/>
        <v>0</v>
      </c>
    </row>
    <row r="110" spans="1:55" ht="15">
      <c r="A110" s="166">
        <v>104</v>
      </c>
      <c r="B110" s="23" t="s">
        <v>333</v>
      </c>
      <c r="C110" s="23"/>
      <c r="D110" s="23"/>
      <c r="E110" s="23"/>
      <c r="F110" s="23">
        <v>9901</v>
      </c>
      <c r="G110" s="23"/>
      <c r="H110" s="23">
        <v>5355</v>
      </c>
      <c r="I110" s="23"/>
      <c r="J110" s="23"/>
      <c r="K110" s="23"/>
      <c r="L110" s="23"/>
      <c r="M110" s="23"/>
      <c r="N110" s="23">
        <v>139</v>
      </c>
      <c r="O110" s="23"/>
      <c r="P110" s="23"/>
      <c r="Q110" s="23"/>
      <c r="R110" s="23">
        <f t="shared" si="60"/>
        <v>15395</v>
      </c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>
        <v>3814</v>
      </c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>
        <v>1100</v>
      </c>
      <c r="AU110" s="23"/>
      <c r="AV110" s="23"/>
      <c r="AW110" s="23"/>
      <c r="AX110" s="23"/>
      <c r="AY110" s="23"/>
      <c r="AZ110" s="23"/>
      <c r="BA110" s="23"/>
      <c r="BB110" s="23">
        <f t="shared" si="35"/>
        <v>4914</v>
      </c>
      <c r="BC110" s="25">
        <f t="shared" si="41"/>
        <v>20309</v>
      </c>
    </row>
    <row r="111" spans="1:56" s="167" customFormat="1" ht="15.75">
      <c r="A111" s="161">
        <v>105</v>
      </c>
      <c r="B111" s="25" t="s">
        <v>334</v>
      </c>
      <c r="C111" s="25">
        <f>SUM(C107:C110,C105,C57,C50)</f>
        <v>43955</v>
      </c>
      <c r="D111" s="25">
        <f aca="true" t="shared" si="62" ref="D111:Q111">SUM(D107:D110,D105,D57,D50)</f>
        <v>300</v>
      </c>
      <c r="E111" s="25">
        <f t="shared" si="62"/>
        <v>80</v>
      </c>
      <c r="F111" s="25">
        <f t="shared" si="62"/>
        <v>13756</v>
      </c>
      <c r="G111" s="25">
        <f t="shared" si="62"/>
        <v>330</v>
      </c>
      <c r="H111" s="25">
        <f t="shared" si="62"/>
        <v>5355</v>
      </c>
      <c r="I111" s="25">
        <f t="shared" si="62"/>
        <v>859</v>
      </c>
      <c r="J111" s="25">
        <f t="shared" si="62"/>
        <v>1203</v>
      </c>
      <c r="K111" s="25">
        <f t="shared" si="62"/>
        <v>128</v>
      </c>
      <c r="L111" s="25">
        <f t="shared" si="62"/>
        <v>7308</v>
      </c>
      <c r="M111" s="25">
        <f t="shared" si="62"/>
        <v>460</v>
      </c>
      <c r="N111" s="25">
        <f t="shared" si="62"/>
        <v>139</v>
      </c>
      <c r="O111" s="25">
        <f t="shared" si="62"/>
        <v>4440</v>
      </c>
      <c r="P111" s="25">
        <f t="shared" si="62"/>
        <v>0</v>
      </c>
      <c r="Q111" s="25">
        <f t="shared" si="62"/>
        <v>269</v>
      </c>
      <c r="R111" s="23">
        <f t="shared" si="60"/>
        <v>78582</v>
      </c>
      <c r="S111" s="25">
        <f aca="true" t="shared" si="63" ref="S111:BA111">SUM(S107:S110,S105,S57,S50)</f>
        <v>45130</v>
      </c>
      <c r="T111" s="25">
        <f t="shared" si="63"/>
        <v>6034</v>
      </c>
      <c r="U111" s="25">
        <f t="shared" si="63"/>
        <v>18989</v>
      </c>
      <c r="V111" s="25">
        <f t="shared" si="63"/>
        <v>6582</v>
      </c>
      <c r="W111" s="25">
        <f t="shared" si="63"/>
        <v>4517</v>
      </c>
      <c r="X111" s="25">
        <f t="shared" si="63"/>
        <v>24220</v>
      </c>
      <c r="Y111" s="25">
        <f t="shared" si="63"/>
        <v>1680</v>
      </c>
      <c r="Z111" s="25">
        <f t="shared" si="63"/>
        <v>2458</v>
      </c>
      <c r="AA111" s="25">
        <f t="shared" si="63"/>
        <v>254</v>
      </c>
      <c r="AB111" s="25">
        <f t="shared" si="63"/>
        <v>4826</v>
      </c>
      <c r="AC111" s="25">
        <f t="shared" si="63"/>
        <v>250</v>
      </c>
      <c r="AD111" s="25">
        <f t="shared" si="63"/>
        <v>3814</v>
      </c>
      <c r="AE111" s="25">
        <f t="shared" si="63"/>
        <v>7674</v>
      </c>
      <c r="AF111" s="25">
        <f t="shared" si="63"/>
        <v>29015</v>
      </c>
      <c r="AG111" s="25">
        <f t="shared" si="63"/>
        <v>40375</v>
      </c>
      <c r="AH111" s="25">
        <f t="shared" si="63"/>
        <v>10393</v>
      </c>
      <c r="AI111" s="25">
        <f t="shared" si="63"/>
        <v>23654</v>
      </c>
      <c r="AJ111" s="25">
        <f t="shared" si="63"/>
        <v>1248</v>
      </c>
      <c r="AK111" s="25">
        <f t="shared" si="63"/>
        <v>8487</v>
      </c>
      <c r="AL111" s="25">
        <f t="shared" si="63"/>
        <v>10683</v>
      </c>
      <c r="AM111" s="25">
        <f t="shared" si="63"/>
        <v>1673</v>
      </c>
      <c r="AN111" s="25">
        <f t="shared" si="63"/>
        <v>300</v>
      </c>
      <c r="AO111" s="25">
        <f t="shared" si="63"/>
        <v>1200</v>
      </c>
      <c r="AP111" s="25">
        <f t="shared" si="63"/>
        <v>4502</v>
      </c>
      <c r="AQ111" s="25">
        <f t="shared" si="63"/>
        <v>1421</v>
      </c>
      <c r="AR111" s="25">
        <f t="shared" si="63"/>
        <v>565</v>
      </c>
      <c r="AS111" s="25">
        <f t="shared" si="63"/>
        <v>4628</v>
      </c>
      <c r="AT111" s="25">
        <f t="shared" si="63"/>
        <v>1100</v>
      </c>
      <c r="AU111" s="25">
        <f t="shared" si="63"/>
        <v>10562</v>
      </c>
      <c r="AV111" s="25">
        <f t="shared" si="63"/>
        <v>3282</v>
      </c>
      <c r="AW111" s="25">
        <f t="shared" si="63"/>
        <v>1152</v>
      </c>
      <c r="AX111" s="25">
        <f t="shared" si="63"/>
        <v>11663</v>
      </c>
      <c r="AY111" s="25">
        <f t="shared" si="63"/>
        <v>715</v>
      </c>
      <c r="AZ111" s="25">
        <f t="shared" si="63"/>
        <v>1435</v>
      </c>
      <c r="BA111" s="25">
        <f t="shared" si="63"/>
        <v>424</v>
      </c>
      <c r="BB111" s="23">
        <f t="shared" si="35"/>
        <v>249775</v>
      </c>
      <c r="BC111" s="25">
        <f t="shared" si="41"/>
        <v>373487</v>
      </c>
      <c r="BD111" s="93"/>
    </row>
    <row r="112" spans="1:55" ht="15">
      <c r="A112" s="161">
        <v>106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f t="shared" si="60"/>
        <v>0</v>
      </c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>
        <f t="shared" si="35"/>
        <v>0</v>
      </c>
      <c r="BC112" s="25">
        <f t="shared" si="41"/>
        <v>0</v>
      </c>
    </row>
    <row r="113" spans="1:55" ht="15">
      <c r="A113" s="161">
        <v>107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>
        <f t="shared" si="60"/>
        <v>0</v>
      </c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>
        <f t="shared" si="35"/>
        <v>0</v>
      </c>
      <c r="BC113" s="25">
        <f t="shared" si="41"/>
        <v>0</v>
      </c>
    </row>
    <row r="114" spans="1:55" ht="22.5">
      <c r="A114" s="166">
        <v>108</v>
      </c>
      <c r="B114" s="167" t="s">
        <v>80</v>
      </c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23">
        <f t="shared" si="60"/>
        <v>0</v>
      </c>
      <c r="S114" s="167">
        <v>801115</v>
      </c>
      <c r="T114" s="167">
        <v>370000</v>
      </c>
      <c r="U114" s="167">
        <v>381103</v>
      </c>
      <c r="V114" s="167">
        <v>522001</v>
      </c>
      <c r="W114" s="167">
        <v>562912</v>
      </c>
      <c r="X114" s="167">
        <v>562913</v>
      </c>
      <c r="Y114" s="167">
        <v>562917</v>
      </c>
      <c r="Z114" s="167">
        <v>562916</v>
      </c>
      <c r="AA114" s="167">
        <v>682001</v>
      </c>
      <c r="AB114" s="167">
        <v>682002</v>
      </c>
      <c r="AC114" s="167">
        <v>750000</v>
      </c>
      <c r="AD114" s="167">
        <v>791200</v>
      </c>
      <c r="AE114" s="167">
        <v>811000</v>
      </c>
      <c r="AF114" s="167">
        <v>813000</v>
      </c>
      <c r="AG114" s="167">
        <v>841154</v>
      </c>
      <c r="AH114" s="167">
        <v>841402</v>
      </c>
      <c r="AI114" s="167">
        <v>841403</v>
      </c>
      <c r="AJ114" s="167">
        <v>842155</v>
      </c>
      <c r="AK114" s="167">
        <v>850001</v>
      </c>
      <c r="AL114" s="167">
        <v>862101</v>
      </c>
      <c r="AM114" s="167">
        <v>862102</v>
      </c>
      <c r="AN114" s="167">
        <v>862231</v>
      </c>
      <c r="AO114" s="167">
        <v>862301</v>
      </c>
      <c r="AP114" s="167">
        <v>869041</v>
      </c>
      <c r="AQ114" s="167">
        <v>889921</v>
      </c>
      <c r="AR114" s="167">
        <v>889924</v>
      </c>
      <c r="AS114" s="167">
        <v>889928</v>
      </c>
      <c r="AT114" s="167">
        <v>890310</v>
      </c>
      <c r="AU114" s="167">
        <v>890442</v>
      </c>
      <c r="AV114" s="167">
        <v>890444</v>
      </c>
      <c r="AW114" s="167">
        <v>910123</v>
      </c>
      <c r="AX114" s="167">
        <v>910502</v>
      </c>
      <c r="AY114" s="167">
        <v>932911</v>
      </c>
      <c r="AZ114" s="167">
        <v>949900</v>
      </c>
      <c r="BA114" s="167">
        <v>960302</v>
      </c>
      <c r="BB114" s="168" t="s">
        <v>272</v>
      </c>
      <c r="BC114" s="25"/>
    </row>
    <row r="115" spans="1:55" ht="15">
      <c r="A115" s="161">
        <v>109</v>
      </c>
      <c r="B115" s="23" t="s">
        <v>335</v>
      </c>
      <c r="C115" s="23"/>
      <c r="D115" s="23">
        <v>6827</v>
      </c>
      <c r="E115" s="23"/>
      <c r="F115" s="23">
        <v>36583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>
        <v>800</v>
      </c>
      <c r="Q115" s="23"/>
      <c r="R115" s="23">
        <f t="shared" si="60"/>
        <v>44210</v>
      </c>
      <c r="S115" s="23">
        <v>1851</v>
      </c>
      <c r="T115" s="23"/>
      <c r="U115" s="23">
        <v>775</v>
      </c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>
        <v>351</v>
      </c>
      <c r="AG115" s="23"/>
      <c r="AH115" s="23"/>
      <c r="AI115" s="23">
        <v>348</v>
      </c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>
        <v>437</v>
      </c>
      <c r="AY115" s="23"/>
      <c r="AZ115" s="23"/>
      <c r="BA115" s="23">
        <v>821</v>
      </c>
      <c r="BB115" s="23">
        <f aca="true" t="shared" si="64" ref="BB115:BB137">SUM(T115:BA115)</f>
        <v>2732</v>
      </c>
      <c r="BC115" s="25">
        <f t="shared" si="41"/>
        <v>48793</v>
      </c>
    </row>
    <row r="116" spans="1:55" ht="15">
      <c r="A116" s="166">
        <v>110</v>
      </c>
      <c r="B116" s="23" t="s">
        <v>336</v>
      </c>
      <c r="C116" s="23"/>
      <c r="D116" s="23">
        <v>1842</v>
      </c>
      <c r="E116" s="23"/>
      <c r="F116" s="23">
        <v>9877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>
        <v>216</v>
      </c>
      <c r="Q116" s="23"/>
      <c r="R116" s="23">
        <f t="shared" si="60"/>
        <v>11935</v>
      </c>
      <c r="S116" s="23">
        <v>499</v>
      </c>
      <c r="T116" s="23"/>
      <c r="U116" s="23">
        <v>210</v>
      </c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>
        <v>67</v>
      </c>
      <c r="AG116" s="23"/>
      <c r="AH116" s="23"/>
      <c r="AI116" s="23">
        <v>283</v>
      </c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>
        <v>118</v>
      </c>
      <c r="AY116" s="23"/>
      <c r="AZ116" s="23"/>
      <c r="BA116" s="23">
        <v>222</v>
      </c>
      <c r="BB116" s="23">
        <f t="shared" si="64"/>
        <v>900</v>
      </c>
      <c r="BC116" s="25">
        <f t="shared" si="41"/>
        <v>13334</v>
      </c>
    </row>
    <row r="117" spans="1:56" s="167" customFormat="1" ht="15.75">
      <c r="A117" s="161">
        <v>111</v>
      </c>
      <c r="B117" s="25" t="s">
        <v>337</v>
      </c>
      <c r="C117" s="25">
        <f>SUM(C115:C116)</f>
        <v>0</v>
      </c>
      <c r="D117" s="25">
        <f aca="true" t="shared" si="65" ref="D117:Q117">SUM(D115:D116)</f>
        <v>8669</v>
      </c>
      <c r="E117" s="25"/>
      <c r="F117" s="25">
        <f t="shared" si="65"/>
        <v>46460</v>
      </c>
      <c r="G117" s="25">
        <f t="shared" si="65"/>
        <v>0</v>
      </c>
      <c r="H117" s="25"/>
      <c r="I117" s="25">
        <f t="shared" si="65"/>
        <v>0</v>
      </c>
      <c r="J117" s="25">
        <f t="shared" si="65"/>
        <v>0</v>
      </c>
      <c r="K117" s="25">
        <f t="shared" si="65"/>
        <v>0</v>
      </c>
      <c r="L117" s="25">
        <f t="shared" si="65"/>
        <v>0</v>
      </c>
      <c r="M117" s="25">
        <f t="shared" si="65"/>
        <v>0</v>
      </c>
      <c r="N117" s="25">
        <f t="shared" si="65"/>
        <v>0</v>
      </c>
      <c r="O117" s="25">
        <f t="shared" si="65"/>
        <v>0</v>
      </c>
      <c r="P117" s="25">
        <f t="shared" si="65"/>
        <v>1016</v>
      </c>
      <c r="Q117" s="25">
        <f t="shared" si="65"/>
        <v>0</v>
      </c>
      <c r="R117" s="23">
        <f t="shared" si="60"/>
        <v>56145</v>
      </c>
      <c r="S117" s="25">
        <f>SUM(S115:S116)</f>
        <v>2350</v>
      </c>
      <c r="T117" s="25">
        <f>SUM(T115:T116)</f>
        <v>0</v>
      </c>
      <c r="U117" s="25">
        <f aca="true" t="shared" si="66" ref="U117:BA117">SUM(U115:U116)</f>
        <v>985</v>
      </c>
      <c r="V117" s="25">
        <f t="shared" si="66"/>
        <v>0</v>
      </c>
      <c r="W117" s="25">
        <f t="shared" si="66"/>
        <v>0</v>
      </c>
      <c r="X117" s="25">
        <f t="shared" si="66"/>
        <v>0</v>
      </c>
      <c r="Y117" s="25">
        <f t="shared" si="66"/>
        <v>0</v>
      </c>
      <c r="Z117" s="25">
        <f t="shared" si="66"/>
        <v>0</v>
      </c>
      <c r="AA117" s="25">
        <f t="shared" si="66"/>
        <v>0</v>
      </c>
      <c r="AB117" s="25">
        <f t="shared" si="66"/>
        <v>0</v>
      </c>
      <c r="AC117" s="25">
        <f t="shared" si="66"/>
        <v>0</v>
      </c>
      <c r="AD117" s="25">
        <f t="shared" si="66"/>
        <v>0</v>
      </c>
      <c r="AE117" s="25">
        <f t="shared" si="66"/>
        <v>0</v>
      </c>
      <c r="AF117" s="25">
        <f t="shared" si="66"/>
        <v>418</v>
      </c>
      <c r="AG117" s="25">
        <f t="shared" si="66"/>
        <v>0</v>
      </c>
      <c r="AH117" s="25">
        <f t="shared" si="66"/>
        <v>0</v>
      </c>
      <c r="AI117" s="25">
        <f t="shared" si="66"/>
        <v>631</v>
      </c>
      <c r="AJ117" s="25">
        <f t="shared" si="66"/>
        <v>0</v>
      </c>
      <c r="AK117" s="25">
        <f t="shared" si="66"/>
        <v>0</v>
      </c>
      <c r="AL117" s="25">
        <f t="shared" si="66"/>
        <v>0</v>
      </c>
      <c r="AM117" s="25">
        <f t="shared" si="66"/>
        <v>0</v>
      </c>
      <c r="AN117" s="25">
        <f t="shared" si="66"/>
        <v>0</v>
      </c>
      <c r="AO117" s="25">
        <f t="shared" si="66"/>
        <v>0</v>
      </c>
      <c r="AP117" s="25">
        <f t="shared" si="66"/>
        <v>0</v>
      </c>
      <c r="AQ117" s="25">
        <f t="shared" si="66"/>
        <v>0</v>
      </c>
      <c r="AR117" s="25">
        <f t="shared" si="66"/>
        <v>0</v>
      </c>
      <c r="AS117" s="25">
        <f t="shared" si="66"/>
        <v>0</v>
      </c>
      <c r="AT117" s="25">
        <f t="shared" si="66"/>
        <v>0</v>
      </c>
      <c r="AU117" s="25">
        <f t="shared" si="66"/>
        <v>0</v>
      </c>
      <c r="AV117" s="25">
        <f t="shared" si="66"/>
        <v>0</v>
      </c>
      <c r="AW117" s="25">
        <f t="shared" si="66"/>
        <v>0</v>
      </c>
      <c r="AX117" s="25">
        <f t="shared" si="66"/>
        <v>555</v>
      </c>
      <c r="AY117" s="25">
        <f t="shared" si="66"/>
        <v>0</v>
      </c>
      <c r="AZ117" s="25">
        <f t="shared" si="66"/>
        <v>0</v>
      </c>
      <c r="BA117" s="25">
        <f t="shared" si="66"/>
        <v>1043</v>
      </c>
      <c r="BB117" s="23">
        <f t="shared" si="64"/>
        <v>3632</v>
      </c>
      <c r="BC117" s="25">
        <f t="shared" si="41"/>
        <v>62127</v>
      </c>
      <c r="BD117" s="93"/>
    </row>
    <row r="118" spans="1:55" ht="15">
      <c r="A118" s="161">
        <v>112</v>
      </c>
      <c r="B118" s="23" t="s">
        <v>551</v>
      </c>
      <c r="C118" s="23">
        <v>2560</v>
      </c>
      <c r="D118" s="23"/>
      <c r="E118" s="23">
        <v>1902</v>
      </c>
      <c r="F118" s="23">
        <v>4995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>
        <f t="shared" si="60"/>
        <v>9457</v>
      </c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>
        <f>390-390</f>
        <v>0</v>
      </c>
      <c r="AH118" s="23"/>
      <c r="AI118" s="23">
        <v>150</v>
      </c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>
        <f t="shared" si="64"/>
        <v>150</v>
      </c>
      <c r="BC118" s="25">
        <f t="shared" si="41"/>
        <v>9607</v>
      </c>
    </row>
    <row r="119" spans="1:55" ht="15">
      <c r="A119" s="161">
        <v>113</v>
      </c>
      <c r="B119" s="23" t="s">
        <v>552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>
        <f t="shared" si="60"/>
        <v>0</v>
      </c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>
        <f>350-350</f>
        <v>0</v>
      </c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>
        <f t="shared" si="64"/>
        <v>0</v>
      </c>
      <c r="BC119" s="25">
        <f t="shared" si="41"/>
        <v>0</v>
      </c>
    </row>
    <row r="120" spans="1:55" ht="15">
      <c r="A120" s="166">
        <v>114</v>
      </c>
      <c r="B120" s="23" t="s">
        <v>553</v>
      </c>
      <c r="C120" s="23"/>
      <c r="D120" s="23"/>
      <c r="E120" s="23"/>
      <c r="F120" s="23">
        <v>6510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>
        <f t="shared" si="60"/>
        <v>6510</v>
      </c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>
        <f t="shared" si="64"/>
        <v>0</v>
      </c>
      <c r="BC120" s="25">
        <f>F120</f>
        <v>6510</v>
      </c>
    </row>
    <row r="121" spans="1:55" ht="15">
      <c r="A121" s="161">
        <v>115</v>
      </c>
      <c r="B121" s="23" t="s">
        <v>338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>
        <f t="shared" si="60"/>
        <v>0</v>
      </c>
      <c r="S121" s="23"/>
      <c r="T121" s="23"/>
      <c r="U121" s="23">
        <v>4724</v>
      </c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>
        <f t="shared" si="64"/>
        <v>4724</v>
      </c>
      <c r="BC121" s="25">
        <f t="shared" si="41"/>
        <v>4724</v>
      </c>
    </row>
    <row r="122" spans="1:55" ht="15">
      <c r="A122" s="166">
        <v>116</v>
      </c>
      <c r="B122" s="23" t="s">
        <v>554</v>
      </c>
      <c r="C122" s="23"/>
      <c r="D122" s="23"/>
      <c r="E122" s="23"/>
      <c r="F122" s="23">
        <v>2625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>
        <f t="shared" si="60"/>
        <v>2625</v>
      </c>
      <c r="S122" s="23">
        <v>1684</v>
      </c>
      <c r="T122" s="23"/>
      <c r="U122" s="23"/>
      <c r="V122" s="23"/>
      <c r="W122" s="23"/>
      <c r="X122" s="23">
        <v>394</v>
      </c>
      <c r="Y122" s="23"/>
      <c r="Z122" s="23"/>
      <c r="AA122" s="23">
        <v>1227</v>
      </c>
      <c r="AB122" s="23"/>
      <c r="AC122" s="23"/>
      <c r="AD122" s="23"/>
      <c r="AE122" s="23">
        <v>48</v>
      </c>
      <c r="AF122" s="23">
        <v>387</v>
      </c>
      <c r="AG122" s="23">
        <v>1261</v>
      </c>
      <c r="AH122" s="23"/>
      <c r="AI122" s="23">
        <v>1611</v>
      </c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>
        <v>685</v>
      </c>
      <c r="AV122" s="23">
        <v>291</v>
      </c>
      <c r="AW122" s="23"/>
      <c r="AX122" s="23">
        <v>150</v>
      </c>
      <c r="AY122" s="23">
        <v>289</v>
      </c>
      <c r="AZ122" s="23"/>
      <c r="BB122" s="23">
        <f t="shared" si="64"/>
        <v>6343</v>
      </c>
      <c r="BC122" s="25">
        <f t="shared" si="41"/>
        <v>10652</v>
      </c>
    </row>
    <row r="123" spans="1:55" ht="15">
      <c r="A123" s="161">
        <v>117</v>
      </c>
      <c r="B123" s="23" t="s">
        <v>555</v>
      </c>
      <c r="C123" s="23">
        <v>640</v>
      </c>
      <c r="D123" s="23"/>
      <c r="E123" s="23">
        <v>514</v>
      </c>
      <c r="F123" s="23">
        <v>3509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>
        <f t="shared" si="60"/>
        <v>4663</v>
      </c>
      <c r="S123" s="23">
        <v>456</v>
      </c>
      <c r="T123" s="23"/>
      <c r="U123" s="23">
        <v>1276</v>
      </c>
      <c r="V123" s="23"/>
      <c r="W123" s="23"/>
      <c r="X123" s="23">
        <v>107</v>
      </c>
      <c r="Y123" s="23"/>
      <c r="Z123" s="23"/>
      <c r="AA123" s="23">
        <v>331</v>
      </c>
      <c r="AB123" s="23"/>
      <c r="AC123" s="23"/>
      <c r="AD123" s="23"/>
      <c r="AE123" s="23">
        <v>12</v>
      </c>
      <c r="AF123" s="23">
        <v>105</v>
      </c>
      <c r="AG123" s="23">
        <v>373</v>
      </c>
      <c r="AH123" s="23"/>
      <c r="AI123" s="23">
        <v>528</v>
      </c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>
        <v>184</v>
      </c>
      <c r="AV123" s="23">
        <v>79</v>
      </c>
      <c r="AW123" s="23"/>
      <c r="AX123" s="23">
        <v>41</v>
      </c>
      <c r="AY123" s="23">
        <v>78</v>
      </c>
      <c r="AZ123" s="23"/>
      <c r="BA123" s="23"/>
      <c r="BB123" s="23">
        <f t="shared" si="64"/>
        <v>3114</v>
      </c>
      <c r="BC123" s="25">
        <f t="shared" si="41"/>
        <v>8233</v>
      </c>
    </row>
    <row r="124" spans="1:56" s="167" customFormat="1" ht="15.75">
      <c r="A124" s="161">
        <v>118</v>
      </c>
      <c r="B124" s="25" t="s">
        <v>339</v>
      </c>
      <c r="C124" s="25">
        <f>SUM(C118:C123)</f>
        <v>3200</v>
      </c>
      <c r="D124" s="25">
        <f aca="true" t="shared" si="67" ref="D124:Q124">SUM(D118:D123)</f>
        <v>0</v>
      </c>
      <c r="E124" s="25">
        <f t="shared" si="67"/>
        <v>2416</v>
      </c>
      <c r="F124" s="25">
        <f t="shared" si="67"/>
        <v>17639</v>
      </c>
      <c r="G124" s="25">
        <f t="shared" si="67"/>
        <v>0</v>
      </c>
      <c r="H124" s="25"/>
      <c r="I124" s="25">
        <f t="shared" si="67"/>
        <v>0</v>
      </c>
      <c r="J124" s="25">
        <f t="shared" si="67"/>
        <v>0</v>
      </c>
      <c r="K124" s="25">
        <f t="shared" si="67"/>
        <v>0</v>
      </c>
      <c r="L124" s="25">
        <f t="shared" si="67"/>
        <v>0</v>
      </c>
      <c r="M124" s="25">
        <f t="shared" si="67"/>
        <v>0</v>
      </c>
      <c r="N124" s="25">
        <f t="shared" si="67"/>
        <v>0</v>
      </c>
      <c r="O124" s="25">
        <f t="shared" si="67"/>
        <v>0</v>
      </c>
      <c r="P124" s="25">
        <f t="shared" si="67"/>
        <v>0</v>
      </c>
      <c r="Q124" s="25">
        <f t="shared" si="67"/>
        <v>0</v>
      </c>
      <c r="R124" s="23">
        <f t="shared" si="60"/>
        <v>23255</v>
      </c>
      <c r="S124" s="25">
        <f>SUM(S118:S123)</f>
        <v>2140</v>
      </c>
      <c r="T124" s="25">
        <f>SUM(T118:T123)</f>
        <v>0</v>
      </c>
      <c r="U124" s="25">
        <f aca="true" t="shared" si="68" ref="U124:BA124">SUM(U118:U123)</f>
        <v>6000</v>
      </c>
      <c r="V124" s="25">
        <f t="shared" si="68"/>
        <v>0</v>
      </c>
      <c r="W124" s="25">
        <f t="shared" si="68"/>
        <v>0</v>
      </c>
      <c r="X124" s="25">
        <f t="shared" si="68"/>
        <v>501</v>
      </c>
      <c r="Y124" s="25">
        <f t="shared" si="68"/>
        <v>0</v>
      </c>
      <c r="Z124" s="25">
        <f t="shared" si="68"/>
        <v>0</v>
      </c>
      <c r="AA124" s="25">
        <f t="shared" si="68"/>
        <v>1558</v>
      </c>
      <c r="AB124" s="25">
        <f t="shared" si="68"/>
        <v>0</v>
      </c>
      <c r="AC124" s="25">
        <f t="shared" si="68"/>
        <v>0</v>
      </c>
      <c r="AD124" s="25">
        <f t="shared" si="68"/>
        <v>0</v>
      </c>
      <c r="AE124" s="25">
        <f t="shared" si="68"/>
        <v>60</v>
      </c>
      <c r="AF124" s="25">
        <f t="shared" si="68"/>
        <v>492</v>
      </c>
      <c r="AG124" s="25">
        <f t="shared" si="68"/>
        <v>1634</v>
      </c>
      <c r="AH124" s="25">
        <f t="shared" si="68"/>
        <v>0</v>
      </c>
      <c r="AI124" s="25">
        <f t="shared" si="68"/>
        <v>2289</v>
      </c>
      <c r="AJ124" s="25">
        <f t="shared" si="68"/>
        <v>0</v>
      </c>
      <c r="AK124" s="25">
        <f t="shared" si="68"/>
        <v>0</v>
      </c>
      <c r="AL124" s="25">
        <f t="shared" si="68"/>
        <v>0</v>
      </c>
      <c r="AM124" s="25">
        <f t="shared" si="68"/>
        <v>0</v>
      </c>
      <c r="AN124" s="25">
        <f t="shared" si="68"/>
        <v>0</v>
      </c>
      <c r="AO124" s="25">
        <f t="shared" si="68"/>
        <v>0</v>
      </c>
      <c r="AP124" s="25">
        <f>SUM(AP118:AP123)</f>
        <v>0</v>
      </c>
      <c r="AQ124" s="25">
        <f t="shared" si="68"/>
        <v>0</v>
      </c>
      <c r="AR124" s="25">
        <f t="shared" si="68"/>
        <v>0</v>
      </c>
      <c r="AS124" s="25">
        <f t="shared" si="68"/>
        <v>0</v>
      </c>
      <c r="AT124" s="25">
        <f t="shared" si="68"/>
        <v>0</v>
      </c>
      <c r="AU124" s="25">
        <f t="shared" si="68"/>
        <v>869</v>
      </c>
      <c r="AV124" s="25">
        <f t="shared" si="68"/>
        <v>370</v>
      </c>
      <c r="AW124" s="25">
        <f t="shared" si="68"/>
        <v>0</v>
      </c>
      <c r="AX124" s="25">
        <f t="shared" si="68"/>
        <v>191</v>
      </c>
      <c r="AY124" s="25">
        <f t="shared" si="68"/>
        <v>367</v>
      </c>
      <c r="AZ124" s="25">
        <f t="shared" si="68"/>
        <v>0</v>
      </c>
      <c r="BA124" s="25">
        <f t="shared" si="68"/>
        <v>0</v>
      </c>
      <c r="BB124" s="23">
        <f t="shared" si="64"/>
        <v>14331</v>
      </c>
      <c r="BC124" s="25">
        <f t="shared" si="41"/>
        <v>39726</v>
      </c>
      <c r="BD124" s="93"/>
    </row>
    <row r="125" spans="1:56" s="167" customFormat="1" ht="15.75">
      <c r="A125" s="161">
        <v>119</v>
      </c>
      <c r="B125" s="25" t="s">
        <v>340</v>
      </c>
      <c r="C125" s="25">
        <f>SUM(C124,C117)</f>
        <v>3200</v>
      </c>
      <c r="D125" s="25">
        <f aca="true" t="shared" si="69" ref="D125:AC125">SUM(D124,D117)</f>
        <v>8669</v>
      </c>
      <c r="E125" s="25">
        <f t="shared" si="69"/>
        <v>2416</v>
      </c>
      <c r="F125" s="25">
        <f t="shared" si="69"/>
        <v>64099</v>
      </c>
      <c r="G125" s="25">
        <f t="shared" si="69"/>
        <v>0</v>
      </c>
      <c r="H125" s="25"/>
      <c r="I125" s="25">
        <f t="shared" si="69"/>
        <v>0</v>
      </c>
      <c r="J125" s="25">
        <f t="shared" si="69"/>
        <v>0</v>
      </c>
      <c r="K125" s="25">
        <f t="shared" si="69"/>
        <v>0</v>
      </c>
      <c r="L125" s="25">
        <f t="shared" si="69"/>
        <v>0</v>
      </c>
      <c r="M125" s="25">
        <f t="shared" si="69"/>
        <v>0</v>
      </c>
      <c r="N125" s="25">
        <f t="shared" si="69"/>
        <v>0</v>
      </c>
      <c r="O125" s="25">
        <f t="shared" si="69"/>
        <v>0</v>
      </c>
      <c r="P125" s="25">
        <f t="shared" si="69"/>
        <v>1016</v>
      </c>
      <c r="Q125" s="25">
        <f t="shared" si="69"/>
        <v>0</v>
      </c>
      <c r="R125" s="23">
        <f t="shared" si="60"/>
        <v>79400</v>
      </c>
      <c r="S125" s="25">
        <f t="shared" si="69"/>
        <v>4490</v>
      </c>
      <c r="T125" s="25">
        <f t="shared" si="69"/>
        <v>0</v>
      </c>
      <c r="U125" s="25">
        <f t="shared" si="69"/>
        <v>6985</v>
      </c>
      <c r="V125" s="25">
        <f t="shared" si="69"/>
        <v>0</v>
      </c>
      <c r="W125" s="25">
        <f t="shared" si="69"/>
        <v>0</v>
      </c>
      <c r="X125" s="25">
        <f t="shared" si="69"/>
        <v>501</v>
      </c>
      <c r="Y125" s="25">
        <f t="shared" si="69"/>
        <v>0</v>
      </c>
      <c r="Z125" s="25">
        <f t="shared" si="69"/>
        <v>0</v>
      </c>
      <c r="AA125" s="25">
        <f t="shared" si="69"/>
        <v>1558</v>
      </c>
      <c r="AB125" s="25">
        <f t="shared" si="69"/>
        <v>0</v>
      </c>
      <c r="AC125" s="25">
        <f t="shared" si="69"/>
        <v>0</v>
      </c>
      <c r="AD125" s="25">
        <f>SUM(AD124,AD117)</f>
        <v>0</v>
      </c>
      <c r="AE125" s="25">
        <f>SUM(AE124,AE117)</f>
        <v>60</v>
      </c>
      <c r="AF125" s="25">
        <f>SUM(AF124,AF117)</f>
        <v>910</v>
      </c>
      <c r="AG125" s="25">
        <f aca="true" t="shared" si="70" ref="AG125:AZ125">SUM(AG124,AG117)</f>
        <v>1634</v>
      </c>
      <c r="AH125" s="25">
        <f>SUM(AH124,AH117)</f>
        <v>0</v>
      </c>
      <c r="AI125" s="25">
        <f t="shared" si="70"/>
        <v>2920</v>
      </c>
      <c r="AJ125" s="25">
        <f t="shared" si="70"/>
        <v>0</v>
      </c>
      <c r="AK125" s="25">
        <f t="shared" si="70"/>
        <v>0</v>
      </c>
      <c r="AL125" s="25">
        <f t="shared" si="70"/>
        <v>0</v>
      </c>
      <c r="AM125" s="25">
        <f>SUM(AM124,AM117)</f>
        <v>0</v>
      </c>
      <c r="AN125" s="25">
        <f t="shared" si="70"/>
        <v>0</v>
      </c>
      <c r="AO125" s="25">
        <f>SUM(AO124,AO117)</f>
        <v>0</v>
      </c>
      <c r="AP125" s="25">
        <f t="shared" si="70"/>
        <v>0</v>
      </c>
      <c r="AQ125" s="25">
        <f t="shared" si="70"/>
        <v>0</v>
      </c>
      <c r="AR125" s="25">
        <f t="shared" si="70"/>
        <v>0</v>
      </c>
      <c r="AS125" s="25">
        <f t="shared" si="70"/>
        <v>0</v>
      </c>
      <c r="AT125" s="25">
        <f t="shared" si="70"/>
        <v>0</v>
      </c>
      <c r="AU125" s="25">
        <f>SUM(AU124,AU117)</f>
        <v>869</v>
      </c>
      <c r="AV125" s="25">
        <f>SUM(AV124,AV117)</f>
        <v>370</v>
      </c>
      <c r="AW125" s="25">
        <f t="shared" si="70"/>
        <v>0</v>
      </c>
      <c r="AX125" s="25">
        <f t="shared" si="70"/>
        <v>746</v>
      </c>
      <c r="AY125" s="25">
        <f>SUM(AY124,AY117)</f>
        <v>367</v>
      </c>
      <c r="AZ125" s="25">
        <f t="shared" si="70"/>
        <v>0</v>
      </c>
      <c r="BA125" s="25">
        <f>SUM(BA124,BA117)</f>
        <v>1043</v>
      </c>
      <c r="BB125" s="23">
        <f t="shared" si="64"/>
        <v>17963</v>
      </c>
      <c r="BC125" s="25">
        <f t="shared" si="41"/>
        <v>101853</v>
      </c>
      <c r="BD125" s="93"/>
    </row>
    <row r="126" spans="1:55" ht="15">
      <c r="A126" s="166">
        <v>120</v>
      </c>
      <c r="R126" s="23">
        <f t="shared" si="60"/>
        <v>0</v>
      </c>
      <c r="BB126" s="23">
        <f t="shared" si="64"/>
        <v>0</v>
      </c>
      <c r="BC126" s="25">
        <f t="shared" si="41"/>
        <v>0</v>
      </c>
    </row>
    <row r="127" spans="1:55" ht="15">
      <c r="A127" s="161">
        <v>121</v>
      </c>
      <c r="B127" s="23" t="s">
        <v>341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>
        <f t="shared" si="60"/>
        <v>0</v>
      </c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>
        <f t="shared" si="64"/>
        <v>0</v>
      </c>
      <c r="BC127" s="25">
        <f t="shared" si="41"/>
        <v>0</v>
      </c>
    </row>
    <row r="128" spans="1:55" ht="15">
      <c r="A128" s="166">
        <v>122</v>
      </c>
      <c r="B128" s="23" t="s">
        <v>577</v>
      </c>
      <c r="C128" s="23"/>
      <c r="D128" s="23"/>
      <c r="E128" s="23"/>
      <c r="F128" s="23"/>
      <c r="G128" s="23"/>
      <c r="H128" s="23"/>
      <c r="I128" s="23">
        <v>1941</v>
      </c>
      <c r="J128" s="23"/>
      <c r="K128" s="23"/>
      <c r="L128" s="23"/>
      <c r="M128" s="23"/>
      <c r="N128" s="23"/>
      <c r="O128" s="23"/>
      <c r="P128" s="23"/>
      <c r="Q128" s="23"/>
      <c r="R128" s="23">
        <f t="shared" si="60"/>
        <v>1941</v>
      </c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>
        <f t="shared" si="64"/>
        <v>0</v>
      </c>
      <c r="BC128" s="25">
        <f t="shared" si="41"/>
        <v>1941</v>
      </c>
    </row>
    <row r="129" spans="1:55" ht="15">
      <c r="A129" s="161">
        <v>123</v>
      </c>
      <c r="B129" s="23" t="s">
        <v>342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>
        <f t="shared" si="60"/>
        <v>0</v>
      </c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>
        <f t="shared" si="64"/>
        <v>0</v>
      </c>
      <c r="BC129" s="25">
        <f t="shared" si="41"/>
        <v>0</v>
      </c>
    </row>
    <row r="130" spans="1:56" s="167" customFormat="1" ht="15.75">
      <c r="A130" s="161">
        <v>124</v>
      </c>
      <c r="B130" s="25" t="s">
        <v>343</v>
      </c>
      <c r="C130" s="25">
        <f>SUM(C125:C129)</f>
        <v>3200</v>
      </c>
      <c r="D130" s="25">
        <f>SUM(D125:D129)</f>
        <v>8669</v>
      </c>
      <c r="E130" s="25">
        <f>SUM(E125:E129)</f>
        <v>2416</v>
      </c>
      <c r="F130" s="25">
        <f>F125+F127+F128+F129</f>
        <v>64099</v>
      </c>
      <c r="G130" s="25">
        <f aca="true" t="shared" si="71" ref="G130:Q130">SUM(G127:G129)</f>
        <v>0</v>
      </c>
      <c r="H130" s="25"/>
      <c r="I130" s="25">
        <f t="shared" si="71"/>
        <v>1941</v>
      </c>
      <c r="J130" s="25">
        <f t="shared" si="71"/>
        <v>0</v>
      </c>
      <c r="K130" s="25">
        <f t="shared" si="71"/>
        <v>0</v>
      </c>
      <c r="L130" s="25">
        <f t="shared" si="71"/>
        <v>0</v>
      </c>
      <c r="M130" s="25">
        <f t="shared" si="71"/>
        <v>0</v>
      </c>
      <c r="N130" s="25">
        <f t="shared" si="71"/>
        <v>0</v>
      </c>
      <c r="O130" s="25">
        <f t="shared" si="71"/>
        <v>0</v>
      </c>
      <c r="P130" s="25">
        <f>SUM(P125:P129)</f>
        <v>1016</v>
      </c>
      <c r="Q130" s="25">
        <f t="shared" si="71"/>
        <v>0</v>
      </c>
      <c r="R130" s="23">
        <f t="shared" si="60"/>
        <v>81341</v>
      </c>
      <c r="S130" s="25">
        <f>SUM(S125:S129)</f>
        <v>4490</v>
      </c>
      <c r="T130" s="25">
        <f aca="true" t="shared" si="72" ref="T130:AC130">SUM(T125:T129)</f>
        <v>0</v>
      </c>
      <c r="U130" s="25">
        <f t="shared" si="72"/>
        <v>6985</v>
      </c>
      <c r="V130" s="25">
        <f t="shared" si="72"/>
        <v>0</v>
      </c>
      <c r="W130" s="25">
        <f t="shared" si="72"/>
        <v>0</v>
      </c>
      <c r="X130" s="25">
        <f t="shared" si="72"/>
        <v>501</v>
      </c>
      <c r="Y130" s="25">
        <f t="shared" si="72"/>
        <v>0</v>
      </c>
      <c r="Z130" s="25">
        <f t="shared" si="72"/>
        <v>0</v>
      </c>
      <c r="AA130" s="25">
        <f t="shared" si="72"/>
        <v>1558</v>
      </c>
      <c r="AB130" s="25">
        <f t="shared" si="72"/>
        <v>0</v>
      </c>
      <c r="AC130" s="25">
        <f t="shared" si="72"/>
        <v>0</v>
      </c>
      <c r="AD130" s="25">
        <f>SUM(AD125:AD129)</f>
        <v>0</v>
      </c>
      <c r="AE130" s="25">
        <f>SUM(AE125:AE129)</f>
        <v>60</v>
      </c>
      <c r="AF130" s="25">
        <f>SUM(AF125:AF129)</f>
        <v>910</v>
      </c>
      <c r="AG130" s="25">
        <f aca="true" t="shared" si="73" ref="AG130:AZ130">SUM(AG125:AG129)</f>
        <v>1634</v>
      </c>
      <c r="AH130" s="25">
        <f>SUM(AH125:AH129)</f>
        <v>0</v>
      </c>
      <c r="AI130" s="25">
        <f t="shared" si="73"/>
        <v>2920</v>
      </c>
      <c r="AJ130" s="25">
        <f t="shared" si="73"/>
        <v>0</v>
      </c>
      <c r="AK130" s="25">
        <f t="shared" si="73"/>
        <v>0</v>
      </c>
      <c r="AL130" s="25">
        <f t="shared" si="73"/>
        <v>0</v>
      </c>
      <c r="AM130" s="25">
        <f>SUM(AM125:AM129)</f>
        <v>0</v>
      </c>
      <c r="AN130" s="25">
        <f t="shared" si="73"/>
        <v>0</v>
      </c>
      <c r="AO130" s="25">
        <f>SUM(AO125:AO129)</f>
        <v>0</v>
      </c>
      <c r="AP130" s="25">
        <f t="shared" si="73"/>
        <v>0</v>
      </c>
      <c r="AQ130" s="25">
        <f t="shared" si="73"/>
        <v>0</v>
      </c>
      <c r="AR130" s="25">
        <f t="shared" si="73"/>
        <v>0</v>
      </c>
      <c r="AS130" s="25">
        <f t="shared" si="73"/>
        <v>0</v>
      </c>
      <c r="AT130" s="25">
        <f t="shared" si="73"/>
        <v>0</v>
      </c>
      <c r="AU130" s="25">
        <f>SUM(AU125:AU129)</f>
        <v>869</v>
      </c>
      <c r="AV130" s="25">
        <f>SUM(AV125:AV129)</f>
        <v>370</v>
      </c>
      <c r="AW130" s="25">
        <f t="shared" si="73"/>
        <v>0</v>
      </c>
      <c r="AX130" s="25">
        <f t="shared" si="73"/>
        <v>746</v>
      </c>
      <c r="AY130" s="25">
        <f>SUM(AY125:AY129)</f>
        <v>367</v>
      </c>
      <c r="AZ130" s="25">
        <f t="shared" si="73"/>
        <v>0</v>
      </c>
      <c r="BA130" s="25">
        <f>SUM(BA125:BA129)</f>
        <v>1043</v>
      </c>
      <c r="BB130" s="23">
        <f t="shared" si="64"/>
        <v>17963</v>
      </c>
      <c r="BC130" s="25">
        <f>BB130+R130+S130</f>
        <v>103794</v>
      </c>
      <c r="BD130" s="93"/>
    </row>
    <row r="131" spans="1:56" s="167" customFormat="1" ht="15.75">
      <c r="A131" s="161">
        <v>125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3">
        <f t="shared" si="60"/>
        <v>0</v>
      </c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3">
        <f t="shared" si="64"/>
        <v>0</v>
      </c>
      <c r="BC131" s="25">
        <f t="shared" si="41"/>
        <v>0</v>
      </c>
      <c r="BD131" s="93"/>
    </row>
    <row r="132" spans="1:56" s="167" customFormat="1" ht="15.75">
      <c r="A132" s="166">
        <v>126</v>
      </c>
      <c r="B132" s="25" t="s">
        <v>344</v>
      </c>
      <c r="C132" s="25">
        <f>SUM(C130,C111)</f>
        <v>47155</v>
      </c>
      <c r="D132" s="25">
        <f aca="true" t="shared" si="74" ref="D132:Q132">SUM(D130,D111)</f>
        <v>8969</v>
      </c>
      <c r="E132" s="25">
        <f t="shared" si="74"/>
        <v>2496</v>
      </c>
      <c r="F132" s="25">
        <f t="shared" si="74"/>
        <v>77855</v>
      </c>
      <c r="G132" s="25">
        <f t="shared" si="74"/>
        <v>330</v>
      </c>
      <c r="H132" s="25">
        <f t="shared" si="74"/>
        <v>5355</v>
      </c>
      <c r="I132" s="25">
        <f t="shared" si="74"/>
        <v>2800</v>
      </c>
      <c r="J132" s="25">
        <f t="shared" si="74"/>
        <v>1203</v>
      </c>
      <c r="K132" s="25">
        <f t="shared" si="74"/>
        <v>128</v>
      </c>
      <c r="L132" s="25">
        <f t="shared" si="74"/>
        <v>7308</v>
      </c>
      <c r="M132" s="25">
        <f t="shared" si="74"/>
        <v>460</v>
      </c>
      <c r="N132" s="25">
        <f t="shared" si="74"/>
        <v>139</v>
      </c>
      <c r="O132" s="25">
        <f t="shared" si="74"/>
        <v>4440</v>
      </c>
      <c r="P132" s="25">
        <f t="shared" si="74"/>
        <v>1016</v>
      </c>
      <c r="Q132" s="25">
        <f t="shared" si="74"/>
        <v>269</v>
      </c>
      <c r="R132" s="23">
        <f t="shared" si="60"/>
        <v>159923</v>
      </c>
      <c r="S132" s="25">
        <f>SUM(S130,S111)</f>
        <v>49620</v>
      </c>
      <c r="T132" s="25">
        <f>SUM(T130,T111)</f>
        <v>6034</v>
      </c>
      <c r="U132" s="25">
        <f aca="true" t="shared" si="75" ref="U132:BA132">SUM(U130,U111)</f>
        <v>25974</v>
      </c>
      <c r="V132" s="25">
        <f t="shared" si="75"/>
        <v>6582</v>
      </c>
      <c r="W132" s="25">
        <f t="shared" si="75"/>
        <v>4517</v>
      </c>
      <c r="X132" s="25">
        <f t="shared" si="75"/>
        <v>24721</v>
      </c>
      <c r="Y132" s="25">
        <f t="shared" si="75"/>
        <v>1680</v>
      </c>
      <c r="Z132" s="25">
        <f t="shared" si="75"/>
        <v>2458</v>
      </c>
      <c r="AA132" s="25">
        <f t="shared" si="75"/>
        <v>1812</v>
      </c>
      <c r="AB132" s="25">
        <f t="shared" si="75"/>
        <v>4826</v>
      </c>
      <c r="AC132" s="25">
        <f t="shared" si="75"/>
        <v>250</v>
      </c>
      <c r="AD132" s="25">
        <f t="shared" si="75"/>
        <v>3814</v>
      </c>
      <c r="AE132" s="25">
        <f t="shared" si="75"/>
        <v>7734</v>
      </c>
      <c r="AF132" s="25">
        <f t="shared" si="75"/>
        <v>29925</v>
      </c>
      <c r="AG132" s="25">
        <f t="shared" si="75"/>
        <v>42009</v>
      </c>
      <c r="AH132" s="25">
        <f t="shared" si="75"/>
        <v>10393</v>
      </c>
      <c r="AI132" s="25">
        <f t="shared" si="75"/>
        <v>26574</v>
      </c>
      <c r="AJ132" s="25">
        <f t="shared" si="75"/>
        <v>1248</v>
      </c>
      <c r="AK132" s="25">
        <f t="shared" si="75"/>
        <v>8487</v>
      </c>
      <c r="AL132" s="25">
        <f t="shared" si="75"/>
        <v>10683</v>
      </c>
      <c r="AM132" s="25">
        <f t="shared" si="75"/>
        <v>1673</v>
      </c>
      <c r="AN132" s="25">
        <f t="shared" si="75"/>
        <v>300</v>
      </c>
      <c r="AO132" s="25">
        <f t="shared" si="75"/>
        <v>1200</v>
      </c>
      <c r="AP132" s="25">
        <f t="shared" si="75"/>
        <v>4502</v>
      </c>
      <c r="AQ132" s="25">
        <f t="shared" si="75"/>
        <v>1421</v>
      </c>
      <c r="AR132" s="25">
        <f t="shared" si="75"/>
        <v>565</v>
      </c>
      <c r="AS132" s="25">
        <f t="shared" si="75"/>
        <v>4628</v>
      </c>
      <c r="AT132" s="25">
        <f t="shared" si="75"/>
        <v>1100</v>
      </c>
      <c r="AU132" s="25">
        <f t="shared" si="75"/>
        <v>11431</v>
      </c>
      <c r="AV132" s="25">
        <f t="shared" si="75"/>
        <v>3652</v>
      </c>
      <c r="AW132" s="25">
        <f t="shared" si="75"/>
        <v>1152</v>
      </c>
      <c r="AX132" s="25">
        <f t="shared" si="75"/>
        <v>12409</v>
      </c>
      <c r="AY132" s="25">
        <f t="shared" si="75"/>
        <v>1082</v>
      </c>
      <c r="AZ132" s="25">
        <f t="shared" si="75"/>
        <v>1435</v>
      </c>
      <c r="BA132" s="25">
        <f t="shared" si="75"/>
        <v>1467</v>
      </c>
      <c r="BB132" s="23">
        <f t="shared" si="64"/>
        <v>267738</v>
      </c>
      <c r="BC132" s="25">
        <f>BB132+R132+S132</f>
        <v>477281</v>
      </c>
      <c r="BD132" s="93"/>
    </row>
    <row r="133" spans="1:55" ht="15">
      <c r="A133" s="161">
        <v>127</v>
      </c>
      <c r="B133" s="23" t="s">
        <v>345</v>
      </c>
      <c r="C133" s="179">
        <v>101901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>
        <f t="shared" si="60"/>
        <v>101901</v>
      </c>
      <c r="S133" s="23"/>
      <c r="T133" s="23"/>
      <c r="AR133" s="167"/>
      <c r="AS133" s="167"/>
      <c r="AT133" s="167"/>
      <c r="AU133" s="167"/>
      <c r="AV133" s="167"/>
      <c r="BB133" s="23">
        <f t="shared" si="64"/>
        <v>0</v>
      </c>
      <c r="BC133" s="25">
        <f t="shared" si="41"/>
        <v>101901</v>
      </c>
    </row>
    <row r="134" spans="1:55" ht="15">
      <c r="A134" s="166">
        <v>128</v>
      </c>
      <c r="B134" s="23" t="s">
        <v>346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>
        <f t="shared" si="60"/>
        <v>0</v>
      </c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>
        <f t="shared" si="64"/>
        <v>0</v>
      </c>
      <c r="BC134" s="25">
        <f t="shared" si="41"/>
        <v>0</v>
      </c>
    </row>
    <row r="135" spans="1:55" ht="15">
      <c r="A135" s="161">
        <v>129</v>
      </c>
      <c r="B135" s="23" t="s">
        <v>347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>
        <f t="shared" si="60"/>
        <v>0</v>
      </c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5">
        <f t="shared" si="41"/>
        <v>0</v>
      </c>
    </row>
    <row r="136" spans="1:55" ht="15">
      <c r="A136" s="161">
        <v>130</v>
      </c>
      <c r="B136" s="23" t="s">
        <v>348</v>
      </c>
      <c r="C136" s="23"/>
      <c r="D136" s="23">
        <f aca="true" t="shared" si="76" ref="D136:O136">SUM(D133:D135)</f>
        <v>0</v>
      </c>
      <c r="E136" s="23"/>
      <c r="F136" s="23">
        <f t="shared" si="76"/>
        <v>0</v>
      </c>
      <c r="G136" s="23">
        <f t="shared" si="76"/>
        <v>0</v>
      </c>
      <c r="H136" s="23"/>
      <c r="I136" s="23">
        <f t="shared" si="76"/>
        <v>0</v>
      </c>
      <c r="J136" s="23">
        <f t="shared" si="76"/>
        <v>0</v>
      </c>
      <c r="K136" s="23">
        <f t="shared" si="76"/>
        <v>0</v>
      </c>
      <c r="L136" s="23">
        <f t="shared" si="76"/>
        <v>0</v>
      </c>
      <c r="M136" s="23">
        <f t="shared" si="76"/>
        <v>0</v>
      </c>
      <c r="N136" s="23">
        <f t="shared" si="76"/>
        <v>0</v>
      </c>
      <c r="O136" s="23">
        <f t="shared" si="76"/>
        <v>0</v>
      </c>
      <c r="P136" s="23"/>
      <c r="Q136" s="23"/>
      <c r="R136" s="23">
        <f t="shared" si="60"/>
        <v>0</v>
      </c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>
        <f t="shared" si="64"/>
        <v>0</v>
      </c>
      <c r="BC136" s="25">
        <f t="shared" si="41"/>
        <v>0</v>
      </c>
    </row>
    <row r="137" spans="1:55" ht="15">
      <c r="A137" s="161">
        <v>131</v>
      </c>
      <c r="B137" s="25" t="s">
        <v>349</v>
      </c>
      <c r="C137" s="25">
        <f>SUM(C132,C136)</f>
        <v>47155</v>
      </c>
      <c r="D137" s="25">
        <f aca="true" t="shared" si="77" ref="D137:N137">SUM(D132,D136)</f>
        <v>8969</v>
      </c>
      <c r="E137" s="25">
        <f t="shared" si="77"/>
        <v>2496</v>
      </c>
      <c r="F137" s="25">
        <f t="shared" si="77"/>
        <v>77855</v>
      </c>
      <c r="G137" s="25">
        <f>SUM(G107,G136)</f>
        <v>330</v>
      </c>
      <c r="H137" s="25">
        <f>SUM(H111,H136)</f>
        <v>5355</v>
      </c>
      <c r="I137" s="25">
        <f t="shared" si="77"/>
        <v>2800</v>
      </c>
      <c r="J137" s="25">
        <f t="shared" si="77"/>
        <v>1203</v>
      </c>
      <c r="K137" s="25">
        <f t="shared" si="77"/>
        <v>128</v>
      </c>
      <c r="L137" s="25">
        <f t="shared" si="77"/>
        <v>7308</v>
      </c>
      <c r="M137" s="25">
        <f t="shared" si="77"/>
        <v>460</v>
      </c>
      <c r="N137" s="25">
        <f t="shared" si="77"/>
        <v>139</v>
      </c>
      <c r="O137" s="25">
        <f>SUM(O132,O136)</f>
        <v>4440</v>
      </c>
      <c r="P137" s="25">
        <f>SUM(P132,P136)</f>
        <v>1016</v>
      </c>
      <c r="Q137" s="25">
        <f>SUM(Q132,Q136)</f>
        <v>269</v>
      </c>
      <c r="R137" s="23">
        <f>SUM(B137:Q137)</f>
        <v>159923</v>
      </c>
      <c r="S137" s="25">
        <f>SUM(S132,S136)</f>
        <v>49620</v>
      </c>
      <c r="T137" s="25">
        <f>SUM(T132,T136)</f>
        <v>6034</v>
      </c>
      <c r="U137" s="25">
        <f aca="true" t="shared" si="78" ref="U137:Z137">SUM(U136,U132)</f>
        <v>25974</v>
      </c>
      <c r="V137" s="25">
        <f t="shared" si="78"/>
        <v>6582</v>
      </c>
      <c r="W137" s="25">
        <f t="shared" si="78"/>
        <v>4517</v>
      </c>
      <c r="X137" s="25">
        <f t="shared" si="78"/>
        <v>24721</v>
      </c>
      <c r="Y137" s="25">
        <f t="shared" si="78"/>
        <v>1680</v>
      </c>
      <c r="Z137" s="25">
        <f t="shared" si="78"/>
        <v>2458</v>
      </c>
      <c r="AA137" s="25">
        <f>SUM(AA132,AA136)</f>
        <v>1812</v>
      </c>
      <c r="AB137" s="25">
        <f>SUM(AB136,AB132)</f>
        <v>4826</v>
      </c>
      <c r="AC137" s="25">
        <f>SUM(AC136,AC132)</f>
        <v>250</v>
      </c>
      <c r="AD137" s="25">
        <f>SUM(AD132,AD136)</f>
        <v>3814</v>
      </c>
      <c r="AE137" s="25">
        <f>SUM(AE136,AE132)</f>
        <v>7734</v>
      </c>
      <c r="AF137" s="25">
        <f>SUM(AF136,AF132)</f>
        <v>29925</v>
      </c>
      <c r="AG137" s="25">
        <f aca="true" t="shared" si="79" ref="AG137:AZ137">SUM(AG136,AG132)</f>
        <v>42009</v>
      </c>
      <c r="AH137" s="25">
        <f>SUM(AH136,AH132)</f>
        <v>10393</v>
      </c>
      <c r="AI137" s="25">
        <f t="shared" si="79"/>
        <v>26574</v>
      </c>
      <c r="AJ137" s="25">
        <f t="shared" si="79"/>
        <v>1248</v>
      </c>
      <c r="AK137" s="25">
        <f t="shared" si="79"/>
        <v>8487</v>
      </c>
      <c r="AL137" s="25">
        <f t="shared" si="79"/>
        <v>10683</v>
      </c>
      <c r="AM137" s="25">
        <f>SUM(AM136,AM132)</f>
        <v>1673</v>
      </c>
      <c r="AN137" s="25">
        <f t="shared" si="79"/>
        <v>300</v>
      </c>
      <c r="AO137" s="25">
        <f>SUM(AO136,AO132)</f>
        <v>1200</v>
      </c>
      <c r="AP137" s="25">
        <f t="shared" si="79"/>
        <v>4502</v>
      </c>
      <c r="AQ137" s="25">
        <f t="shared" si="79"/>
        <v>1421</v>
      </c>
      <c r="AR137" s="25">
        <f t="shared" si="79"/>
        <v>565</v>
      </c>
      <c r="AS137" s="25">
        <f t="shared" si="79"/>
        <v>4628</v>
      </c>
      <c r="AT137" s="25">
        <f t="shared" si="79"/>
        <v>1100</v>
      </c>
      <c r="AU137" s="25">
        <f>SUM(AU136,AU132)</f>
        <v>11431</v>
      </c>
      <c r="AV137" s="25">
        <f>SUM(AV136,AV132)</f>
        <v>3652</v>
      </c>
      <c r="AW137" s="25">
        <f t="shared" si="79"/>
        <v>1152</v>
      </c>
      <c r="AX137" s="25">
        <f t="shared" si="79"/>
        <v>12409</v>
      </c>
      <c r="AY137" s="25">
        <f>SUM(AY136,AY132)</f>
        <v>1082</v>
      </c>
      <c r="AZ137" s="25">
        <f t="shared" si="79"/>
        <v>1435</v>
      </c>
      <c r="BA137" s="25">
        <f>SUM(BA136,BA132)</f>
        <v>1467</v>
      </c>
      <c r="BB137" s="23">
        <f t="shared" si="64"/>
        <v>267738</v>
      </c>
      <c r="BC137" s="25">
        <f>BB137+R137+S137</f>
        <v>477281</v>
      </c>
    </row>
    <row r="138" ht="15">
      <c r="BB138" s="2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41" r:id="rId1"/>
  <rowBreaks count="1" manualBreakCount="1">
    <brk id="58" max="54" man="1"/>
  </rowBreaks>
  <colBreaks count="1" manualBreakCount="1">
    <brk id="5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7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9.140625" style="61" customWidth="1"/>
    <col min="2" max="2" width="9.8515625" style="60" bestFit="1" customWidth="1"/>
    <col min="3" max="3" width="49.7109375" style="60" customWidth="1"/>
    <col min="4" max="4" width="11.140625" style="59" customWidth="1"/>
    <col min="5" max="5" width="10.421875" style="59" customWidth="1"/>
    <col min="6" max="7" width="11.140625" style="149" customWidth="1"/>
    <col min="8" max="8" width="10.421875" style="59" customWidth="1"/>
    <col min="9" max="9" width="10.57421875" style="60" customWidth="1"/>
    <col min="10" max="10" width="9.7109375" style="148" bestFit="1" customWidth="1"/>
    <col min="11" max="16384" width="9.140625" style="60" customWidth="1"/>
  </cols>
  <sheetData>
    <row r="1" spans="1:10" ht="15.75">
      <c r="A1" s="223" t="s">
        <v>697</v>
      </c>
      <c r="B1" s="224"/>
      <c r="C1" s="224"/>
      <c r="F1" s="59"/>
      <c r="G1" s="59"/>
      <c r="J1" s="60"/>
    </row>
    <row r="2" spans="2:10" ht="15.75">
      <c r="B2" s="225" t="s">
        <v>586</v>
      </c>
      <c r="C2" s="225"/>
      <c r="D2" s="225"/>
      <c r="E2" s="62"/>
      <c r="F2" s="62"/>
      <c r="G2" s="62"/>
      <c r="H2" s="62"/>
      <c r="J2" s="60"/>
    </row>
    <row r="3" spans="2:10" ht="15.75">
      <c r="B3" s="62"/>
      <c r="C3" s="62"/>
      <c r="D3" s="62"/>
      <c r="E3" s="62"/>
      <c r="F3" s="62"/>
      <c r="G3" s="62"/>
      <c r="H3" s="62"/>
      <c r="J3" s="60"/>
    </row>
    <row r="4" spans="1:10" s="61" customFormat="1" ht="15.75">
      <c r="A4" s="63"/>
      <c r="B4" s="64" t="s">
        <v>28</v>
      </c>
      <c r="C4" s="64" t="s">
        <v>29</v>
      </c>
      <c r="D4" s="64" t="s">
        <v>30</v>
      </c>
      <c r="E4" s="64" t="s">
        <v>31</v>
      </c>
      <c r="F4" s="64" t="s">
        <v>32</v>
      </c>
      <c r="G4" s="64" t="s">
        <v>140</v>
      </c>
      <c r="H4" s="64" t="s">
        <v>62</v>
      </c>
      <c r="I4" s="126" t="s">
        <v>63</v>
      </c>
      <c r="J4" s="63" t="s">
        <v>64</v>
      </c>
    </row>
    <row r="5" spans="1:10" s="61" customFormat="1" ht="15.75">
      <c r="A5" s="63">
        <v>1</v>
      </c>
      <c r="B5" s="64"/>
      <c r="C5" s="64"/>
      <c r="D5" s="64"/>
      <c r="E5" s="64"/>
      <c r="F5" s="64"/>
      <c r="G5" s="64"/>
      <c r="H5" s="64"/>
      <c r="I5" s="126"/>
      <c r="J5" s="63"/>
    </row>
    <row r="6" spans="1:10" ht="31.5">
      <c r="A6" s="63">
        <v>2</v>
      </c>
      <c r="B6" s="65"/>
      <c r="C6" s="65"/>
      <c r="D6" s="66" t="s">
        <v>417</v>
      </c>
      <c r="E6" s="66" t="s">
        <v>459</v>
      </c>
      <c r="F6" s="66" t="s">
        <v>460</v>
      </c>
      <c r="G6" s="66" t="s">
        <v>474</v>
      </c>
      <c r="H6" s="66" t="s">
        <v>424</v>
      </c>
      <c r="I6" s="127" t="s">
        <v>637</v>
      </c>
      <c r="J6" s="94" t="s">
        <v>481</v>
      </c>
    </row>
    <row r="7" spans="1:10" ht="15.75">
      <c r="A7" s="63">
        <v>3</v>
      </c>
      <c r="B7" s="69" t="s">
        <v>64</v>
      </c>
      <c r="C7" s="67" t="s">
        <v>387</v>
      </c>
      <c r="D7" s="68"/>
      <c r="E7" s="68"/>
      <c r="F7" s="68"/>
      <c r="G7" s="68"/>
      <c r="H7" s="68"/>
      <c r="I7" s="128"/>
      <c r="J7" s="65"/>
    </row>
    <row r="8" spans="1:10" ht="15.75">
      <c r="A8" s="63">
        <v>4</v>
      </c>
      <c r="B8" s="69" t="s">
        <v>482</v>
      </c>
      <c r="C8" s="102" t="s">
        <v>388</v>
      </c>
      <c r="D8" s="99"/>
      <c r="E8" s="99"/>
      <c r="F8" s="99"/>
      <c r="G8" s="99"/>
      <c r="H8" s="99"/>
      <c r="I8" s="128"/>
      <c r="J8" s="65"/>
    </row>
    <row r="9" spans="1:10" ht="15.75">
      <c r="A9" s="63">
        <v>6</v>
      </c>
      <c r="B9" s="69"/>
      <c r="C9" s="102" t="s">
        <v>483</v>
      </c>
      <c r="D9" s="99">
        <v>2000</v>
      </c>
      <c r="E9" s="99">
        <v>2000</v>
      </c>
      <c r="F9" s="99">
        <v>500</v>
      </c>
      <c r="G9" s="99">
        <v>2000</v>
      </c>
      <c r="H9" s="99">
        <v>1500</v>
      </c>
      <c r="I9" s="128">
        <v>1941</v>
      </c>
      <c r="J9" s="65">
        <v>1850</v>
      </c>
    </row>
    <row r="10" spans="1:10" ht="15.75">
      <c r="A10" s="63">
        <v>6.8</v>
      </c>
      <c r="B10" s="69"/>
      <c r="C10" s="73" t="s">
        <v>389</v>
      </c>
      <c r="D10" s="68">
        <f aca="true" t="shared" si="0" ref="D10:J10">SUM(D9:D9)</f>
        <v>2000</v>
      </c>
      <c r="E10" s="68">
        <f t="shared" si="0"/>
        <v>2000</v>
      </c>
      <c r="F10" s="68">
        <f t="shared" si="0"/>
        <v>500</v>
      </c>
      <c r="G10" s="68">
        <f t="shared" si="0"/>
        <v>2000</v>
      </c>
      <c r="H10" s="68">
        <f t="shared" si="0"/>
        <v>1500</v>
      </c>
      <c r="I10" s="68">
        <f t="shared" si="0"/>
        <v>1941</v>
      </c>
      <c r="J10" s="68">
        <f t="shared" si="0"/>
        <v>1850</v>
      </c>
    </row>
    <row r="11" spans="1:10" ht="15.75">
      <c r="A11" s="63">
        <v>8</v>
      </c>
      <c r="B11" s="69"/>
      <c r="C11" s="73"/>
      <c r="D11" s="68"/>
      <c r="E11" s="68"/>
      <c r="F11" s="68"/>
      <c r="G11" s="68"/>
      <c r="H11" s="68"/>
      <c r="I11" s="129"/>
      <c r="J11" s="129"/>
    </row>
    <row r="12" spans="1:10" ht="15.75">
      <c r="A12" s="63">
        <v>9.2</v>
      </c>
      <c r="B12" s="69" t="s">
        <v>484</v>
      </c>
      <c r="C12" s="73" t="s">
        <v>0</v>
      </c>
      <c r="D12" s="68"/>
      <c r="E12" s="68"/>
      <c r="F12" s="68"/>
      <c r="G12" s="68"/>
      <c r="H12" s="68"/>
      <c r="I12" s="128"/>
      <c r="J12" s="65"/>
    </row>
    <row r="13" spans="1:10" ht="15.75">
      <c r="A13" s="63">
        <v>10.4</v>
      </c>
      <c r="B13" s="19">
        <v>841402</v>
      </c>
      <c r="C13" s="19" t="s">
        <v>638</v>
      </c>
      <c r="D13" s="68"/>
      <c r="E13" s="15">
        <v>1982</v>
      </c>
      <c r="F13" s="15">
        <v>526</v>
      </c>
      <c r="G13" s="15">
        <v>1902</v>
      </c>
      <c r="H13" s="15">
        <v>1901</v>
      </c>
      <c r="I13" s="128">
        <v>1902</v>
      </c>
      <c r="J13" s="65">
        <v>1901</v>
      </c>
    </row>
    <row r="14" spans="1:10" ht="15.75">
      <c r="A14" s="63">
        <v>11.6</v>
      </c>
      <c r="B14" s="19">
        <v>841403</v>
      </c>
      <c r="C14" s="19" t="s">
        <v>587</v>
      </c>
      <c r="D14" s="99">
        <v>2150</v>
      </c>
      <c r="E14" s="15">
        <v>2150</v>
      </c>
      <c r="F14" s="99">
        <v>0</v>
      </c>
      <c r="G14" s="15">
        <v>2150</v>
      </c>
      <c r="H14" s="99"/>
      <c r="I14" s="128">
        <v>2150</v>
      </c>
      <c r="J14" s="65">
        <v>0</v>
      </c>
    </row>
    <row r="15" spans="1:10" ht="15.75">
      <c r="A15" s="63">
        <v>12.8</v>
      </c>
      <c r="B15" s="19">
        <v>841403</v>
      </c>
      <c r="C15" s="19" t="s">
        <v>588</v>
      </c>
      <c r="D15" s="99">
        <v>1800</v>
      </c>
      <c r="E15" s="15">
        <v>1800</v>
      </c>
      <c r="F15" s="99">
        <v>0</v>
      </c>
      <c r="G15" s="15">
        <v>1800</v>
      </c>
      <c r="H15" s="99"/>
      <c r="I15" s="128">
        <v>1800</v>
      </c>
      <c r="J15" s="65">
        <v>1800</v>
      </c>
    </row>
    <row r="16" spans="1:10" ht="15.75">
      <c r="A16" s="63">
        <v>14</v>
      </c>
      <c r="B16" s="19">
        <v>841403</v>
      </c>
      <c r="C16" s="19" t="s">
        <v>589</v>
      </c>
      <c r="D16" s="99">
        <v>2240</v>
      </c>
      <c r="E16" s="15">
        <v>2240</v>
      </c>
      <c r="F16" s="99">
        <v>0</v>
      </c>
      <c r="G16" s="15">
        <v>2240</v>
      </c>
      <c r="H16" s="99">
        <v>2240</v>
      </c>
      <c r="I16" s="128">
        <v>2240</v>
      </c>
      <c r="J16" s="65">
        <v>2239</v>
      </c>
    </row>
    <row r="17" spans="1:10" ht="15.75">
      <c r="A17" s="63">
        <v>15.2</v>
      </c>
      <c r="B17" s="19"/>
      <c r="C17" s="19" t="s">
        <v>590</v>
      </c>
      <c r="D17" s="99"/>
      <c r="E17" s="15">
        <v>200</v>
      </c>
      <c r="F17" s="99">
        <v>0</v>
      </c>
      <c r="G17" s="15">
        <v>200</v>
      </c>
      <c r="H17" s="99"/>
      <c r="I17" s="128">
        <v>200</v>
      </c>
      <c r="J17" s="65">
        <v>0</v>
      </c>
    </row>
    <row r="18" spans="1:10" ht="15.75">
      <c r="A18" s="63">
        <v>16.4</v>
      </c>
      <c r="B18" s="19"/>
      <c r="C18" s="19" t="s">
        <v>591</v>
      </c>
      <c r="D18" s="99"/>
      <c r="E18" s="15"/>
      <c r="F18" s="99">
        <v>4</v>
      </c>
      <c r="G18" s="180"/>
      <c r="H18" s="99">
        <v>4</v>
      </c>
      <c r="I18" s="128"/>
      <c r="J18" s="65">
        <v>4</v>
      </c>
    </row>
    <row r="19" spans="1:12" ht="15.75">
      <c r="A19" s="63">
        <v>17.6</v>
      </c>
      <c r="B19" s="19"/>
      <c r="C19" s="19" t="s">
        <v>592</v>
      </c>
      <c r="D19" s="99"/>
      <c r="E19" s="15">
        <v>67</v>
      </c>
      <c r="F19" s="99">
        <v>67</v>
      </c>
      <c r="G19" s="15">
        <f>67+160</f>
        <v>227</v>
      </c>
      <c r="H19" s="99">
        <v>67</v>
      </c>
      <c r="I19" s="128">
        <v>227</v>
      </c>
      <c r="J19" s="65">
        <v>227</v>
      </c>
      <c r="L19" s="60">
        <v>43</v>
      </c>
    </row>
    <row r="20" spans="1:13" ht="15.75">
      <c r="A20" s="63">
        <v>18.8</v>
      </c>
      <c r="B20" s="19"/>
      <c r="C20" s="19" t="s">
        <v>690</v>
      </c>
      <c r="D20" s="99"/>
      <c r="E20" s="15"/>
      <c r="F20" s="99"/>
      <c r="G20" s="15">
        <v>2095</v>
      </c>
      <c r="H20" s="99"/>
      <c r="I20" s="128">
        <v>2095</v>
      </c>
      <c r="J20" s="65">
        <v>2095</v>
      </c>
      <c r="L20" s="60">
        <v>553</v>
      </c>
      <c r="M20" s="60">
        <v>135</v>
      </c>
    </row>
    <row r="21" spans="1:10" ht="15.75">
      <c r="A21" s="63">
        <v>20</v>
      </c>
      <c r="B21" s="19">
        <v>841403</v>
      </c>
      <c r="C21" s="19" t="s">
        <v>593</v>
      </c>
      <c r="D21" s="99"/>
      <c r="E21" s="15">
        <v>9160</v>
      </c>
      <c r="F21" s="99">
        <v>0</v>
      </c>
      <c r="G21" s="15">
        <v>3860</v>
      </c>
      <c r="H21" s="99"/>
      <c r="I21" s="128">
        <v>3860</v>
      </c>
      <c r="J21" s="65">
        <v>0</v>
      </c>
    </row>
    <row r="22" spans="1:10" ht="15.75">
      <c r="A22" s="63">
        <v>21.2</v>
      </c>
      <c r="B22" s="19">
        <v>841403</v>
      </c>
      <c r="C22" s="19" t="s">
        <v>594</v>
      </c>
      <c r="D22" s="99"/>
      <c r="E22" s="15">
        <v>500</v>
      </c>
      <c r="F22" s="99">
        <v>0</v>
      </c>
      <c r="G22" s="15">
        <v>500</v>
      </c>
      <c r="H22" s="99"/>
      <c r="I22" s="128">
        <v>500</v>
      </c>
      <c r="J22" s="65">
        <v>500</v>
      </c>
    </row>
    <row r="23" spans="1:10" ht="15.75">
      <c r="A23" s="63">
        <v>22.4</v>
      </c>
      <c r="B23" s="19">
        <v>841403</v>
      </c>
      <c r="C23" s="19" t="s">
        <v>595</v>
      </c>
      <c r="D23" s="99"/>
      <c r="E23" s="15">
        <v>900</v>
      </c>
      <c r="F23" s="99">
        <v>900</v>
      </c>
      <c r="G23" s="15">
        <v>900</v>
      </c>
      <c r="H23" s="99">
        <v>900</v>
      </c>
      <c r="I23" s="128">
        <v>900</v>
      </c>
      <c r="J23" s="65">
        <v>900</v>
      </c>
    </row>
    <row r="24" spans="1:12" ht="15.75">
      <c r="A24" s="63"/>
      <c r="B24" s="19">
        <v>841112</v>
      </c>
      <c r="C24" s="19" t="s">
        <v>688</v>
      </c>
      <c r="D24" s="99"/>
      <c r="E24" s="15"/>
      <c r="F24" s="99"/>
      <c r="G24" s="15"/>
      <c r="H24" s="99"/>
      <c r="I24" s="128">
        <v>2560</v>
      </c>
      <c r="J24" s="65">
        <v>0</v>
      </c>
      <c r="L24" s="60">
        <v>640</v>
      </c>
    </row>
    <row r="25" spans="1:12" ht="15.75">
      <c r="A25" s="63"/>
      <c r="B25" s="19">
        <v>841403</v>
      </c>
      <c r="C25" s="19" t="s">
        <v>689</v>
      </c>
      <c r="D25" s="99"/>
      <c r="E25" s="15"/>
      <c r="F25" s="99"/>
      <c r="G25" s="15"/>
      <c r="H25" s="99"/>
      <c r="I25" s="128">
        <v>158</v>
      </c>
      <c r="J25" s="65">
        <v>0</v>
      </c>
      <c r="L25" s="60">
        <v>42</v>
      </c>
    </row>
    <row r="26" spans="1:10" ht="15.75">
      <c r="A26" s="63">
        <v>23.6</v>
      </c>
      <c r="B26" s="19"/>
      <c r="C26" s="73" t="s">
        <v>485</v>
      </c>
      <c r="D26" s="68">
        <f>SUM(D14:D23)</f>
        <v>6190</v>
      </c>
      <c r="E26" s="20">
        <f>SUM(E13:E23)</f>
        <v>18999</v>
      </c>
      <c r="F26" s="20">
        <f>SUM(F13:F23)</f>
        <v>1497</v>
      </c>
      <c r="G26" s="20">
        <f>SUM(G13:G23)</f>
        <v>15874</v>
      </c>
      <c r="H26" s="20">
        <f>SUM(H13:H23)</f>
        <v>5112</v>
      </c>
      <c r="I26" s="20">
        <f>SUM(I13:I25)</f>
        <v>18592</v>
      </c>
      <c r="J26" s="20">
        <f>SUM(J13:J25)</f>
        <v>9666</v>
      </c>
    </row>
    <row r="27" spans="1:10" ht="15.75">
      <c r="A27" s="63">
        <v>24.8</v>
      </c>
      <c r="B27" s="19"/>
      <c r="C27" s="73" t="s">
        <v>486</v>
      </c>
      <c r="D27" s="68">
        <f>581+486+604</f>
        <v>1671</v>
      </c>
      <c r="E27" s="20">
        <f>514+135+2473+8+581+486+604</f>
        <v>4801</v>
      </c>
      <c r="F27" s="68">
        <f>142+18+2</f>
        <v>162</v>
      </c>
      <c r="G27" s="68">
        <f>SUM(J13:J23)</f>
        <v>9666</v>
      </c>
      <c r="H27" s="68">
        <f>SUM(L13:L23)</f>
        <v>596</v>
      </c>
      <c r="I27" s="128">
        <v>4663</v>
      </c>
      <c r="J27" s="65">
        <v>2367</v>
      </c>
    </row>
    <row r="28" spans="1:10" ht="15.75">
      <c r="A28" s="63">
        <v>26</v>
      </c>
      <c r="B28" s="19"/>
      <c r="C28" s="73" t="s">
        <v>487</v>
      </c>
      <c r="D28" s="68">
        <f aca="true" t="shared" si="1" ref="D28:J28">SUM(D26:D27)</f>
        <v>7861</v>
      </c>
      <c r="E28" s="20">
        <f t="shared" si="1"/>
        <v>23800</v>
      </c>
      <c r="F28" s="68">
        <f t="shared" si="1"/>
        <v>1659</v>
      </c>
      <c r="G28" s="68">
        <f t="shared" si="1"/>
        <v>25540</v>
      </c>
      <c r="H28" s="68">
        <f t="shared" si="1"/>
        <v>5708</v>
      </c>
      <c r="I28" s="68">
        <f t="shared" si="1"/>
        <v>23255</v>
      </c>
      <c r="J28" s="68">
        <f t="shared" si="1"/>
        <v>12033</v>
      </c>
    </row>
    <row r="29" spans="1:10" ht="15.75">
      <c r="A29" s="63">
        <v>27.2</v>
      </c>
      <c r="B29" s="19"/>
      <c r="C29" s="73"/>
      <c r="D29" s="68"/>
      <c r="E29" s="181"/>
      <c r="F29" s="68"/>
      <c r="G29" s="68">
        <v>19855</v>
      </c>
      <c r="H29" s="68">
        <v>6249</v>
      </c>
      <c r="I29" s="128"/>
      <c r="J29" s="128"/>
    </row>
    <row r="30" spans="1:10" ht="15.75">
      <c r="A30" s="63">
        <v>28.4</v>
      </c>
      <c r="B30" s="19" t="s">
        <v>488</v>
      </c>
      <c r="C30" s="73" t="s">
        <v>434</v>
      </c>
      <c r="D30" s="68"/>
      <c r="E30" s="181"/>
      <c r="F30" s="68"/>
      <c r="G30" s="68"/>
      <c r="H30" s="68"/>
      <c r="I30" s="129"/>
      <c r="J30" s="129"/>
    </row>
    <row r="31" spans="1:10" ht="15.75">
      <c r="A31" s="63">
        <v>29.6</v>
      </c>
      <c r="B31" s="19">
        <v>841403</v>
      </c>
      <c r="C31" s="19" t="s">
        <v>489</v>
      </c>
      <c r="D31" s="99">
        <v>6864</v>
      </c>
      <c r="E31" s="15">
        <v>6864</v>
      </c>
      <c r="F31" s="15">
        <v>6863</v>
      </c>
      <c r="G31" s="15">
        <v>6864</v>
      </c>
      <c r="H31" s="15">
        <v>6863</v>
      </c>
      <c r="I31" s="128">
        <v>6864</v>
      </c>
      <c r="J31" s="65">
        <v>6863</v>
      </c>
    </row>
    <row r="32" spans="1:10" ht="31.5">
      <c r="A32" s="63">
        <v>30.8</v>
      </c>
      <c r="B32" s="19">
        <v>841403</v>
      </c>
      <c r="C32" s="143" t="s">
        <v>596</v>
      </c>
      <c r="D32" s="99">
        <v>3274</v>
      </c>
      <c r="E32" s="15">
        <v>3480</v>
      </c>
      <c r="F32" s="15">
        <v>3479</v>
      </c>
      <c r="G32" s="15">
        <v>3480</v>
      </c>
      <c r="H32" s="15">
        <v>3479</v>
      </c>
      <c r="I32" s="128">
        <v>3480</v>
      </c>
      <c r="J32" s="65">
        <v>3479</v>
      </c>
    </row>
    <row r="33" spans="1:10" ht="15.75">
      <c r="A33" s="63">
        <v>32</v>
      </c>
      <c r="B33" s="19">
        <v>841403</v>
      </c>
      <c r="C33" s="19" t="s">
        <v>597</v>
      </c>
      <c r="D33" s="99">
        <v>9017</v>
      </c>
      <c r="E33" s="15">
        <v>9017</v>
      </c>
      <c r="F33" s="15">
        <v>70</v>
      </c>
      <c r="G33" s="15">
        <v>9017</v>
      </c>
      <c r="H33" s="15">
        <v>8851</v>
      </c>
      <c r="I33" s="128">
        <v>9017</v>
      </c>
      <c r="J33" s="65">
        <v>8851</v>
      </c>
    </row>
    <row r="34" spans="1:10" ht="15.75">
      <c r="A34" s="63">
        <v>33.2</v>
      </c>
      <c r="B34" s="19"/>
      <c r="C34" s="19" t="s">
        <v>598</v>
      </c>
      <c r="D34" s="99"/>
      <c r="E34" s="15">
        <v>1135</v>
      </c>
      <c r="F34" s="15"/>
      <c r="G34" s="15">
        <v>1135</v>
      </c>
      <c r="H34" s="15"/>
      <c r="I34" s="128">
        <v>800</v>
      </c>
      <c r="J34" s="65">
        <v>827</v>
      </c>
    </row>
    <row r="35" spans="1:10" ht="15.75">
      <c r="A35" s="63">
        <v>34.4</v>
      </c>
      <c r="B35" s="19"/>
      <c r="C35" s="19" t="s">
        <v>599</v>
      </c>
      <c r="D35" s="99"/>
      <c r="E35" s="15">
        <v>423</v>
      </c>
      <c r="F35" s="15"/>
      <c r="G35" s="15">
        <v>423</v>
      </c>
      <c r="H35" s="15"/>
      <c r="I35" s="128">
        <v>0</v>
      </c>
      <c r="J35" s="65">
        <v>0</v>
      </c>
    </row>
    <row r="36" spans="1:10" ht="15.75">
      <c r="A36" s="63">
        <v>35.6</v>
      </c>
      <c r="B36" s="19"/>
      <c r="C36" s="19" t="s">
        <v>600</v>
      </c>
      <c r="D36" s="99"/>
      <c r="E36" s="15">
        <f>7615+225+250</f>
        <v>8090</v>
      </c>
      <c r="F36" s="15"/>
      <c r="G36" s="15">
        <v>8090</v>
      </c>
      <c r="H36" s="15"/>
      <c r="I36" s="128">
        <v>14435</v>
      </c>
      <c r="J36" s="65">
        <v>14435</v>
      </c>
    </row>
    <row r="37" spans="1:10" ht="15.75">
      <c r="A37" s="63">
        <v>36.8</v>
      </c>
      <c r="B37" s="19"/>
      <c r="C37" s="19" t="s">
        <v>601</v>
      </c>
      <c r="D37" s="99"/>
      <c r="E37" s="15">
        <v>200</v>
      </c>
      <c r="F37" s="15"/>
      <c r="G37" s="15">
        <v>421</v>
      </c>
      <c r="H37" s="15">
        <v>200</v>
      </c>
      <c r="I37" s="128">
        <v>421</v>
      </c>
      <c r="J37" s="65">
        <v>420</v>
      </c>
    </row>
    <row r="38" spans="1:10" ht="15.75">
      <c r="A38" s="63">
        <v>38</v>
      </c>
      <c r="B38" s="19">
        <v>841403</v>
      </c>
      <c r="C38" s="19" t="s">
        <v>602</v>
      </c>
      <c r="D38" s="99">
        <v>2006</v>
      </c>
      <c r="E38" s="15">
        <f>2006+360</f>
        <v>2366</v>
      </c>
      <c r="F38" s="15">
        <v>1976</v>
      </c>
      <c r="G38" s="15">
        <v>2366</v>
      </c>
      <c r="H38" s="15">
        <v>2336</v>
      </c>
      <c r="I38" s="128">
        <v>2366</v>
      </c>
      <c r="J38" s="65">
        <v>2336</v>
      </c>
    </row>
    <row r="39" spans="1:10" ht="15.75">
      <c r="A39" s="63">
        <v>39.2</v>
      </c>
      <c r="B39" s="19">
        <v>680001</v>
      </c>
      <c r="C39" s="19" t="s">
        <v>603</v>
      </c>
      <c r="D39" s="99">
        <v>6596</v>
      </c>
      <c r="E39" s="15">
        <v>6827</v>
      </c>
      <c r="F39" s="15">
        <v>6562</v>
      </c>
      <c r="G39" s="15">
        <v>6827</v>
      </c>
      <c r="H39" s="15">
        <v>6562</v>
      </c>
      <c r="I39" s="128">
        <v>6827</v>
      </c>
      <c r="J39" s="65">
        <v>6562</v>
      </c>
    </row>
    <row r="40" spans="1:10" ht="15.75">
      <c r="A40" s="63">
        <v>40.4</v>
      </c>
      <c r="B40" s="19"/>
      <c r="C40" s="73" t="s">
        <v>490</v>
      </c>
      <c r="D40" s="68">
        <f aca="true" t="shared" si="2" ref="D40:J40">SUM(D31:D39)</f>
        <v>27757</v>
      </c>
      <c r="E40" s="20">
        <f t="shared" si="2"/>
        <v>38402</v>
      </c>
      <c r="F40" s="20">
        <f t="shared" si="2"/>
        <v>18950</v>
      </c>
      <c r="G40" s="20">
        <f t="shared" si="2"/>
        <v>38623</v>
      </c>
      <c r="H40" s="20">
        <f t="shared" si="2"/>
        <v>28291</v>
      </c>
      <c r="I40" s="20">
        <f t="shared" si="2"/>
        <v>44210</v>
      </c>
      <c r="J40" s="20">
        <f t="shared" si="2"/>
        <v>43773</v>
      </c>
    </row>
    <row r="41" spans="1:10" ht="15.75">
      <c r="A41" s="63">
        <v>41.6</v>
      </c>
      <c r="B41" s="19"/>
      <c r="C41" s="104" t="s">
        <v>390</v>
      </c>
      <c r="D41" s="68">
        <f>1853+884+2370+1780+541+64</f>
        <v>7492</v>
      </c>
      <c r="E41" s="20">
        <f>1843+54+639+2117+2434+940+1853+306+114+68-1</f>
        <v>10367</v>
      </c>
      <c r="F41" s="20">
        <f>1772+19+939+534+1853</f>
        <v>5117</v>
      </c>
      <c r="G41" s="20">
        <f>J40</f>
        <v>43773</v>
      </c>
      <c r="H41" s="20">
        <f>L40</f>
        <v>0</v>
      </c>
      <c r="I41" s="128">
        <v>11935</v>
      </c>
      <c r="J41" s="65">
        <v>11782</v>
      </c>
    </row>
    <row r="42" spans="1:10" ht="15.75">
      <c r="A42" s="63">
        <v>42.8</v>
      </c>
      <c r="B42" s="19"/>
      <c r="C42" s="104" t="s">
        <v>337</v>
      </c>
      <c r="D42" s="68">
        <f>SUM(D40:D41)</f>
        <v>35249</v>
      </c>
      <c r="E42" s="20">
        <f>SUM(E40:E41)</f>
        <v>48769</v>
      </c>
      <c r="F42" s="20">
        <f>SUM(F40:F41)</f>
        <v>24067</v>
      </c>
      <c r="G42" s="20">
        <f>G40+G41</f>
        <v>82396</v>
      </c>
      <c r="H42" s="20">
        <f>H41+H40</f>
        <v>28291</v>
      </c>
      <c r="I42" s="20">
        <f>I41+I40</f>
        <v>56145</v>
      </c>
      <c r="J42" s="20">
        <f>J41+J40</f>
        <v>55555</v>
      </c>
    </row>
    <row r="43" spans="1:10" ht="15.75">
      <c r="A43" s="63">
        <v>44</v>
      </c>
      <c r="B43" s="19"/>
      <c r="C43" s="102"/>
      <c r="D43" s="99"/>
      <c r="E43" s="99"/>
      <c r="F43" s="99"/>
      <c r="G43" s="99">
        <v>49049</v>
      </c>
      <c r="H43" s="99">
        <v>35930</v>
      </c>
      <c r="I43" s="128"/>
      <c r="J43" s="65"/>
    </row>
    <row r="44" spans="1:10" ht="15.75">
      <c r="A44" s="63">
        <v>45.2</v>
      </c>
      <c r="B44" s="73"/>
      <c r="C44" s="104" t="s">
        <v>491</v>
      </c>
      <c r="D44" s="68">
        <f aca="true" t="shared" si="3" ref="D44:J44">D10+D28+D42</f>
        <v>45110</v>
      </c>
      <c r="E44" s="68">
        <f t="shared" si="3"/>
        <v>74569</v>
      </c>
      <c r="F44" s="68">
        <f t="shared" si="3"/>
        <v>26226</v>
      </c>
      <c r="G44" s="68">
        <f t="shared" si="3"/>
        <v>109936</v>
      </c>
      <c r="H44" s="68">
        <f t="shared" si="3"/>
        <v>35499</v>
      </c>
      <c r="I44" s="68">
        <f t="shared" si="3"/>
        <v>81341</v>
      </c>
      <c r="J44" s="68">
        <f t="shared" si="3"/>
        <v>69438</v>
      </c>
    </row>
    <row r="45" spans="1:10" ht="15.75">
      <c r="A45" s="63">
        <v>46.4</v>
      </c>
      <c r="B45" s="73"/>
      <c r="C45" s="104"/>
      <c r="D45" s="68"/>
      <c r="E45" s="68"/>
      <c r="F45" s="68"/>
      <c r="G45" s="68"/>
      <c r="H45" s="68"/>
      <c r="I45" s="128"/>
      <c r="J45" s="65"/>
    </row>
    <row r="46" spans="1:10" s="105" customFormat="1" ht="22.5">
      <c r="A46" s="63">
        <v>47.6</v>
      </c>
      <c r="B46" s="131" t="s">
        <v>492</v>
      </c>
      <c r="C46" s="132" t="s">
        <v>151</v>
      </c>
      <c r="D46" s="68"/>
      <c r="E46" s="68"/>
      <c r="F46" s="68"/>
      <c r="G46" s="68"/>
      <c r="H46" s="68"/>
      <c r="I46" s="129"/>
      <c r="J46" s="129"/>
    </row>
    <row r="47" spans="1:10" s="105" customFormat="1" ht="15.75">
      <c r="A47" s="63">
        <v>48.8</v>
      </c>
      <c r="B47" s="73"/>
      <c r="C47" s="104" t="s">
        <v>604</v>
      </c>
      <c r="D47" s="68">
        <v>903</v>
      </c>
      <c r="E47" s="68">
        <v>903</v>
      </c>
      <c r="F47" s="68">
        <v>902</v>
      </c>
      <c r="G47" s="68">
        <v>903</v>
      </c>
      <c r="H47" s="68">
        <v>902</v>
      </c>
      <c r="I47" s="130">
        <v>903</v>
      </c>
      <c r="J47" s="73">
        <v>902</v>
      </c>
    </row>
    <row r="48" spans="1:10" s="105" customFormat="1" ht="15.75">
      <c r="A48" s="63">
        <v>50</v>
      </c>
      <c r="B48" s="73"/>
      <c r="C48" s="104" t="s">
        <v>605</v>
      </c>
      <c r="D48" s="68">
        <v>378</v>
      </c>
      <c r="E48" s="68">
        <v>378</v>
      </c>
      <c r="F48" s="68">
        <v>0</v>
      </c>
      <c r="G48" s="68">
        <v>390</v>
      </c>
      <c r="H48" s="68">
        <v>307</v>
      </c>
      <c r="I48" s="130">
        <v>405</v>
      </c>
      <c r="J48" s="73">
        <v>405</v>
      </c>
    </row>
    <row r="49" spans="1:10" s="105" customFormat="1" ht="15.75">
      <c r="A49" s="63"/>
      <c r="B49" s="73"/>
      <c r="C49" s="104" t="s">
        <v>691</v>
      </c>
      <c r="D49" s="68"/>
      <c r="E49" s="68"/>
      <c r="F49" s="68"/>
      <c r="G49" s="68"/>
      <c r="H49" s="68"/>
      <c r="I49" s="130">
        <v>376</v>
      </c>
      <c r="J49" s="73">
        <v>332</v>
      </c>
    </row>
    <row r="50" spans="1:10" s="105" customFormat="1" ht="15.75">
      <c r="A50" s="63">
        <v>51.2</v>
      </c>
      <c r="B50" s="73"/>
      <c r="C50" s="104" t="s">
        <v>375</v>
      </c>
      <c r="D50" s="68">
        <f>244+102</f>
        <v>346</v>
      </c>
      <c r="E50" s="68">
        <v>346</v>
      </c>
      <c r="F50" s="68">
        <v>244</v>
      </c>
      <c r="G50" s="68">
        <v>349</v>
      </c>
      <c r="H50" s="68">
        <v>327</v>
      </c>
      <c r="I50" s="128">
        <v>456</v>
      </c>
      <c r="J50" s="69">
        <v>443</v>
      </c>
    </row>
    <row r="51" spans="1:10" s="105" customFormat="1" ht="15.75">
      <c r="A51" s="63">
        <v>52.4</v>
      </c>
      <c r="B51" s="73"/>
      <c r="C51" s="104" t="s">
        <v>493</v>
      </c>
      <c r="D51" s="68">
        <f aca="true" t="shared" si="4" ref="D51:J51">SUM(D47:D50)</f>
        <v>1627</v>
      </c>
      <c r="E51" s="68">
        <f t="shared" si="4"/>
        <v>1627</v>
      </c>
      <c r="F51" s="68">
        <f t="shared" si="4"/>
        <v>1146</v>
      </c>
      <c r="G51" s="68">
        <f t="shared" si="4"/>
        <v>1642</v>
      </c>
      <c r="H51" s="68">
        <f t="shared" si="4"/>
        <v>1536</v>
      </c>
      <c r="I51" s="68">
        <f t="shared" si="4"/>
        <v>2140</v>
      </c>
      <c r="J51" s="68">
        <f t="shared" si="4"/>
        <v>2082</v>
      </c>
    </row>
    <row r="52" spans="1:10" s="105" customFormat="1" ht="15.75">
      <c r="A52" s="63">
        <v>53.6</v>
      </c>
      <c r="B52" s="73"/>
      <c r="C52" s="104"/>
      <c r="D52" s="68"/>
      <c r="E52" s="68"/>
      <c r="F52" s="68"/>
      <c r="G52" s="68"/>
      <c r="H52" s="68"/>
      <c r="I52" s="128"/>
      <c r="J52" s="69"/>
    </row>
    <row r="53" spans="1:10" s="105" customFormat="1" ht="15.75">
      <c r="A53" s="63">
        <v>54.8</v>
      </c>
      <c r="B53" s="73"/>
      <c r="C53" s="104" t="s">
        <v>606</v>
      </c>
      <c r="D53" s="68">
        <v>630</v>
      </c>
      <c r="E53" s="68">
        <v>630</v>
      </c>
      <c r="F53" s="68">
        <v>0</v>
      </c>
      <c r="G53" s="68">
        <v>1866</v>
      </c>
      <c r="H53" s="68">
        <v>203</v>
      </c>
      <c r="I53" s="129">
        <v>1851</v>
      </c>
      <c r="J53" s="129">
        <v>1438</v>
      </c>
    </row>
    <row r="54" spans="1:10" s="105" customFormat="1" ht="15.75">
      <c r="A54" s="63">
        <v>56</v>
      </c>
      <c r="B54" s="73"/>
      <c r="C54" s="104" t="s">
        <v>375</v>
      </c>
      <c r="D54" s="68">
        <v>170</v>
      </c>
      <c r="E54" s="68">
        <v>170</v>
      </c>
      <c r="F54" s="68">
        <v>0</v>
      </c>
      <c r="G54" s="68">
        <v>504</v>
      </c>
      <c r="H54" s="68">
        <v>55</v>
      </c>
      <c r="I54" s="130">
        <v>499</v>
      </c>
      <c r="J54" s="73">
        <v>388</v>
      </c>
    </row>
    <row r="55" spans="1:10" s="105" customFormat="1" ht="15.75">
      <c r="A55" s="63">
        <v>57.2</v>
      </c>
      <c r="B55" s="73"/>
      <c r="C55" s="104" t="s">
        <v>337</v>
      </c>
      <c r="D55" s="68">
        <f aca="true" t="shared" si="5" ref="D55:J55">SUM(D53:D54)</f>
        <v>800</v>
      </c>
      <c r="E55" s="68">
        <f t="shared" si="5"/>
        <v>800</v>
      </c>
      <c r="F55" s="68">
        <f t="shared" si="5"/>
        <v>0</v>
      </c>
      <c r="G55" s="68">
        <f t="shared" si="5"/>
        <v>2370</v>
      </c>
      <c r="H55" s="68">
        <f t="shared" si="5"/>
        <v>258</v>
      </c>
      <c r="I55" s="68">
        <f t="shared" si="5"/>
        <v>2350</v>
      </c>
      <c r="J55" s="68">
        <f t="shared" si="5"/>
        <v>1826</v>
      </c>
    </row>
    <row r="56" spans="1:10" ht="15.75">
      <c r="A56" s="63">
        <v>58.4</v>
      </c>
      <c r="B56" s="69"/>
      <c r="C56" s="102"/>
      <c r="D56" s="99"/>
      <c r="E56" s="99"/>
      <c r="F56" s="99"/>
      <c r="G56" s="99"/>
      <c r="H56" s="99"/>
      <c r="I56" s="128"/>
      <c r="J56" s="65"/>
    </row>
    <row r="57" spans="1:10" ht="22.5">
      <c r="A57" s="63">
        <v>59.6</v>
      </c>
      <c r="B57" s="133" t="s">
        <v>494</v>
      </c>
      <c r="C57" s="134" t="s">
        <v>201</v>
      </c>
      <c r="D57" s="99"/>
      <c r="E57" s="99"/>
      <c r="F57" s="99"/>
      <c r="G57" s="99"/>
      <c r="H57" s="99"/>
      <c r="I57" s="128"/>
      <c r="J57" s="65"/>
    </row>
    <row r="58" spans="1:10" ht="15.75">
      <c r="A58" s="63">
        <v>60.8</v>
      </c>
      <c r="B58" s="69"/>
      <c r="C58" s="104"/>
      <c r="D58" s="99"/>
      <c r="E58" s="99"/>
      <c r="F58" s="99"/>
      <c r="G58" s="99"/>
      <c r="H58" s="99"/>
      <c r="I58" s="128"/>
      <c r="J58" s="65"/>
    </row>
    <row r="59" spans="1:10" ht="15.75">
      <c r="A59" s="63">
        <v>62</v>
      </c>
      <c r="B59" s="69" t="s">
        <v>495</v>
      </c>
      <c r="C59" s="104" t="s">
        <v>388</v>
      </c>
      <c r="D59" s="99"/>
      <c r="E59" s="99"/>
      <c r="F59" s="99"/>
      <c r="G59" s="99"/>
      <c r="H59" s="99"/>
      <c r="I59" s="128"/>
      <c r="J59" s="65"/>
    </row>
    <row r="60" spans="1:10" ht="15.75">
      <c r="A60" s="63">
        <v>63.2</v>
      </c>
      <c r="B60" s="69"/>
      <c r="C60" s="102" t="s">
        <v>496</v>
      </c>
      <c r="D60" s="99">
        <v>2500</v>
      </c>
      <c r="E60" s="99">
        <v>2500</v>
      </c>
      <c r="F60" s="99">
        <v>42</v>
      </c>
      <c r="G60" s="99">
        <v>2500</v>
      </c>
      <c r="H60" s="99">
        <v>42</v>
      </c>
      <c r="I60" s="128">
        <v>904</v>
      </c>
      <c r="J60" s="65">
        <v>904</v>
      </c>
    </row>
    <row r="61" spans="1:10" ht="15.75">
      <c r="A61" s="63">
        <v>64.4</v>
      </c>
      <c r="B61" s="69"/>
      <c r="C61" s="102"/>
      <c r="D61" s="99"/>
      <c r="E61" s="99"/>
      <c r="F61" s="99"/>
      <c r="G61" s="99"/>
      <c r="H61" s="99"/>
      <c r="I61" s="128"/>
      <c r="J61" s="65"/>
    </row>
    <row r="62" spans="1:10" ht="20.25">
      <c r="A62" s="63">
        <v>65.6</v>
      </c>
      <c r="B62" s="64" t="s">
        <v>497</v>
      </c>
      <c r="C62" s="182" t="s">
        <v>498</v>
      </c>
      <c r="D62" s="72"/>
      <c r="E62" s="72"/>
      <c r="F62" s="72"/>
      <c r="G62" s="72"/>
      <c r="H62" s="72"/>
      <c r="I62" s="128"/>
      <c r="J62" s="65"/>
    </row>
    <row r="63" spans="1:10" ht="15.75">
      <c r="A63" s="63">
        <v>66.8</v>
      </c>
      <c r="B63" s="64">
        <v>841154</v>
      </c>
      <c r="C63" s="69" t="s">
        <v>392</v>
      </c>
      <c r="D63" s="72"/>
      <c r="E63" s="72"/>
      <c r="F63" s="72"/>
      <c r="G63" s="72"/>
      <c r="H63" s="72"/>
      <c r="I63" s="128"/>
      <c r="J63" s="136"/>
    </row>
    <row r="64" spans="1:10" ht="15.75">
      <c r="A64" s="63">
        <v>68</v>
      </c>
      <c r="B64" s="64"/>
      <c r="C64" s="65" t="s">
        <v>607</v>
      </c>
      <c r="D64" s="72">
        <v>675</v>
      </c>
      <c r="E64" s="72">
        <v>675</v>
      </c>
      <c r="F64" s="72">
        <v>725</v>
      </c>
      <c r="G64" s="72">
        <v>675</v>
      </c>
      <c r="H64" s="72">
        <v>725</v>
      </c>
      <c r="I64" s="128">
        <v>725</v>
      </c>
      <c r="J64" s="137">
        <v>725</v>
      </c>
    </row>
    <row r="65" spans="1:10" ht="15.75">
      <c r="A65" s="63">
        <v>69.2</v>
      </c>
      <c r="B65" s="64"/>
      <c r="C65" s="65" t="s">
        <v>608</v>
      </c>
      <c r="D65" s="72">
        <v>120</v>
      </c>
      <c r="E65" s="72">
        <v>120</v>
      </c>
      <c r="F65" s="72">
        <v>0</v>
      </c>
      <c r="G65" s="72">
        <v>120</v>
      </c>
      <c r="H65" s="72">
        <v>0</v>
      </c>
      <c r="I65" s="128">
        <v>86</v>
      </c>
      <c r="J65" s="137">
        <v>59</v>
      </c>
    </row>
    <row r="66" spans="1:10" ht="15.75">
      <c r="A66" s="63">
        <v>70.4</v>
      </c>
      <c r="B66" s="64"/>
      <c r="C66" s="65" t="s">
        <v>609</v>
      </c>
      <c r="D66" s="72"/>
      <c r="E66" s="72">
        <v>160</v>
      </c>
      <c r="F66" s="72">
        <v>126</v>
      </c>
      <c r="G66" s="72">
        <v>160</v>
      </c>
      <c r="H66" s="72">
        <v>160</v>
      </c>
      <c r="I66" s="138">
        <v>160</v>
      </c>
      <c r="J66" s="138">
        <v>160</v>
      </c>
    </row>
    <row r="67" spans="1:10" ht="15.75">
      <c r="A67" s="63">
        <v>71.6</v>
      </c>
      <c r="B67" s="183"/>
      <c r="C67" s="184" t="s">
        <v>499</v>
      </c>
      <c r="D67" s="185">
        <v>423</v>
      </c>
      <c r="E67" s="185">
        <v>423</v>
      </c>
      <c r="F67" s="185">
        <v>375</v>
      </c>
      <c r="G67" s="185">
        <v>423</v>
      </c>
      <c r="H67" s="185">
        <v>375</v>
      </c>
      <c r="I67" s="128">
        <v>450</v>
      </c>
      <c r="J67" s="137">
        <v>375</v>
      </c>
    </row>
    <row r="68" spans="1:10" ht="15.75">
      <c r="A68" s="63">
        <v>72.8</v>
      </c>
      <c r="B68" s="183"/>
      <c r="C68" s="184" t="s">
        <v>485</v>
      </c>
      <c r="D68" s="185">
        <f aca="true" t="shared" si="6" ref="D68:J68">SUM(D64:D67)</f>
        <v>1218</v>
      </c>
      <c r="E68" s="185">
        <f t="shared" si="6"/>
        <v>1378</v>
      </c>
      <c r="F68" s="185">
        <f t="shared" si="6"/>
        <v>1226</v>
      </c>
      <c r="G68" s="185">
        <f t="shared" si="6"/>
        <v>1378</v>
      </c>
      <c r="H68" s="185">
        <f t="shared" si="6"/>
        <v>1260</v>
      </c>
      <c r="I68" s="185">
        <f t="shared" si="6"/>
        <v>1421</v>
      </c>
      <c r="J68" s="185">
        <f t="shared" si="6"/>
        <v>1319</v>
      </c>
    </row>
    <row r="69" spans="1:10" ht="15.75">
      <c r="A69" s="63">
        <v>74</v>
      </c>
      <c r="B69" s="64"/>
      <c r="C69" s="65" t="s">
        <v>373</v>
      </c>
      <c r="D69" s="72">
        <f>226+33+114</f>
        <v>373</v>
      </c>
      <c r="E69" s="72">
        <v>373</v>
      </c>
      <c r="F69" s="72">
        <f>314</f>
        <v>314</v>
      </c>
      <c r="G69" s="72">
        <v>373</v>
      </c>
      <c r="H69" s="72">
        <v>280</v>
      </c>
      <c r="I69" s="128">
        <v>373</v>
      </c>
      <c r="J69" s="137">
        <v>295</v>
      </c>
    </row>
    <row r="70" spans="1:10" ht="15.75">
      <c r="A70" s="63">
        <v>75.2</v>
      </c>
      <c r="B70" s="64"/>
      <c r="C70" s="69" t="s">
        <v>374</v>
      </c>
      <c r="D70" s="70">
        <f aca="true" t="shared" si="7" ref="D70:J70">SUM(D68:D69)</f>
        <v>1591</v>
      </c>
      <c r="E70" s="70">
        <f t="shared" si="7"/>
        <v>1751</v>
      </c>
      <c r="F70" s="70">
        <f t="shared" si="7"/>
        <v>1540</v>
      </c>
      <c r="G70" s="70">
        <f t="shared" si="7"/>
        <v>1751</v>
      </c>
      <c r="H70" s="70">
        <f t="shared" si="7"/>
        <v>1540</v>
      </c>
      <c r="I70" s="70">
        <f t="shared" si="7"/>
        <v>1794</v>
      </c>
      <c r="J70" s="70">
        <f t="shared" si="7"/>
        <v>1614</v>
      </c>
    </row>
    <row r="71" spans="1:10" ht="15.75">
      <c r="A71" s="63">
        <v>76.4</v>
      </c>
      <c r="B71" s="64"/>
      <c r="C71" s="69"/>
      <c r="D71" s="70"/>
      <c r="E71" s="70"/>
      <c r="F71" s="70"/>
      <c r="G71" s="70"/>
      <c r="H71" s="70"/>
      <c r="I71" s="138"/>
      <c r="J71" s="138"/>
    </row>
    <row r="72" spans="1:10" ht="15.75">
      <c r="A72" s="63">
        <v>77.6</v>
      </c>
      <c r="B72" s="64">
        <v>680001</v>
      </c>
      <c r="C72" s="69" t="s">
        <v>610</v>
      </c>
      <c r="D72" s="70"/>
      <c r="E72" s="70"/>
      <c r="F72" s="70"/>
      <c r="G72" s="70"/>
      <c r="H72" s="70"/>
      <c r="I72" s="128"/>
      <c r="J72" s="65"/>
    </row>
    <row r="73" spans="1:10" ht="15.75">
      <c r="A73" s="63">
        <v>78.8</v>
      </c>
      <c r="B73" s="64"/>
      <c r="C73" s="69" t="s">
        <v>611</v>
      </c>
      <c r="D73" s="70"/>
      <c r="E73" s="70">
        <v>1227</v>
      </c>
      <c r="F73" s="70">
        <v>1032</v>
      </c>
      <c r="G73" s="70">
        <v>1227</v>
      </c>
      <c r="H73" s="70">
        <v>1032</v>
      </c>
      <c r="I73" s="139">
        <v>1227</v>
      </c>
      <c r="J73" s="19">
        <v>1098</v>
      </c>
    </row>
    <row r="74" spans="1:10" ht="15.75">
      <c r="A74" s="63">
        <v>80</v>
      </c>
      <c r="B74" s="64"/>
      <c r="C74" s="69" t="s">
        <v>375</v>
      </c>
      <c r="D74" s="70"/>
      <c r="E74" s="70">
        <v>331</v>
      </c>
      <c r="F74" s="70">
        <v>261</v>
      </c>
      <c r="G74" s="70">
        <v>331</v>
      </c>
      <c r="H74" s="70">
        <v>261</v>
      </c>
      <c r="I74" s="139">
        <v>331</v>
      </c>
      <c r="J74" s="19">
        <v>261</v>
      </c>
    </row>
    <row r="75" spans="1:10" ht="15.75">
      <c r="A75" s="63">
        <v>81.2</v>
      </c>
      <c r="B75" s="64"/>
      <c r="C75" s="69" t="s">
        <v>355</v>
      </c>
      <c r="D75" s="70">
        <f aca="true" t="shared" si="8" ref="D75:J75">SUM(D73:D74)</f>
        <v>0</v>
      </c>
      <c r="E75" s="70">
        <f t="shared" si="8"/>
        <v>1558</v>
      </c>
      <c r="F75" s="70">
        <f t="shared" si="8"/>
        <v>1293</v>
      </c>
      <c r="G75" s="70">
        <f t="shared" si="8"/>
        <v>1558</v>
      </c>
      <c r="H75" s="70">
        <f t="shared" si="8"/>
        <v>1293</v>
      </c>
      <c r="I75" s="70">
        <f t="shared" si="8"/>
        <v>1558</v>
      </c>
      <c r="J75" s="70">
        <f t="shared" si="8"/>
        <v>1359</v>
      </c>
    </row>
    <row r="76" spans="1:10" ht="15.75">
      <c r="A76" s="63">
        <v>82.4</v>
      </c>
      <c r="B76" s="64"/>
      <c r="C76" s="65"/>
      <c r="D76" s="72"/>
      <c r="E76" s="72"/>
      <c r="F76" s="72"/>
      <c r="G76" s="72"/>
      <c r="H76" s="72"/>
      <c r="I76" s="139"/>
      <c r="J76" s="19"/>
    </row>
    <row r="77" spans="1:10" ht="15.75">
      <c r="A77" s="63">
        <v>83.6</v>
      </c>
      <c r="B77" s="103">
        <v>841403</v>
      </c>
      <c r="C77" s="73" t="s">
        <v>157</v>
      </c>
      <c r="D77" s="70"/>
      <c r="E77" s="70"/>
      <c r="F77" s="70"/>
      <c r="G77" s="70"/>
      <c r="H77" s="70"/>
      <c r="I77" s="139"/>
      <c r="J77" s="19"/>
    </row>
    <row r="78" spans="1:10" ht="15.75">
      <c r="A78" s="63">
        <v>84.8</v>
      </c>
      <c r="B78" s="103"/>
      <c r="C78" s="19" t="s">
        <v>612</v>
      </c>
      <c r="D78" s="70">
        <v>801</v>
      </c>
      <c r="E78" s="70">
        <v>801</v>
      </c>
      <c r="F78" s="70">
        <v>743</v>
      </c>
      <c r="G78" s="70">
        <v>1587</v>
      </c>
      <c r="H78" s="70">
        <v>743</v>
      </c>
      <c r="I78" s="139">
        <v>1231</v>
      </c>
      <c r="J78" s="19">
        <v>1451</v>
      </c>
    </row>
    <row r="79" spans="1:10" ht="15.75">
      <c r="A79" s="63">
        <v>86</v>
      </c>
      <c r="B79" s="103"/>
      <c r="C79" s="19" t="s">
        <v>613</v>
      </c>
      <c r="D79" s="70"/>
      <c r="E79" s="70">
        <v>150</v>
      </c>
      <c r="F79" s="70">
        <v>118</v>
      </c>
      <c r="G79" s="70">
        <v>150</v>
      </c>
      <c r="H79" s="70">
        <v>118</v>
      </c>
      <c r="I79" s="139">
        <v>150</v>
      </c>
      <c r="J79" s="19">
        <v>118</v>
      </c>
    </row>
    <row r="80" spans="1:10" ht="15.75">
      <c r="A80" s="63">
        <v>87.2</v>
      </c>
      <c r="B80" s="103"/>
      <c r="C80" s="19" t="s">
        <v>614</v>
      </c>
      <c r="D80" s="70"/>
      <c r="E80" s="70"/>
      <c r="F80" s="70"/>
      <c r="G80" s="70">
        <v>220</v>
      </c>
      <c r="H80" s="70"/>
      <c r="I80" s="140">
        <v>220</v>
      </c>
      <c r="J80" s="140"/>
    </row>
    <row r="81" spans="1:10" ht="15.75">
      <c r="A81" s="63">
        <v>88.4</v>
      </c>
      <c r="B81" s="65"/>
      <c r="C81" s="65" t="s">
        <v>393</v>
      </c>
      <c r="D81" s="72">
        <f>SUM(D78:D107)</f>
        <v>801</v>
      </c>
      <c r="E81" s="72">
        <f>SUM(E78:E79)</f>
        <v>951</v>
      </c>
      <c r="F81" s="72">
        <f>SUM(F78:F79)</f>
        <v>861</v>
      </c>
      <c r="G81" s="72">
        <f>SUM(G78:G80)</f>
        <v>1957</v>
      </c>
      <c r="H81" s="72">
        <f>SUM(H78:H79)</f>
        <v>861</v>
      </c>
      <c r="I81" s="72">
        <f>SUM(I78:I80)</f>
        <v>1601</v>
      </c>
      <c r="J81" s="72">
        <f>SUM(J78:J79)</f>
        <v>1569</v>
      </c>
    </row>
    <row r="82" spans="1:10" ht="15.75">
      <c r="A82" s="63">
        <v>89.6</v>
      </c>
      <c r="B82" s="65"/>
      <c r="C82" s="69" t="s">
        <v>375</v>
      </c>
      <c r="D82" s="72">
        <f>216</f>
        <v>216</v>
      </c>
      <c r="E82" s="72">
        <f>216+40</f>
        <v>256</v>
      </c>
      <c r="F82" s="72">
        <v>233</v>
      </c>
      <c r="G82" s="72">
        <f>256+60+212</f>
        <v>528</v>
      </c>
      <c r="H82" s="72">
        <v>233</v>
      </c>
      <c r="I82" s="141">
        <v>528</v>
      </c>
      <c r="J82" s="141">
        <v>423</v>
      </c>
    </row>
    <row r="83" spans="1:10" ht="66.75" customHeight="1">
      <c r="A83" s="63">
        <v>90.8</v>
      </c>
      <c r="B83" s="65"/>
      <c r="C83" s="69" t="s">
        <v>394</v>
      </c>
      <c r="D83" s="70">
        <f aca="true" t="shared" si="9" ref="D83:J83">SUM(D81:D82)</f>
        <v>1017</v>
      </c>
      <c r="E83" s="70">
        <f t="shared" si="9"/>
        <v>1207</v>
      </c>
      <c r="F83" s="70">
        <f t="shared" si="9"/>
        <v>1094</v>
      </c>
      <c r="G83" s="70">
        <f t="shared" si="9"/>
        <v>2485</v>
      </c>
      <c r="H83" s="70">
        <f t="shared" si="9"/>
        <v>1094</v>
      </c>
      <c r="I83" s="70">
        <f t="shared" si="9"/>
        <v>2129</v>
      </c>
      <c r="J83" s="70">
        <f t="shared" si="9"/>
        <v>1992</v>
      </c>
    </row>
    <row r="84" spans="1:10" ht="15.75">
      <c r="A84" s="63">
        <v>92</v>
      </c>
      <c r="B84" s="65"/>
      <c r="C84" s="73"/>
      <c r="D84" s="70"/>
      <c r="E84" s="70"/>
      <c r="F84" s="70"/>
      <c r="G84" s="70"/>
      <c r="H84" s="70"/>
      <c r="I84" s="128"/>
      <c r="J84" s="65"/>
    </row>
    <row r="85" spans="1:10" ht="15.75">
      <c r="A85" s="63">
        <v>93.2</v>
      </c>
      <c r="B85" s="65"/>
      <c r="C85" s="73" t="s">
        <v>435</v>
      </c>
      <c r="D85" s="70"/>
      <c r="E85" s="70"/>
      <c r="F85" s="70"/>
      <c r="G85" s="70"/>
      <c r="H85" s="70"/>
      <c r="I85" s="128"/>
      <c r="J85" s="65"/>
    </row>
    <row r="86" spans="1:10" ht="15.75">
      <c r="A86" s="63">
        <v>94.4</v>
      </c>
      <c r="B86" s="65">
        <v>562913</v>
      </c>
      <c r="C86" s="19" t="s">
        <v>615</v>
      </c>
      <c r="D86" s="72">
        <v>165</v>
      </c>
      <c r="E86" s="72">
        <v>165</v>
      </c>
      <c r="F86" s="72">
        <v>130</v>
      </c>
      <c r="G86" s="72">
        <v>165</v>
      </c>
      <c r="H86" s="72">
        <v>130</v>
      </c>
      <c r="I86" s="128">
        <v>165</v>
      </c>
      <c r="J86" s="65">
        <v>130</v>
      </c>
    </row>
    <row r="87" spans="1:10" ht="15.75">
      <c r="A87" s="63">
        <v>95.6</v>
      </c>
      <c r="B87" s="65"/>
      <c r="C87" s="19" t="s">
        <v>616</v>
      </c>
      <c r="D87" s="72">
        <v>150</v>
      </c>
      <c r="E87" s="72">
        <v>150</v>
      </c>
      <c r="F87" s="72"/>
      <c r="G87" s="72">
        <v>150</v>
      </c>
      <c r="H87" s="72"/>
      <c r="I87" s="128">
        <v>150</v>
      </c>
      <c r="J87" s="65"/>
    </row>
    <row r="88" spans="1:10" ht="15.75">
      <c r="A88" s="63">
        <v>96.8</v>
      </c>
      <c r="B88" s="184"/>
      <c r="C88" s="184" t="s">
        <v>617</v>
      </c>
      <c r="D88" s="185">
        <v>79</v>
      </c>
      <c r="E88" s="185">
        <v>79</v>
      </c>
      <c r="F88" s="185">
        <v>71</v>
      </c>
      <c r="G88" s="185">
        <v>79</v>
      </c>
      <c r="H88" s="185">
        <v>71</v>
      </c>
      <c r="I88" s="138">
        <v>79</v>
      </c>
      <c r="J88" s="138">
        <v>71</v>
      </c>
    </row>
    <row r="89" spans="1:10" ht="15.75">
      <c r="A89" s="63">
        <v>98</v>
      </c>
      <c r="B89" s="184"/>
      <c r="C89" s="184" t="s">
        <v>618</v>
      </c>
      <c r="D89" s="185">
        <f aca="true" t="shared" si="10" ref="D89:J89">SUM(D86:D88)</f>
        <v>394</v>
      </c>
      <c r="E89" s="185">
        <f t="shared" si="10"/>
        <v>394</v>
      </c>
      <c r="F89" s="185">
        <f t="shared" si="10"/>
        <v>201</v>
      </c>
      <c r="G89" s="185">
        <f t="shared" si="10"/>
        <v>394</v>
      </c>
      <c r="H89" s="185">
        <f t="shared" si="10"/>
        <v>201</v>
      </c>
      <c r="I89" s="185">
        <f t="shared" si="10"/>
        <v>394</v>
      </c>
      <c r="J89" s="185">
        <f t="shared" si="10"/>
        <v>201</v>
      </c>
    </row>
    <row r="90" spans="1:10" ht="15.75">
      <c r="A90" s="63">
        <v>99.2</v>
      </c>
      <c r="B90" s="65"/>
      <c r="C90" s="19" t="s">
        <v>500</v>
      </c>
      <c r="D90" s="72">
        <f>45+41+21</f>
        <v>107</v>
      </c>
      <c r="E90" s="72">
        <f>21+41+45</f>
        <v>107</v>
      </c>
      <c r="F90" s="72">
        <f>35+19</f>
        <v>54</v>
      </c>
      <c r="G90" s="72">
        <v>107</v>
      </c>
      <c r="H90" s="72">
        <v>54</v>
      </c>
      <c r="I90" s="128">
        <v>107</v>
      </c>
      <c r="J90" s="65">
        <v>54</v>
      </c>
    </row>
    <row r="91" spans="1:10" ht="15.75">
      <c r="A91" s="63">
        <v>100.4</v>
      </c>
      <c r="B91" s="65"/>
      <c r="C91" s="73" t="s">
        <v>423</v>
      </c>
      <c r="D91" s="70">
        <f aca="true" t="shared" si="11" ref="D91:J91">D89+D90</f>
        <v>501</v>
      </c>
      <c r="E91" s="70">
        <f t="shared" si="11"/>
        <v>501</v>
      </c>
      <c r="F91" s="70">
        <f t="shared" si="11"/>
        <v>255</v>
      </c>
      <c r="G91" s="70">
        <f t="shared" si="11"/>
        <v>501</v>
      </c>
      <c r="H91" s="70">
        <f t="shared" si="11"/>
        <v>255</v>
      </c>
      <c r="I91" s="70">
        <f t="shared" si="11"/>
        <v>501</v>
      </c>
      <c r="J91" s="70">
        <f t="shared" si="11"/>
        <v>255</v>
      </c>
    </row>
    <row r="92" spans="1:10" ht="15.75">
      <c r="A92" s="63">
        <v>101.6</v>
      </c>
      <c r="B92" s="65"/>
      <c r="C92" s="73"/>
      <c r="D92" s="70"/>
      <c r="E92" s="70"/>
      <c r="F92" s="70"/>
      <c r="G92" s="70"/>
      <c r="H92" s="70"/>
      <c r="I92" s="128"/>
      <c r="J92" s="65"/>
    </row>
    <row r="93" spans="1:10" ht="15.75">
      <c r="A93" s="63">
        <v>102.8</v>
      </c>
      <c r="B93" s="65">
        <v>811000</v>
      </c>
      <c r="C93" s="73" t="s">
        <v>619</v>
      </c>
      <c r="D93" s="70"/>
      <c r="E93" s="70"/>
      <c r="F93" s="70"/>
      <c r="G93" s="70"/>
      <c r="H93" s="70"/>
      <c r="I93" s="128"/>
      <c r="J93" s="65"/>
    </row>
    <row r="94" spans="1:10" ht="15.75">
      <c r="A94" s="63">
        <v>104</v>
      </c>
      <c r="B94" s="65"/>
      <c r="C94" s="19" t="s">
        <v>620</v>
      </c>
      <c r="D94" s="72">
        <v>48</v>
      </c>
      <c r="E94" s="72">
        <v>48</v>
      </c>
      <c r="F94" s="72">
        <v>48</v>
      </c>
      <c r="G94" s="72">
        <v>48</v>
      </c>
      <c r="H94" s="72">
        <v>48</v>
      </c>
      <c r="I94" s="138">
        <v>48</v>
      </c>
      <c r="J94" s="138">
        <v>48</v>
      </c>
    </row>
    <row r="95" spans="1:10" ht="15.75">
      <c r="A95" s="63">
        <v>105.2</v>
      </c>
      <c r="B95" s="65"/>
      <c r="C95" s="19" t="s">
        <v>503</v>
      </c>
      <c r="D95" s="72">
        <v>12</v>
      </c>
      <c r="E95" s="72">
        <v>12</v>
      </c>
      <c r="F95" s="72">
        <v>13</v>
      </c>
      <c r="G95" s="72">
        <v>12</v>
      </c>
      <c r="H95" s="72">
        <v>13</v>
      </c>
      <c r="I95" s="128">
        <v>12</v>
      </c>
      <c r="J95" s="65">
        <v>13</v>
      </c>
    </row>
    <row r="96" spans="1:10" ht="15.75">
      <c r="A96" s="63">
        <v>106.4</v>
      </c>
      <c r="B96" s="65"/>
      <c r="C96" s="73" t="s">
        <v>423</v>
      </c>
      <c r="D96" s="70">
        <f aca="true" t="shared" si="12" ref="D96:J96">SUM(D94:D95)</f>
        <v>60</v>
      </c>
      <c r="E96" s="70">
        <f t="shared" si="12"/>
        <v>60</v>
      </c>
      <c r="F96" s="70">
        <f t="shared" si="12"/>
        <v>61</v>
      </c>
      <c r="G96" s="70">
        <f t="shared" si="12"/>
        <v>60</v>
      </c>
      <c r="H96" s="70">
        <f t="shared" si="12"/>
        <v>61</v>
      </c>
      <c r="I96" s="70">
        <f t="shared" si="12"/>
        <v>60</v>
      </c>
      <c r="J96" s="70">
        <f t="shared" si="12"/>
        <v>61</v>
      </c>
    </row>
    <row r="97" spans="1:10" ht="15.75">
      <c r="A97" s="63">
        <v>107.6</v>
      </c>
      <c r="B97" s="65"/>
      <c r="C97" s="69"/>
      <c r="D97" s="70"/>
      <c r="E97" s="70"/>
      <c r="F97" s="70"/>
      <c r="G97" s="70"/>
      <c r="H97" s="70"/>
      <c r="I97" s="128"/>
      <c r="J97" s="65"/>
    </row>
    <row r="98" spans="1:10" ht="15.75">
      <c r="A98" s="63">
        <v>108.8</v>
      </c>
      <c r="B98" s="65">
        <v>813000</v>
      </c>
      <c r="C98" s="69" t="s">
        <v>501</v>
      </c>
      <c r="D98" s="70"/>
      <c r="E98" s="70"/>
      <c r="F98" s="70"/>
      <c r="G98" s="70"/>
      <c r="H98" s="70"/>
      <c r="I98" s="128"/>
      <c r="J98" s="65"/>
    </row>
    <row r="99" spans="1:10" ht="15.75">
      <c r="A99" s="63">
        <v>110</v>
      </c>
      <c r="B99" s="65"/>
      <c r="C99" s="65" t="s">
        <v>694</v>
      </c>
      <c r="D99" s="72">
        <v>372</v>
      </c>
      <c r="E99" s="72">
        <v>372</v>
      </c>
      <c r="F99" s="72">
        <v>357</v>
      </c>
      <c r="G99" s="72">
        <v>372</v>
      </c>
      <c r="H99" s="72">
        <v>357</v>
      </c>
      <c r="I99" s="138">
        <v>387</v>
      </c>
      <c r="J99" s="138">
        <v>385</v>
      </c>
    </row>
    <row r="100" spans="1:10" ht="15.75">
      <c r="A100" s="63">
        <v>111.2</v>
      </c>
      <c r="B100" s="65"/>
      <c r="C100" s="65" t="s">
        <v>695</v>
      </c>
      <c r="D100" s="72"/>
      <c r="E100" s="72">
        <v>4724</v>
      </c>
      <c r="F100" s="72">
        <v>4724</v>
      </c>
      <c r="G100" s="72">
        <v>4724</v>
      </c>
      <c r="H100" s="72">
        <v>4724</v>
      </c>
      <c r="I100" s="128">
        <v>4724</v>
      </c>
      <c r="J100" s="65">
        <v>4724</v>
      </c>
    </row>
    <row r="101" spans="1:10" ht="15.75">
      <c r="A101" s="63">
        <v>112.4</v>
      </c>
      <c r="B101" s="65"/>
      <c r="C101" s="65" t="s">
        <v>621</v>
      </c>
      <c r="D101" s="72">
        <v>443</v>
      </c>
      <c r="E101" s="72">
        <v>443</v>
      </c>
      <c r="F101" s="72">
        <v>520</v>
      </c>
      <c r="G101" s="72">
        <v>976</v>
      </c>
      <c r="H101" s="72">
        <f>520+240+85</f>
        <v>845</v>
      </c>
      <c r="I101" s="139">
        <v>976</v>
      </c>
      <c r="J101" s="19">
        <v>845</v>
      </c>
    </row>
    <row r="102" spans="1:10" ht="15.75">
      <c r="A102" s="63">
        <v>113.6</v>
      </c>
      <c r="B102" s="65"/>
      <c r="C102" s="19" t="s">
        <v>485</v>
      </c>
      <c r="D102" s="72">
        <f aca="true" t="shared" si="13" ref="D102:J102">SUM(D99:D101)</f>
        <v>815</v>
      </c>
      <c r="E102" s="72">
        <f t="shared" si="13"/>
        <v>5539</v>
      </c>
      <c r="F102" s="72">
        <f t="shared" si="13"/>
        <v>5601</v>
      </c>
      <c r="G102" s="72">
        <f t="shared" si="13"/>
        <v>6072</v>
      </c>
      <c r="H102" s="72">
        <f t="shared" si="13"/>
        <v>5926</v>
      </c>
      <c r="I102" s="72">
        <f t="shared" si="13"/>
        <v>6087</v>
      </c>
      <c r="J102" s="72">
        <f t="shared" si="13"/>
        <v>5954</v>
      </c>
    </row>
    <row r="103" spans="1:10" ht="15.75">
      <c r="A103" s="63">
        <v>114.8</v>
      </c>
      <c r="B103" s="65"/>
      <c r="C103" s="19" t="s">
        <v>500</v>
      </c>
      <c r="D103" s="72">
        <v>219</v>
      </c>
      <c r="E103" s="72">
        <f>1276+100+119</f>
        <v>1495</v>
      </c>
      <c r="F103" s="72">
        <f>1276+96+141</f>
        <v>1513</v>
      </c>
      <c r="G103" s="72">
        <f>1495+144</f>
        <v>1639</v>
      </c>
      <c r="H103" s="72">
        <f>1513+23+65</f>
        <v>1601</v>
      </c>
      <c r="I103" s="139">
        <v>1644</v>
      </c>
      <c r="J103" s="19">
        <v>1608</v>
      </c>
    </row>
    <row r="104" spans="1:10" ht="15.75">
      <c r="A104" s="63">
        <v>116</v>
      </c>
      <c r="B104" s="65"/>
      <c r="C104" s="73" t="s">
        <v>423</v>
      </c>
      <c r="D104" s="70">
        <f aca="true" t="shared" si="14" ref="D104:J104">SUM(D102:D103)</f>
        <v>1034</v>
      </c>
      <c r="E104" s="70">
        <f t="shared" si="14"/>
        <v>7034</v>
      </c>
      <c r="F104" s="70">
        <f t="shared" si="14"/>
        <v>7114</v>
      </c>
      <c r="G104" s="70">
        <f t="shared" si="14"/>
        <v>7711</v>
      </c>
      <c r="H104" s="70">
        <f t="shared" si="14"/>
        <v>7527</v>
      </c>
      <c r="I104" s="70">
        <f t="shared" si="14"/>
        <v>7731</v>
      </c>
      <c r="J104" s="70">
        <f t="shared" si="14"/>
        <v>7562</v>
      </c>
    </row>
    <row r="105" spans="1:10" ht="15.75">
      <c r="A105" s="63">
        <v>117.2</v>
      </c>
      <c r="B105" s="65"/>
      <c r="C105" s="73"/>
      <c r="D105" s="70"/>
      <c r="E105" s="70"/>
      <c r="F105" s="70"/>
      <c r="G105" s="70"/>
      <c r="H105" s="70"/>
      <c r="I105" s="139"/>
      <c r="J105" s="19"/>
    </row>
    <row r="106" spans="1:10" ht="15.75">
      <c r="A106" s="63">
        <v>118.4</v>
      </c>
      <c r="B106" s="65">
        <v>932911</v>
      </c>
      <c r="C106" s="73" t="s">
        <v>622</v>
      </c>
      <c r="D106" s="70"/>
      <c r="E106" s="70"/>
      <c r="F106" s="70"/>
      <c r="G106" s="70"/>
      <c r="H106" s="70"/>
      <c r="I106" s="141"/>
      <c r="J106" s="141"/>
    </row>
    <row r="107" spans="1:10" ht="15.75">
      <c r="A107" s="63">
        <v>119.6</v>
      </c>
      <c r="B107" s="65"/>
      <c r="C107" s="19" t="s">
        <v>623</v>
      </c>
      <c r="D107" s="70"/>
      <c r="E107" s="70">
        <v>289</v>
      </c>
      <c r="F107" s="70">
        <f>209+39</f>
        <v>248</v>
      </c>
      <c r="G107" s="70">
        <v>289</v>
      </c>
      <c r="H107" s="70">
        <v>248</v>
      </c>
      <c r="I107" s="128">
        <v>289</v>
      </c>
      <c r="J107" s="65">
        <v>248</v>
      </c>
    </row>
    <row r="108" spans="1:10" ht="15.75">
      <c r="A108" s="63">
        <v>120.8</v>
      </c>
      <c r="B108" s="65"/>
      <c r="C108" s="73" t="s">
        <v>624</v>
      </c>
      <c r="D108" s="70"/>
      <c r="E108" s="70">
        <v>78</v>
      </c>
      <c r="F108" s="70">
        <f>56+11</f>
        <v>67</v>
      </c>
      <c r="G108" s="70">
        <v>78</v>
      </c>
      <c r="H108" s="70">
        <v>67</v>
      </c>
      <c r="I108" s="128">
        <v>78</v>
      </c>
      <c r="J108" s="65">
        <v>67</v>
      </c>
    </row>
    <row r="109" spans="1:10" ht="15.75">
      <c r="A109" s="63">
        <v>122</v>
      </c>
      <c r="B109" s="65"/>
      <c r="C109" s="73" t="s">
        <v>493</v>
      </c>
      <c r="D109" s="70"/>
      <c r="E109" s="70">
        <f aca="true" t="shared" si="15" ref="E109:J109">SUM(E107:E108)</f>
        <v>367</v>
      </c>
      <c r="F109" s="70">
        <f t="shared" si="15"/>
        <v>315</v>
      </c>
      <c r="G109" s="70">
        <f t="shared" si="15"/>
        <v>367</v>
      </c>
      <c r="H109" s="70">
        <f t="shared" si="15"/>
        <v>315</v>
      </c>
      <c r="I109" s="70">
        <f t="shared" si="15"/>
        <v>367</v>
      </c>
      <c r="J109" s="70">
        <f t="shared" si="15"/>
        <v>315</v>
      </c>
    </row>
    <row r="110" spans="1:10" ht="15.75">
      <c r="A110" s="63">
        <v>123.2</v>
      </c>
      <c r="B110" s="65">
        <v>910502</v>
      </c>
      <c r="C110" s="73" t="s">
        <v>625</v>
      </c>
      <c r="D110" s="70"/>
      <c r="E110" s="70"/>
      <c r="F110" s="70"/>
      <c r="G110" s="70"/>
      <c r="H110" s="70"/>
      <c r="I110" s="128"/>
      <c r="J110" s="65"/>
    </row>
    <row r="111" spans="1:10" ht="15.75">
      <c r="A111" s="63">
        <v>124.4</v>
      </c>
      <c r="B111" s="65"/>
      <c r="C111" s="65" t="s">
        <v>626</v>
      </c>
      <c r="D111" s="72"/>
      <c r="E111" s="72">
        <v>118</v>
      </c>
      <c r="F111" s="72">
        <v>150</v>
      </c>
      <c r="G111" s="72">
        <v>150</v>
      </c>
      <c r="H111" s="72">
        <v>150</v>
      </c>
      <c r="I111" s="128">
        <v>150</v>
      </c>
      <c r="J111" s="195">
        <v>150</v>
      </c>
    </row>
    <row r="112" spans="1:10" ht="15.75">
      <c r="A112" s="63">
        <v>125.6</v>
      </c>
      <c r="B112" s="65"/>
      <c r="C112" s="65" t="s">
        <v>627</v>
      </c>
      <c r="D112" s="72"/>
      <c r="E112" s="72">
        <v>32</v>
      </c>
      <c r="F112" s="72">
        <v>40</v>
      </c>
      <c r="G112" s="72">
        <v>41</v>
      </c>
      <c r="H112" s="72">
        <v>40</v>
      </c>
      <c r="I112" s="128">
        <v>41</v>
      </c>
      <c r="J112" s="195">
        <v>41</v>
      </c>
    </row>
    <row r="113" spans="1:10" ht="15.75">
      <c r="A113" s="63">
        <v>126.8</v>
      </c>
      <c r="B113" s="65"/>
      <c r="C113" s="73" t="s">
        <v>628</v>
      </c>
      <c r="D113" s="70"/>
      <c r="E113" s="70">
        <f aca="true" t="shared" si="16" ref="E113:J113">SUM(E111:E112)</f>
        <v>150</v>
      </c>
      <c r="F113" s="70">
        <f t="shared" si="16"/>
        <v>190</v>
      </c>
      <c r="G113" s="70">
        <f t="shared" si="16"/>
        <v>191</v>
      </c>
      <c r="H113" s="70">
        <f t="shared" si="16"/>
        <v>190</v>
      </c>
      <c r="I113" s="70">
        <f t="shared" si="16"/>
        <v>191</v>
      </c>
      <c r="J113" s="70">
        <f t="shared" si="16"/>
        <v>191</v>
      </c>
    </row>
    <row r="114" spans="1:10" ht="34.5" customHeight="1">
      <c r="A114" s="63">
        <v>128</v>
      </c>
      <c r="B114" s="65"/>
      <c r="C114" s="73"/>
      <c r="D114" s="70"/>
      <c r="E114" s="70"/>
      <c r="F114" s="70"/>
      <c r="G114" s="70"/>
      <c r="H114" s="70"/>
      <c r="I114" s="128"/>
      <c r="J114" s="142"/>
    </row>
    <row r="115" spans="1:10" ht="15.75">
      <c r="A115" s="63">
        <v>129.2</v>
      </c>
      <c r="B115" s="65"/>
      <c r="C115" s="73" t="s">
        <v>502</v>
      </c>
      <c r="D115" s="70">
        <f>D102+D94+D89+D81+D64+D65+D67+D111</f>
        <v>3276</v>
      </c>
      <c r="E115" s="70">
        <f aca="true" t="shared" si="17" ref="E115:J115">E102+E94+E89+E81+E68+E111+E73+E107</f>
        <v>9944</v>
      </c>
      <c r="F115" s="70">
        <f t="shared" si="17"/>
        <v>9367</v>
      </c>
      <c r="G115" s="70">
        <f t="shared" si="17"/>
        <v>11515</v>
      </c>
      <c r="H115" s="70">
        <f t="shared" si="17"/>
        <v>9726</v>
      </c>
      <c r="I115" s="70">
        <f>I102+I94+I89+I81+I68+I111+I73+I107</f>
        <v>11217</v>
      </c>
      <c r="J115" s="70">
        <f t="shared" si="17"/>
        <v>10587</v>
      </c>
    </row>
    <row r="116" spans="1:10" ht="15.75">
      <c r="A116" s="63">
        <v>130.4</v>
      </c>
      <c r="B116" s="65"/>
      <c r="C116" s="73" t="s">
        <v>503</v>
      </c>
      <c r="D116" s="70">
        <f>D103+D95+D90+D82+D69</f>
        <v>927</v>
      </c>
      <c r="E116" s="70">
        <f aca="true" t="shared" si="18" ref="E116:J116">E103+E95+E90+E82+E69+E74+E112+E108</f>
        <v>2684</v>
      </c>
      <c r="F116" s="70">
        <f t="shared" si="18"/>
        <v>2495</v>
      </c>
      <c r="G116" s="70">
        <f t="shared" si="18"/>
        <v>3109</v>
      </c>
      <c r="H116" s="70">
        <f t="shared" si="18"/>
        <v>2549</v>
      </c>
      <c r="I116" s="70">
        <f t="shared" si="18"/>
        <v>3114</v>
      </c>
      <c r="J116" s="70">
        <f t="shared" si="18"/>
        <v>2762</v>
      </c>
    </row>
    <row r="117" spans="1:10" ht="15.75">
      <c r="A117" s="63">
        <v>131.6</v>
      </c>
      <c r="B117" s="65"/>
      <c r="C117" s="73" t="s">
        <v>504</v>
      </c>
      <c r="D117" s="70">
        <f aca="true" t="shared" si="19" ref="D117:J117">SUM(D115:D116)</f>
        <v>4203</v>
      </c>
      <c r="E117" s="70">
        <f t="shared" si="19"/>
        <v>12628</v>
      </c>
      <c r="F117" s="70">
        <f t="shared" si="19"/>
        <v>11862</v>
      </c>
      <c r="G117" s="70">
        <f t="shared" si="19"/>
        <v>14624</v>
      </c>
      <c r="H117" s="70">
        <f t="shared" si="19"/>
        <v>12275</v>
      </c>
      <c r="I117" s="70">
        <f t="shared" si="19"/>
        <v>14331</v>
      </c>
      <c r="J117" s="70">
        <f t="shared" si="19"/>
        <v>13349</v>
      </c>
    </row>
    <row r="118" spans="1:10" ht="15.75">
      <c r="A118" s="63">
        <v>132.8</v>
      </c>
      <c r="B118" s="65"/>
      <c r="C118" s="73"/>
      <c r="D118" s="70"/>
      <c r="E118" s="70">
        <v>12628</v>
      </c>
      <c r="F118" s="70">
        <v>11862</v>
      </c>
      <c r="G118" s="70">
        <v>14624</v>
      </c>
      <c r="H118" s="70">
        <v>12275</v>
      </c>
      <c r="I118" s="138"/>
      <c r="J118" s="138"/>
    </row>
    <row r="119" spans="1:10" ht="20.25">
      <c r="A119" s="63">
        <v>134</v>
      </c>
      <c r="B119" s="65" t="s">
        <v>505</v>
      </c>
      <c r="C119" s="135" t="s">
        <v>506</v>
      </c>
      <c r="D119" s="70"/>
      <c r="E119" s="70"/>
      <c r="F119" s="70"/>
      <c r="G119" s="70"/>
      <c r="H119" s="70"/>
      <c r="I119" s="138"/>
      <c r="J119" s="138"/>
    </row>
    <row r="120" spans="1:10" ht="15.75">
      <c r="A120" s="63">
        <v>135.2</v>
      </c>
      <c r="B120" s="144"/>
      <c r="C120" s="104"/>
      <c r="D120" s="68"/>
      <c r="E120" s="68"/>
      <c r="F120" s="68"/>
      <c r="G120" s="68"/>
      <c r="H120" s="68"/>
      <c r="I120" s="138"/>
      <c r="J120" s="138"/>
    </row>
    <row r="121" spans="1:10" ht="15.75">
      <c r="A121" s="63">
        <v>136.4</v>
      </c>
      <c r="B121" s="145" t="s">
        <v>629</v>
      </c>
      <c r="C121" s="67" t="s">
        <v>619</v>
      </c>
      <c r="D121" s="68"/>
      <c r="E121" s="68"/>
      <c r="F121" s="68"/>
      <c r="G121" s="68"/>
      <c r="H121" s="68"/>
      <c r="I121" s="138"/>
      <c r="J121" s="138"/>
    </row>
    <row r="122" spans="1:10" ht="15.75">
      <c r="A122" s="63">
        <v>137.6</v>
      </c>
      <c r="B122" s="65"/>
      <c r="C122" s="19" t="s">
        <v>630</v>
      </c>
      <c r="D122" s="72">
        <v>315</v>
      </c>
      <c r="E122" s="72">
        <v>315</v>
      </c>
      <c r="F122" s="72">
        <v>351</v>
      </c>
      <c r="G122" s="72">
        <v>315</v>
      </c>
      <c r="H122" s="72">
        <v>351</v>
      </c>
      <c r="I122" s="70">
        <v>351</v>
      </c>
      <c r="J122" s="70">
        <v>351</v>
      </c>
    </row>
    <row r="123" spans="1:10" ht="15.75">
      <c r="A123" s="63">
        <v>138.8</v>
      </c>
      <c r="B123" s="65"/>
      <c r="C123" s="19" t="s">
        <v>375</v>
      </c>
      <c r="D123" s="72">
        <v>85</v>
      </c>
      <c r="E123" s="72">
        <v>85</v>
      </c>
      <c r="F123" s="72">
        <v>66</v>
      </c>
      <c r="G123" s="72">
        <v>85</v>
      </c>
      <c r="H123" s="72">
        <v>66</v>
      </c>
      <c r="I123" s="141">
        <v>67</v>
      </c>
      <c r="J123" s="46">
        <v>66</v>
      </c>
    </row>
    <row r="124" spans="1:10" ht="15.75">
      <c r="A124" s="63">
        <v>140</v>
      </c>
      <c r="B124" s="65"/>
      <c r="C124" s="73" t="s">
        <v>337</v>
      </c>
      <c r="D124" s="70">
        <f aca="true" t="shared" si="20" ref="D124:J124">SUM(D122:D123)</f>
        <v>400</v>
      </c>
      <c r="E124" s="70">
        <f t="shared" si="20"/>
        <v>400</v>
      </c>
      <c r="F124" s="70">
        <f t="shared" si="20"/>
        <v>417</v>
      </c>
      <c r="G124" s="70">
        <f t="shared" si="20"/>
        <v>400</v>
      </c>
      <c r="H124" s="70">
        <f t="shared" si="20"/>
        <v>417</v>
      </c>
      <c r="I124" s="70">
        <f t="shared" si="20"/>
        <v>418</v>
      </c>
      <c r="J124" s="70">
        <f t="shared" si="20"/>
        <v>417</v>
      </c>
    </row>
    <row r="125" spans="1:10" ht="15.75">
      <c r="A125" s="63">
        <v>141.2</v>
      </c>
      <c r="B125" s="65"/>
      <c r="C125" s="73"/>
      <c r="D125" s="70"/>
      <c r="E125" s="70"/>
      <c r="F125" s="70"/>
      <c r="G125" s="70"/>
      <c r="H125" s="70"/>
      <c r="I125" s="141"/>
      <c r="J125" s="46"/>
    </row>
    <row r="126" spans="1:10" ht="15.75">
      <c r="A126" s="63">
        <v>142.4</v>
      </c>
      <c r="B126" s="65">
        <v>841403</v>
      </c>
      <c r="C126" s="73" t="s">
        <v>631</v>
      </c>
      <c r="D126" s="70">
        <v>237</v>
      </c>
      <c r="E126" s="70">
        <v>237</v>
      </c>
      <c r="F126" s="70">
        <v>272</v>
      </c>
      <c r="G126" s="70">
        <v>237</v>
      </c>
      <c r="H126" s="70">
        <v>272</v>
      </c>
      <c r="I126" s="141">
        <v>273</v>
      </c>
      <c r="J126" s="46">
        <v>272</v>
      </c>
    </row>
    <row r="127" spans="1:10" ht="15.75">
      <c r="A127" s="63">
        <v>143.6</v>
      </c>
      <c r="B127" s="65"/>
      <c r="C127" s="73" t="s">
        <v>390</v>
      </c>
      <c r="D127" s="70">
        <v>83</v>
      </c>
      <c r="E127" s="70">
        <v>83</v>
      </c>
      <c r="F127" s="70">
        <v>73</v>
      </c>
      <c r="G127" s="70">
        <v>83</v>
      </c>
      <c r="H127" s="70">
        <v>73</v>
      </c>
      <c r="I127" s="128">
        <v>143</v>
      </c>
      <c r="J127" s="195">
        <v>74</v>
      </c>
    </row>
    <row r="128" spans="1:10" ht="15.75">
      <c r="A128" s="63">
        <v>144.8</v>
      </c>
      <c r="B128" s="65"/>
      <c r="C128" s="73" t="s">
        <v>632</v>
      </c>
      <c r="D128" s="70">
        <f aca="true" t="shared" si="21" ref="D128:J128">SUM(D126:D127)</f>
        <v>320</v>
      </c>
      <c r="E128" s="70">
        <f t="shared" si="21"/>
        <v>320</v>
      </c>
      <c r="F128" s="70">
        <f t="shared" si="21"/>
        <v>345</v>
      </c>
      <c r="G128" s="70">
        <f t="shared" si="21"/>
        <v>320</v>
      </c>
      <c r="H128" s="70">
        <f t="shared" si="21"/>
        <v>345</v>
      </c>
      <c r="I128" s="70">
        <f t="shared" si="21"/>
        <v>416</v>
      </c>
      <c r="J128" s="70">
        <f t="shared" si="21"/>
        <v>346</v>
      </c>
    </row>
    <row r="129" spans="1:10" ht="15.75">
      <c r="A129" s="63">
        <v>146</v>
      </c>
      <c r="B129" s="65"/>
      <c r="C129" s="73"/>
      <c r="D129" s="70"/>
      <c r="E129" s="70"/>
      <c r="F129" s="70"/>
      <c r="G129" s="70"/>
      <c r="H129" s="70"/>
      <c r="I129" s="138"/>
      <c r="J129" s="138"/>
    </row>
    <row r="130" spans="1:10" ht="15.75">
      <c r="A130" s="63">
        <v>147.2</v>
      </c>
      <c r="B130" s="65">
        <v>841403</v>
      </c>
      <c r="C130" s="73" t="s">
        <v>633</v>
      </c>
      <c r="D130" s="70"/>
      <c r="E130" s="70">
        <v>739</v>
      </c>
      <c r="F130" s="70">
        <v>48</v>
      </c>
      <c r="G130" s="70">
        <v>739</v>
      </c>
      <c r="H130" s="70">
        <v>74</v>
      </c>
      <c r="I130" s="138">
        <v>75</v>
      </c>
      <c r="J130" s="138">
        <v>74</v>
      </c>
    </row>
    <row r="131" spans="1:10" ht="15.75">
      <c r="A131" s="63">
        <v>148.4</v>
      </c>
      <c r="B131" s="65"/>
      <c r="C131" s="73" t="s">
        <v>634</v>
      </c>
      <c r="D131" s="70"/>
      <c r="E131" s="70">
        <v>200</v>
      </c>
      <c r="F131" s="70">
        <v>13</v>
      </c>
      <c r="G131" s="70">
        <v>200</v>
      </c>
      <c r="H131" s="70">
        <v>20</v>
      </c>
      <c r="I131" s="128">
        <v>65</v>
      </c>
      <c r="J131" s="195">
        <v>20</v>
      </c>
    </row>
    <row r="132" spans="1:10" ht="15.75">
      <c r="A132" s="63">
        <v>149.6</v>
      </c>
      <c r="B132" s="65"/>
      <c r="C132" s="73" t="s">
        <v>635</v>
      </c>
      <c r="D132" s="70"/>
      <c r="E132" s="70">
        <f aca="true" t="shared" si="22" ref="E132:J132">SUM(E130:E131)</f>
        <v>939</v>
      </c>
      <c r="F132" s="70">
        <f t="shared" si="22"/>
        <v>61</v>
      </c>
      <c r="G132" s="70">
        <f t="shared" si="22"/>
        <v>939</v>
      </c>
      <c r="H132" s="70">
        <f t="shared" si="22"/>
        <v>94</v>
      </c>
      <c r="I132" s="70">
        <f t="shared" si="22"/>
        <v>140</v>
      </c>
      <c r="J132" s="70">
        <f t="shared" si="22"/>
        <v>94</v>
      </c>
    </row>
    <row r="133" spans="1:10" ht="15.75">
      <c r="A133" s="63">
        <v>150.8</v>
      </c>
      <c r="B133" s="65"/>
      <c r="C133" s="73"/>
      <c r="D133" s="70"/>
      <c r="E133" s="70"/>
      <c r="F133" s="70"/>
      <c r="G133" s="70"/>
      <c r="H133" s="70"/>
      <c r="I133" s="128"/>
      <c r="J133" s="65"/>
    </row>
    <row r="134" spans="1:10" s="105" customFormat="1" ht="15.75">
      <c r="A134" s="63">
        <v>152</v>
      </c>
      <c r="B134" s="65"/>
      <c r="C134" s="65"/>
      <c r="D134" s="72"/>
      <c r="E134" s="72"/>
      <c r="F134" s="72"/>
      <c r="G134" s="72"/>
      <c r="H134" s="72"/>
      <c r="I134" s="130"/>
      <c r="J134" s="69"/>
    </row>
    <row r="135" spans="1:10" s="71" customFormat="1" ht="15.75">
      <c r="A135" s="63">
        <v>153.2</v>
      </c>
      <c r="B135" s="44">
        <v>960302</v>
      </c>
      <c r="C135" s="73" t="s">
        <v>391</v>
      </c>
      <c r="D135" s="70"/>
      <c r="E135" s="70"/>
      <c r="F135" s="70"/>
      <c r="G135" s="70"/>
      <c r="H135" s="70"/>
      <c r="I135" s="128"/>
      <c r="J135" s="69"/>
    </row>
    <row r="136" spans="1:10" s="71" customFormat="1" ht="15.75">
      <c r="A136" s="63">
        <v>154.4</v>
      </c>
      <c r="B136" s="65"/>
      <c r="C136" s="19" t="s">
        <v>636</v>
      </c>
      <c r="D136" s="72">
        <v>607</v>
      </c>
      <c r="E136" s="72">
        <v>607</v>
      </c>
      <c r="F136" s="72">
        <v>107</v>
      </c>
      <c r="G136" s="72">
        <v>607</v>
      </c>
      <c r="H136" s="72">
        <f>107+266</f>
        <v>373</v>
      </c>
      <c r="I136" s="130">
        <v>821</v>
      </c>
      <c r="J136" s="69">
        <v>822</v>
      </c>
    </row>
    <row r="137" spans="1:10" s="71" customFormat="1" ht="15.75">
      <c r="A137" s="63">
        <v>155.6</v>
      </c>
      <c r="B137" s="65"/>
      <c r="C137" s="65" t="s">
        <v>375</v>
      </c>
      <c r="D137" s="72">
        <v>164</v>
      </c>
      <c r="E137" s="72">
        <v>164</v>
      </c>
      <c r="F137" s="72">
        <v>29</v>
      </c>
      <c r="G137" s="72">
        <v>164</v>
      </c>
      <c r="H137" s="72">
        <f>29+72</f>
        <v>101</v>
      </c>
      <c r="I137" s="130">
        <v>222</v>
      </c>
      <c r="J137" s="69">
        <v>179</v>
      </c>
    </row>
    <row r="138" spans="1:10" s="71" customFormat="1" ht="15.75">
      <c r="A138" s="63">
        <v>156.8</v>
      </c>
      <c r="B138" s="65"/>
      <c r="C138" s="69" t="s">
        <v>337</v>
      </c>
      <c r="D138" s="70">
        <f aca="true" t="shared" si="23" ref="D138:J138">SUM(D136:D137)</f>
        <v>771</v>
      </c>
      <c r="E138" s="70">
        <f t="shared" si="23"/>
        <v>771</v>
      </c>
      <c r="F138" s="70">
        <f t="shared" si="23"/>
        <v>136</v>
      </c>
      <c r="G138" s="70">
        <f t="shared" si="23"/>
        <v>771</v>
      </c>
      <c r="H138" s="70">
        <f t="shared" si="23"/>
        <v>474</v>
      </c>
      <c r="I138" s="70">
        <f t="shared" si="23"/>
        <v>1043</v>
      </c>
      <c r="J138" s="70">
        <f t="shared" si="23"/>
        <v>1001</v>
      </c>
    </row>
    <row r="139" spans="1:10" s="71" customFormat="1" ht="15.75">
      <c r="A139" s="63"/>
      <c r="B139" s="65"/>
      <c r="C139" s="69"/>
      <c r="D139" s="70"/>
      <c r="E139" s="70"/>
      <c r="F139" s="70"/>
      <c r="G139" s="70"/>
      <c r="H139" s="70"/>
      <c r="I139" s="138"/>
      <c r="J139" s="70"/>
    </row>
    <row r="140" spans="1:10" s="71" customFormat="1" ht="15.75">
      <c r="A140" s="63"/>
      <c r="B140" s="65">
        <v>910502</v>
      </c>
      <c r="C140" s="69" t="s">
        <v>692</v>
      </c>
      <c r="D140" s="70"/>
      <c r="E140" s="70"/>
      <c r="F140" s="70"/>
      <c r="G140" s="70"/>
      <c r="H140" s="70"/>
      <c r="I140" s="138">
        <v>437</v>
      </c>
      <c r="J140" s="70">
        <v>365</v>
      </c>
    </row>
    <row r="141" spans="1:10" s="71" customFormat="1" ht="15.75">
      <c r="A141" s="63"/>
      <c r="B141" s="65"/>
      <c r="C141" s="69" t="s">
        <v>375</v>
      </c>
      <c r="D141" s="70"/>
      <c r="E141" s="70"/>
      <c r="F141" s="70"/>
      <c r="G141" s="70"/>
      <c r="H141" s="70"/>
      <c r="I141" s="138">
        <v>118</v>
      </c>
      <c r="J141" s="70">
        <v>98</v>
      </c>
    </row>
    <row r="142" spans="1:10" s="71" customFormat="1" ht="15.75">
      <c r="A142" s="63">
        <v>158</v>
      </c>
      <c r="B142" s="65"/>
      <c r="C142" s="69" t="s">
        <v>337</v>
      </c>
      <c r="D142" s="72"/>
      <c r="E142" s="72"/>
      <c r="F142" s="72"/>
      <c r="G142" s="72"/>
      <c r="H142" s="72"/>
      <c r="I142" s="138">
        <f>I140+I141</f>
        <v>555</v>
      </c>
      <c r="J142" s="138">
        <f>J140+J141</f>
        <v>463</v>
      </c>
    </row>
    <row r="143" spans="1:10" s="71" customFormat="1" ht="15.75">
      <c r="A143" s="63"/>
      <c r="B143" s="65"/>
      <c r="C143" s="69"/>
      <c r="D143" s="72"/>
      <c r="E143" s="72"/>
      <c r="F143" s="72"/>
      <c r="G143" s="72"/>
      <c r="H143" s="72"/>
      <c r="I143" s="138"/>
      <c r="J143" s="69"/>
    </row>
    <row r="144" spans="1:10" s="71" customFormat="1" ht="15.75">
      <c r="A144" s="63"/>
      <c r="B144" s="65">
        <v>381103</v>
      </c>
      <c r="C144" s="69" t="s">
        <v>693</v>
      </c>
      <c r="D144" s="72"/>
      <c r="E144" s="72"/>
      <c r="F144" s="72"/>
      <c r="G144" s="72"/>
      <c r="H144" s="72"/>
      <c r="I144" s="138">
        <v>775</v>
      </c>
      <c r="J144" s="69">
        <v>775</v>
      </c>
    </row>
    <row r="145" spans="1:10" s="71" customFormat="1" ht="15.75">
      <c r="A145" s="63"/>
      <c r="B145" s="65"/>
      <c r="C145" s="69" t="s">
        <v>375</v>
      </c>
      <c r="D145" s="72"/>
      <c r="E145" s="72"/>
      <c r="F145" s="72"/>
      <c r="G145" s="72"/>
      <c r="H145" s="72"/>
      <c r="I145" s="138">
        <v>210</v>
      </c>
      <c r="J145" s="69">
        <v>209</v>
      </c>
    </row>
    <row r="146" spans="1:10" s="71" customFormat="1" ht="15.75">
      <c r="A146" s="63"/>
      <c r="B146" s="65"/>
      <c r="C146" s="69" t="s">
        <v>337</v>
      </c>
      <c r="D146" s="72"/>
      <c r="E146" s="72"/>
      <c r="F146" s="72"/>
      <c r="G146" s="72"/>
      <c r="H146" s="72"/>
      <c r="I146" s="138">
        <f>I144+I145</f>
        <v>985</v>
      </c>
      <c r="J146" s="138">
        <f>J144+J145</f>
        <v>984</v>
      </c>
    </row>
    <row r="147" spans="1:10" s="71" customFormat="1" ht="15.75">
      <c r="A147" s="63"/>
      <c r="B147" s="65"/>
      <c r="C147" s="69"/>
      <c r="D147" s="72"/>
      <c r="E147" s="72"/>
      <c r="F147" s="72"/>
      <c r="G147" s="72"/>
      <c r="H147" s="72"/>
      <c r="I147" s="138"/>
      <c r="J147" s="69"/>
    </row>
    <row r="148" spans="1:10" s="71" customFormat="1" ht="15.75">
      <c r="A148" s="63">
        <v>159.2</v>
      </c>
      <c r="B148" s="69"/>
      <c r="C148" s="69" t="s">
        <v>507</v>
      </c>
      <c r="D148" s="70">
        <f>D136+D126+D122</f>
        <v>1159</v>
      </c>
      <c r="E148" s="70">
        <f>E136+E126+E122+E130</f>
        <v>1898</v>
      </c>
      <c r="F148" s="70">
        <f>F136+F126+F122</f>
        <v>730</v>
      </c>
      <c r="G148" s="70">
        <f>G136+G126+G122</f>
        <v>1159</v>
      </c>
      <c r="H148" s="70">
        <f>H136+H126+H122</f>
        <v>996</v>
      </c>
      <c r="I148" s="70">
        <f>I136+I126+I122+I144+I140+I130</f>
        <v>2732</v>
      </c>
      <c r="J148" s="70">
        <f>J136+J126+J122+J144+J140+J130</f>
        <v>2659</v>
      </c>
    </row>
    <row r="149" spans="1:10" s="105" customFormat="1" ht="15.75">
      <c r="A149" s="63">
        <v>160.4</v>
      </c>
      <c r="B149" s="65"/>
      <c r="C149" s="69" t="s">
        <v>390</v>
      </c>
      <c r="D149" s="70">
        <f>D137+D127+D123</f>
        <v>332</v>
      </c>
      <c r="E149" s="70">
        <f>E137+E127+E123+E131</f>
        <v>532</v>
      </c>
      <c r="F149" s="70">
        <f>F137+F127+F123+F132</f>
        <v>229</v>
      </c>
      <c r="G149" s="70">
        <f>G137+G127+G123+G132</f>
        <v>1271</v>
      </c>
      <c r="H149" s="70">
        <f>H137+H127+H123+H132</f>
        <v>334</v>
      </c>
      <c r="I149" s="70">
        <f>I137+I127+I123+I132+I145+I141</f>
        <v>900</v>
      </c>
      <c r="J149" s="70">
        <f>J137+J127+J123+J145+J141+J131</f>
        <v>646</v>
      </c>
    </row>
    <row r="150" spans="1:10" s="105" customFormat="1" ht="15.75">
      <c r="A150" s="63">
        <v>161.6</v>
      </c>
      <c r="B150" s="65"/>
      <c r="C150" s="73" t="s">
        <v>508</v>
      </c>
      <c r="D150" s="70">
        <f aca="true" t="shared" si="24" ref="D150:J150">SUM(D148:D149)</f>
        <v>1491</v>
      </c>
      <c r="E150" s="70">
        <f t="shared" si="24"/>
        <v>2430</v>
      </c>
      <c r="F150" s="70">
        <f t="shared" si="24"/>
        <v>959</v>
      </c>
      <c r="G150" s="70">
        <f t="shared" si="24"/>
        <v>2430</v>
      </c>
      <c r="H150" s="70">
        <f t="shared" si="24"/>
        <v>1330</v>
      </c>
      <c r="I150" s="70">
        <f t="shared" si="24"/>
        <v>3632</v>
      </c>
      <c r="J150" s="70">
        <f t="shared" si="24"/>
        <v>3305</v>
      </c>
    </row>
    <row r="151" spans="1:10" ht="15.75">
      <c r="A151" s="63">
        <v>162.8</v>
      </c>
      <c r="B151" s="65"/>
      <c r="C151" s="65"/>
      <c r="D151" s="72"/>
      <c r="E151" s="72">
        <v>2430</v>
      </c>
      <c r="F151" s="72">
        <v>959</v>
      </c>
      <c r="G151" s="72">
        <v>2430</v>
      </c>
      <c r="H151" s="72">
        <v>1330</v>
      </c>
      <c r="I151" s="139"/>
      <c r="J151" s="65"/>
    </row>
    <row r="152" spans="1:10" ht="15.75">
      <c r="A152" s="63">
        <v>164</v>
      </c>
      <c r="B152" s="65"/>
      <c r="C152" s="73" t="s">
        <v>509</v>
      </c>
      <c r="D152" s="70">
        <f aca="true" t="shared" si="25" ref="D152:J152">D150+D117+D60</f>
        <v>8194</v>
      </c>
      <c r="E152" s="70">
        <f t="shared" si="25"/>
        <v>17558</v>
      </c>
      <c r="F152" s="70">
        <f t="shared" si="25"/>
        <v>12863</v>
      </c>
      <c r="G152" s="70">
        <f t="shared" si="25"/>
        <v>19554</v>
      </c>
      <c r="H152" s="70">
        <f t="shared" si="25"/>
        <v>13647</v>
      </c>
      <c r="I152" s="70">
        <f t="shared" si="25"/>
        <v>18867</v>
      </c>
      <c r="J152" s="70">
        <f t="shared" si="25"/>
        <v>17558</v>
      </c>
    </row>
    <row r="153" spans="1:10" ht="15.75">
      <c r="A153" s="63">
        <v>165.2</v>
      </c>
      <c r="B153" s="65"/>
      <c r="C153" s="65"/>
      <c r="D153" s="72"/>
      <c r="E153" s="72"/>
      <c r="F153" s="72"/>
      <c r="G153" s="72"/>
      <c r="H153" s="72"/>
      <c r="I153" s="141"/>
      <c r="J153" s="138"/>
    </row>
    <row r="154" spans="1:10" ht="15.75">
      <c r="A154" s="63">
        <v>166.4</v>
      </c>
      <c r="B154" s="65"/>
      <c r="C154" s="73" t="s">
        <v>510</v>
      </c>
      <c r="D154" s="70"/>
      <c r="E154" s="70"/>
      <c r="F154" s="70"/>
      <c r="G154" s="70"/>
      <c r="H154" s="70"/>
      <c r="I154" s="139"/>
      <c r="J154" s="65"/>
    </row>
    <row r="155" spans="1:10" ht="15.75">
      <c r="A155" s="63">
        <v>167.6</v>
      </c>
      <c r="B155" s="65"/>
      <c r="C155" s="73" t="s">
        <v>189</v>
      </c>
      <c r="D155" s="70">
        <f aca="true" t="shared" si="26" ref="D155:J155">D60+D10</f>
        <v>4500</v>
      </c>
      <c r="E155" s="70">
        <f t="shared" si="26"/>
        <v>4500</v>
      </c>
      <c r="F155" s="70">
        <f t="shared" si="26"/>
        <v>542</v>
      </c>
      <c r="G155" s="70">
        <f t="shared" si="26"/>
        <v>4500</v>
      </c>
      <c r="H155" s="70">
        <f t="shared" si="26"/>
        <v>1542</v>
      </c>
      <c r="I155" s="70">
        <f t="shared" si="26"/>
        <v>2845</v>
      </c>
      <c r="J155" s="70">
        <f t="shared" si="26"/>
        <v>2754</v>
      </c>
    </row>
    <row r="156" spans="1:10" ht="15.75">
      <c r="A156" s="63">
        <v>168.8</v>
      </c>
      <c r="B156" s="65"/>
      <c r="C156" s="73" t="s">
        <v>395</v>
      </c>
      <c r="D156" s="70">
        <f aca="true" t="shared" si="27" ref="D156:J156">D117+D28+D51</f>
        <v>13691</v>
      </c>
      <c r="E156" s="70">
        <f t="shared" si="27"/>
        <v>38055</v>
      </c>
      <c r="F156" s="70">
        <f t="shared" si="27"/>
        <v>14667</v>
      </c>
      <c r="G156" s="70">
        <f t="shared" si="27"/>
        <v>41806</v>
      </c>
      <c r="H156" s="70">
        <f t="shared" si="27"/>
        <v>19519</v>
      </c>
      <c r="I156" s="70">
        <f t="shared" si="27"/>
        <v>39726</v>
      </c>
      <c r="J156" s="70">
        <f t="shared" si="27"/>
        <v>27464</v>
      </c>
    </row>
    <row r="157" spans="1:10" ht="15.75">
      <c r="A157" s="63">
        <v>170</v>
      </c>
      <c r="B157" s="65"/>
      <c r="C157" s="73" t="s">
        <v>511</v>
      </c>
      <c r="D157" s="70">
        <f aca="true" t="shared" si="28" ref="D157:J157">D150+D42+D55</f>
        <v>37540</v>
      </c>
      <c r="E157" s="70">
        <f t="shared" si="28"/>
        <v>51999</v>
      </c>
      <c r="F157" s="70">
        <f t="shared" si="28"/>
        <v>25026</v>
      </c>
      <c r="G157" s="70">
        <f t="shared" si="28"/>
        <v>87196</v>
      </c>
      <c r="H157" s="70">
        <f t="shared" si="28"/>
        <v>29879</v>
      </c>
      <c r="I157" s="70">
        <f t="shared" si="28"/>
        <v>62127</v>
      </c>
      <c r="J157" s="70">
        <f t="shared" si="28"/>
        <v>60686</v>
      </c>
    </row>
    <row r="158" spans="1:10" ht="15.75">
      <c r="A158" s="63">
        <v>171.2</v>
      </c>
      <c r="B158" s="65"/>
      <c r="C158" s="73" t="s">
        <v>512</v>
      </c>
      <c r="D158" s="70">
        <f aca="true" t="shared" si="29" ref="D158:J158">SUM(D155:D157)</f>
        <v>55731</v>
      </c>
      <c r="E158" s="70">
        <f t="shared" si="29"/>
        <v>94554</v>
      </c>
      <c r="F158" s="70">
        <f t="shared" si="29"/>
        <v>40235</v>
      </c>
      <c r="G158" s="70">
        <f t="shared" si="29"/>
        <v>133502</v>
      </c>
      <c r="H158" s="70">
        <f t="shared" si="29"/>
        <v>50940</v>
      </c>
      <c r="I158" s="70">
        <f t="shared" si="29"/>
        <v>104698</v>
      </c>
      <c r="J158" s="70">
        <f t="shared" si="29"/>
        <v>90904</v>
      </c>
    </row>
    <row r="159" spans="1:8" ht="15.75">
      <c r="A159" s="100"/>
      <c r="B159" s="112"/>
      <c r="C159" s="112"/>
      <c r="D159" s="146"/>
      <c r="E159" s="146"/>
      <c r="F159" s="147"/>
      <c r="G159" s="147"/>
      <c r="H159" s="146"/>
    </row>
    <row r="160" spans="1:8" ht="15.75">
      <c r="A160" s="100"/>
      <c r="B160" s="112"/>
      <c r="C160" s="112"/>
      <c r="D160" s="146"/>
      <c r="E160" s="146"/>
      <c r="F160" s="147"/>
      <c r="G160" s="147"/>
      <c r="H160" s="146"/>
    </row>
    <row r="167" spans="1:10" s="71" customFormat="1" ht="15.75">
      <c r="A167" s="61"/>
      <c r="B167" s="60"/>
      <c r="C167" s="60"/>
      <c r="D167" s="59"/>
      <c r="E167" s="59"/>
      <c r="F167" s="149"/>
      <c r="G167" s="149"/>
      <c r="H167" s="59"/>
      <c r="J167" s="150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300" verticalDpi="300" orientation="portrait" paperSize="9" scale="51" r:id="rId1"/>
  <rowBreaks count="1" manualBreakCount="1"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2015-04-20T15:36:13Z</cp:lastPrinted>
  <dcterms:created xsi:type="dcterms:W3CDTF">2006-10-17T13:40:18Z</dcterms:created>
  <dcterms:modified xsi:type="dcterms:W3CDTF">2017-05-03T09:58:13Z</dcterms:modified>
  <cp:category/>
  <cp:version/>
  <cp:contentType/>
  <cp:contentStatus/>
</cp:coreProperties>
</file>