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tabRatio="500" activeTab="2"/>
  </bookViews>
  <sheets>
    <sheet name="Munkalap24" sheetId="1" r:id="rId1"/>
    <sheet name="Összesítő 2" sheetId="2" r:id="rId2"/>
    <sheet name="Összesített bevétel" sheetId="3" r:id="rId3"/>
    <sheet name="851011_091110" sheetId="4" r:id="rId4"/>
    <sheet name="841907_018030_Óvoda" sheetId="5" r:id="rId5"/>
    <sheet name="381103_051030" sheetId="6" r:id="rId6"/>
    <sheet name="562912_096010" sheetId="7" r:id="rId7"/>
    <sheet name="562913_096020" sheetId="8" r:id="rId8"/>
    <sheet name="562916_081071" sheetId="9" r:id="rId9"/>
    <sheet name="562917_999999" sheetId="10" r:id="rId10"/>
    <sheet name="680001_013350" sheetId="11" r:id="rId11"/>
    <sheet name="680002_013350" sheetId="12" r:id="rId12"/>
    <sheet name="841907_018030" sheetId="13" r:id="rId13"/>
    <sheet name="889921_107051" sheetId="14" r:id="rId14"/>
    <sheet name="890442_041231" sheetId="15" r:id="rId15"/>
    <sheet name="910502_082092" sheetId="16" r:id="rId16"/>
    <sheet name="940000_013390" sheetId="17" r:id="rId17"/>
    <sheet name="960302_013320" sheetId="18" r:id="rId18"/>
    <sheet name="932911_081061" sheetId="19" r:id="rId19"/>
  </sheets>
  <definedNames>
    <definedName name="Excel_BuiltIn_Print_Area" localSheetId="11">'680002_013350'!$A$1:$G$61</definedName>
    <definedName name="_xlnm.Print_Area" localSheetId="8">'562916_081071'!$A$1:$H$47</definedName>
    <definedName name="_xlnm.Print_Area" localSheetId="11">'680002_013350'!$A$1:$F$61</definedName>
    <definedName name="_xlnm.Print_Area" localSheetId="2">'Összesített bevétel'!$A$1:$G$26</definedName>
  </definedNames>
  <calcPr fullCalcOnLoad="1"/>
</workbook>
</file>

<file path=xl/sharedStrings.xml><?xml version="1.0" encoding="utf-8"?>
<sst xmlns="http://schemas.openxmlformats.org/spreadsheetml/2006/main" count="1205" uniqueCount="214">
  <si>
    <t>Összes laponként</t>
  </si>
  <si>
    <t>eredeti</t>
  </si>
  <si>
    <t>07.17. mód.</t>
  </si>
  <si>
    <t>Óvodai nevelés</t>
  </si>
  <si>
    <t>Hulladékgazdálkodás</t>
  </si>
  <si>
    <t>Óvodai int. étk.</t>
  </si>
  <si>
    <t>Iskola intézményi étk.</t>
  </si>
  <si>
    <t>Vendég, Nyári tábor</t>
  </si>
  <si>
    <t>Munkahelyi vendéglátás</t>
  </si>
  <si>
    <t>Bérleti díj</t>
  </si>
  <si>
    <t>Nem lakóingatlan bérbeadása</t>
  </si>
  <si>
    <t>Müködési pénzmaradvány</t>
  </si>
  <si>
    <t>Finanszírozási célú műv.</t>
  </si>
  <si>
    <t>Szociális étkeztetés</t>
  </si>
  <si>
    <t>Közhasznú foglalkoztatás</t>
  </si>
  <si>
    <t>Közösségi színterek működtetése</t>
  </si>
  <si>
    <t>Közösségi, társadalmi tevékenység</t>
  </si>
  <si>
    <t>Köztemetői feladatok</t>
  </si>
  <si>
    <t>Szabadidős fürdő és strand szolg.</t>
  </si>
  <si>
    <t xml:space="preserve"> bevételek összesen:</t>
  </si>
  <si>
    <t>ezer Ft</t>
  </si>
  <si>
    <t>módosítás</t>
  </si>
  <si>
    <t>Fejlesztési bevételek</t>
  </si>
  <si>
    <t>2017.</t>
  </si>
  <si>
    <t>2017. 07.</t>
  </si>
  <si>
    <t>Város és község gazd</t>
  </si>
  <si>
    <t>Müködési bevételek:</t>
  </si>
  <si>
    <t>Lakbér</t>
  </si>
  <si>
    <t>Nádfedeles bérleti díj</t>
  </si>
  <si>
    <t>Földbérletidíj</t>
  </si>
  <si>
    <t>Szolg. Nyújtása</t>
  </si>
  <si>
    <t>kamat bevétel</t>
  </si>
  <si>
    <r>
      <rPr>
        <sz val="10"/>
        <rFont val="Times New Roman CE"/>
        <family val="1"/>
      </rPr>
      <t>Óvoda pénzmaradvány</t>
    </r>
    <r>
      <rPr>
        <sz val="10"/>
        <color indexed="16"/>
        <rFont val="Times New Roman CE"/>
        <family val="1"/>
      </rPr>
      <t>+ kártér.</t>
    </r>
  </si>
  <si>
    <t>Továbbszámlázott szolg.</t>
  </si>
  <si>
    <t>Áfa</t>
  </si>
  <si>
    <t>Müködési bevételek összesen:</t>
  </si>
  <si>
    <t>Bevételek összesen:</t>
  </si>
  <si>
    <t>Óvoda pénzmaradvány</t>
  </si>
  <si>
    <t>Szabadidős fürdő és strandszolg.</t>
  </si>
  <si>
    <t>2017. évi költségvetés  bevétel</t>
  </si>
  <si>
    <t>o91110</t>
  </si>
  <si>
    <t>o9161</t>
  </si>
  <si>
    <t xml:space="preserve">Egyéb működési célú támogatások bevételei államháztartáson belülről </t>
  </si>
  <si>
    <t>o9162</t>
  </si>
  <si>
    <t>egyéb fejezeti kezelésű előirányzatok</t>
  </si>
  <si>
    <t>o91</t>
  </si>
  <si>
    <t>Működési célú támogatások államháztartáson belülről (=07+...+10+21+32)</t>
  </si>
  <si>
    <t>o940211</t>
  </si>
  <si>
    <t>Alkalmazottak térítése</t>
  </si>
  <si>
    <t>o940212</t>
  </si>
  <si>
    <t>o940214</t>
  </si>
  <si>
    <t>Egyéb szolgáltatások nyújtása</t>
  </si>
  <si>
    <t>o9402</t>
  </si>
  <si>
    <t>Szolgáltatások ellenértéke összesen</t>
  </si>
  <si>
    <t>o940312</t>
  </si>
  <si>
    <t xml:space="preserve">Közvetített szolgáltatások ellenértéke  </t>
  </si>
  <si>
    <t>o940431</t>
  </si>
  <si>
    <t>lakbér</t>
  </si>
  <si>
    <t>o940433</t>
  </si>
  <si>
    <t>önkorm. vagyon üzemelt.származó bevétel</t>
  </si>
  <si>
    <t>o9404</t>
  </si>
  <si>
    <t>Tulajdonosi bevételek összesen</t>
  </si>
  <si>
    <t>o940511</t>
  </si>
  <si>
    <t>Óvodai étkeztetés bevétele</t>
  </si>
  <si>
    <t>Iskolai étkeztetés bevétele</t>
  </si>
  <si>
    <t>Szociális étkeztetés bevétele</t>
  </si>
  <si>
    <t>o9405</t>
  </si>
  <si>
    <t>Ellátási díjak összesen</t>
  </si>
  <si>
    <t>o94061</t>
  </si>
  <si>
    <t>Kiszámlázott általános forgalmi adó</t>
  </si>
  <si>
    <t>o94082</t>
  </si>
  <si>
    <t>Kamatbevételek áht kívülről</t>
  </si>
  <si>
    <t>o94092</t>
  </si>
  <si>
    <t xml:space="preserve">Egyéb pénzügyi műveletek bevételei </t>
  </si>
  <si>
    <t>o94103</t>
  </si>
  <si>
    <t>Biztosító által fizetett kártérítés</t>
  </si>
  <si>
    <t>o9411</t>
  </si>
  <si>
    <t>Egyéb bevételek, költségek visszatérítései</t>
  </si>
  <si>
    <t>Egyéb bevételek összesen</t>
  </si>
  <si>
    <t>Működési bevételek összesen</t>
  </si>
  <si>
    <t>o965</t>
  </si>
  <si>
    <t>Műk.c.átvett pe.nonprofit gazdasági társaságoktól</t>
  </si>
  <si>
    <t>Műk.c.átvett pe.civil szervezetek</t>
  </si>
  <si>
    <t>Műk.c.átvett pe. háztartások</t>
  </si>
  <si>
    <t>Műk.c.átvett pe. egyéb vállalkozások</t>
  </si>
  <si>
    <t>Működési célú átvett pénzeszközök összsen</t>
  </si>
  <si>
    <t>Pénzmaradvány igénybevétele</t>
  </si>
  <si>
    <t>Központi irányítószervi támogatás</t>
  </si>
  <si>
    <t>Költségvetési bevételek összesen</t>
  </si>
  <si>
    <t xml:space="preserve">Közvetített szolg.ellenértéke  </t>
  </si>
  <si>
    <t>Települési hulladékkezelés</t>
  </si>
  <si>
    <t>O51030</t>
  </si>
  <si>
    <t>bobcat, gallylerakás</t>
  </si>
  <si>
    <t xml:space="preserve">Közvetített szolg. ellenértéke  </t>
  </si>
  <si>
    <t xml:space="preserve">Óvodai étkeztetés </t>
  </si>
  <si>
    <t>O96010</t>
  </si>
  <si>
    <t>Óvodai étkezés bevétel (Január-február)</t>
  </si>
  <si>
    <t>Ft ÁFA nélkül</t>
  </si>
  <si>
    <t>ÁFA</t>
  </si>
  <si>
    <t>Összesen</t>
  </si>
  <si>
    <t>Óvodai étkezés bevétel (március-december)</t>
  </si>
  <si>
    <t>(142 nap*16 fő+35 nap*11 fő) *420</t>
  </si>
  <si>
    <t xml:space="preserve">Iskolai étkeztetés </t>
  </si>
  <si>
    <t>O096020</t>
  </si>
  <si>
    <t>Iskolai étkezés bevétel január-február</t>
  </si>
  <si>
    <t>50 %-os támogatott</t>
  </si>
  <si>
    <t>7-10 éves gyermek 3x étkezés</t>
  </si>
  <si>
    <t>11-14 éves gyermek 3x étkezés</t>
  </si>
  <si>
    <t>7-10 éves gyermek ebéd</t>
  </si>
  <si>
    <t>11-14 éves gyermek ebéd</t>
  </si>
  <si>
    <t>Tízórai, uzsonna</t>
  </si>
  <si>
    <t>Iskolai étkezés bevétel március-december</t>
  </si>
  <si>
    <t>50% támogatott</t>
  </si>
  <si>
    <t>Vendég, tábor, nyugdíjas</t>
  </si>
  <si>
    <t>O81071</t>
  </si>
  <si>
    <t>Áfa nélkül</t>
  </si>
  <si>
    <t>Összesen:</t>
  </si>
  <si>
    <t>Nyugdíjas étkeztetés bevétel március-december</t>
  </si>
  <si>
    <t>ÁFA nélkül</t>
  </si>
  <si>
    <t xml:space="preserve">Vendég étkezés bevétel március-december </t>
  </si>
  <si>
    <t>Tábor étkezés bevétel</t>
  </si>
  <si>
    <t>Munkahelyi vendéglátás bevétel január-február</t>
  </si>
  <si>
    <t xml:space="preserve">Munkahelyi vendéglátás bevétel március-december </t>
  </si>
  <si>
    <t xml:space="preserve">Lakóingatlan </t>
  </si>
  <si>
    <t>O13350</t>
  </si>
  <si>
    <t>281100/hó</t>
  </si>
  <si>
    <t>Nem lakóingatlan bérbeadása, üzemeltetése</t>
  </si>
  <si>
    <t>Területhasználati díj, bérleti díj / -1027 átvezetve Önkormányzatra, -117 régi tourinform iroda, -158 Stefancsik</t>
  </si>
  <si>
    <t>Lakások közmű</t>
  </si>
  <si>
    <t>földbérlet</t>
  </si>
  <si>
    <t>bérleti díj</t>
  </si>
  <si>
    <t>Jóidő</t>
  </si>
  <si>
    <t>Önkormányzatra</t>
  </si>
  <si>
    <t>Főkajár</t>
  </si>
  <si>
    <t>Horgászegy.</t>
  </si>
  <si>
    <t>Ondruska</t>
  </si>
  <si>
    <t>Csobainé Szabadstrand</t>
  </si>
  <si>
    <t>Magyar Telekom</t>
  </si>
  <si>
    <t>PG Aktív (Telebendő)</t>
  </si>
  <si>
    <t>Fodrászüzlet</t>
  </si>
  <si>
    <t>Telenor</t>
  </si>
  <si>
    <t>Nádfedeles</t>
  </si>
  <si>
    <t>Multibaal</t>
  </si>
  <si>
    <t>Területhasználat</t>
  </si>
  <si>
    <t>Nagy Tibor</t>
  </si>
  <si>
    <t>Mennyhei terasz</t>
  </si>
  <si>
    <t>Sass T. Rákóczi 1.</t>
  </si>
  <si>
    <t>Húsos</t>
  </si>
  <si>
    <t>Famili Frost</t>
  </si>
  <si>
    <t>Gavallér A.</t>
  </si>
  <si>
    <t>Pfeiffer F.</t>
  </si>
  <si>
    <t>HD. Artiflex</t>
  </si>
  <si>
    <t>Oláhné</t>
  </si>
  <si>
    <t>Tópart Alba</t>
  </si>
  <si>
    <t>Sárváriné Treszka T.</t>
  </si>
  <si>
    <t>Galántai Etelka</t>
  </si>
  <si>
    <t>Finanszírozási célú műveletek</t>
  </si>
  <si>
    <t>018030</t>
  </si>
  <si>
    <t>o0981</t>
  </si>
  <si>
    <t>Pénzmaradvány igénybevétel</t>
  </si>
  <si>
    <t xml:space="preserve">Szociális étkeztetés </t>
  </si>
  <si>
    <t>Működési célú átvett pénzeszközök összesen</t>
  </si>
  <si>
    <t>Szociális étkezés bevétel január február</t>
  </si>
  <si>
    <t>Szociális étkezés bevétel március december</t>
  </si>
  <si>
    <t>Közfoglalkoztatás</t>
  </si>
  <si>
    <t>O41231</t>
  </si>
  <si>
    <t>Közművelődési színterek</t>
  </si>
  <si>
    <t>O82092</t>
  </si>
  <si>
    <t>O13390</t>
  </si>
  <si>
    <t>terv:</t>
  </si>
  <si>
    <t>x50</t>
  </si>
  <si>
    <t>x30</t>
  </si>
  <si>
    <t>O13320</t>
  </si>
  <si>
    <t>sírhely váltás</t>
  </si>
  <si>
    <t>Szabadidős park, fürdő, strand</t>
  </si>
  <si>
    <t>O81061</t>
  </si>
  <si>
    <t>Finanszírozási célú műveletek Óvoda</t>
  </si>
  <si>
    <t>O18030</t>
  </si>
  <si>
    <t>GEVSZ bevételek 2018. módosítás</t>
  </si>
  <si>
    <t>2018.</t>
  </si>
  <si>
    <t>2018. évi költségvetés  bevétel</t>
  </si>
  <si>
    <t>40nap*26 fő*230 Ft</t>
  </si>
  <si>
    <t>40 nap*12 fő*250 Ft</t>
  </si>
  <si>
    <t>40 nap*1 fő*150 Ft</t>
  </si>
  <si>
    <t>40 nap*7 fő*180 Ft</t>
  </si>
  <si>
    <t>40 nap*10 fő*70Ft</t>
  </si>
  <si>
    <t>40 nap*31 fő*460 Ft</t>
  </si>
  <si>
    <t>40 nap*7 fő*510 Ft</t>
  </si>
  <si>
    <t>40 nap*12 fő*315 Ft</t>
  </si>
  <si>
    <t>40 nap*37 fő*355 Ft</t>
  </si>
  <si>
    <t>40 nap*12 fő*70Ft</t>
  </si>
  <si>
    <t>144 nap*26 fő*230  Ft</t>
  </si>
  <si>
    <t>144 nap*12 fő*255 Ft</t>
  </si>
  <si>
    <t>143 nap*1 fő*150 Ft</t>
  </si>
  <si>
    <t>144 nap*7 fő*180 Ft</t>
  </si>
  <si>
    <t>144 nap*10 fő*70 Ft</t>
  </si>
  <si>
    <t>144 nap*31 fő*460  Ft</t>
  </si>
  <si>
    <t>14 nap*7 fő*510 Ft</t>
  </si>
  <si>
    <t>144 nap*12 fő*315 Ft</t>
  </si>
  <si>
    <t>144 nap*37 fő*355 Ft</t>
  </si>
  <si>
    <t>144 nap*12fő*70 Ft</t>
  </si>
  <si>
    <t>(40 nap*16 fő) *420</t>
  </si>
  <si>
    <t>(41 nap*3 fő)*700</t>
  </si>
  <si>
    <t>(160 nap*12 fő+35 nap*8 Fő)*700</t>
  </si>
  <si>
    <t>1200 Fő*750 Ft</t>
  </si>
  <si>
    <t>45 Fő*20 nap*2310 Ft</t>
  </si>
  <si>
    <t>6 fő*188 nap*700</t>
  </si>
  <si>
    <t>6 Fő*41 nap*700 Ft</t>
  </si>
  <si>
    <t>12 Fő*188 nap*700 Ft</t>
  </si>
  <si>
    <t>2017. telj.</t>
  </si>
  <si>
    <t>40 kinti</t>
  </si>
  <si>
    <t>10 benti</t>
  </si>
  <si>
    <t>Kiszámlázott ÁFA</t>
  </si>
  <si>
    <t>GEVSZ bevételek 2018.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</si>
</sst>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yyyy\-mm\-dd"/>
  </numFmts>
  <fonts count="60">
    <font>
      <sz val="14"/>
      <name val="Times New Roman CE"/>
      <family val="1"/>
    </font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u val="single"/>
      <sz val="10"/>
      <name val="Times New Roman CE"/>
      <family val="1"/>
    </font>
    <font>
      <b/>
      <sz val="10"/>
      <color indexed="16"/>
      <name val="Times New Roman CE"/>
      <family val="1"/>
    </font>
    <font>
      <sz val="10"/>
      <color indexed="16"/>
      <name val="Times New Roman CE"/>
      <family val="1"/>
    </font>
    <font>
      <sz val="10"/>
      <color indexed="53"/>
      <name val="Times New Roman CE"/>
      <family val="1"/>
    </font>
    <font>
      <b/>
      <sz val="10"/>
      <color indexed="53"/>
      <name val="Times New Roman CE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 CE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sz val="10"/>
      <color indexed="16"/>
      <name val="Arial"/>
      <family val="2"/>
    </font>
    <font>
      <sz val="10"/>
      <color indexed="10"/>
      <name val="Arial"/>
      <family val="2"/>
    </font>
    <font>
      <sz val="14"/>
      <color indexed="10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7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8" borderId="7" applyNumberFormat="0" applyFont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2" fillId="0" borderId="0">
      <alignment/>
      <protection/>
    </xf>
    <xf numFmtId="0" fontId="5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1" fillId="0" borderId="0" applyFill="0" applyBorder="0" applyAlignment="0" applyProtection="0"/>
  </cellStyleXfs>
  <cellXfs count="2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7" fillId="33" borderId="10" xfId="0" applyNumberFormat="1" applyFont="1" applyFill="1" applyBorder="1" applyAlignment="1">
      <alignment horizontal="right"/>
    </xf>
    <xf numFmtId="1" fontId="6" fillId="0" borderId="10" xfId="0" applyNumberFormat="1" applyFont="1" applyBorder="1" applyAlignment="1">
      <alignment/>
    </xf>
    <xf numFmtId="1" fontId="7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6" fillId="33" borderId="10" xfId="0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34" borderId="10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3" fontId="6" fillId="0" borderId="13" xfId="0" applyNumberFormat="1" applyFont="1" applyBorder="1" applyAlignment="1">
      <alignment/>
    </xf>
    <xf numFmtId="0" fontId="7" fillId="36" borderId="10" xfId="0" applyFont="1" applyFill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64" fontId="6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right"/>
    </xf>
    <xf numFmtId="0" fontId="6" fillId="36" borderId="10" xfId="0" applyFont="1" applyFill="1" applyBorder="1" applyAlignment="1">
      <alignment horizontal="right"/>
    </xf>
    <xf numFmtId="3" fontId="7" fillId="35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0" fontId="7" fillId="0" borderId="16" xfId="0" applyFont="1" applyBorder="1" applyAlignment="1">
      <alignment/>
    </xf>
    <xf numFmtId="0" fontId="6" fillId="0" borderId="16" xfId="0" applyFont="1" applyBorder="1" applyAlignment="1">
      <alignment/>
    </xf>
    <xf numFmtId="3" fontId="7" fillId="0" borderId="16" xfId="0" applyNumberFormat="1" applyFont="1" applyBorder="1" applyAlignment="1">
      <alignment horizontal="right"/>
    </xf>
    <xf numFmtId="165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1" fontId="6" fillId="37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3" fontId="11" fillId="37" borderId="10" xfId="0" applyNumberFormat="1" applyFont="1" applyFill="1" applyBorder="1" applyAlignment="1">
      <alignment/>
    </xf>
    <xf numFmtId="4" fontId="11" fillId="0" borderId="10" xfId="0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1" fontId="6" fillId="0" borderId="11" xfId="0" applyNumberFormat="1" applyFont="1" applyBorder="1" applyAlignment="1">
      <alignment/>
    </xf>
    <xf numFmtId="1" fontId="6" fillId="0" borderId="11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 horizontal="right"/>
    </xf>
    <xf numFmtId="4" fontId="6" fillId="0" borderId="11" xfId="0" applyNumberFormat="1" applyFont="1" applyBorder="1" applyAlignment="1">
      <alignment/>
    </xf>
    <xf numFmtId="0" fontId="6" fillId="38" borderId="10" xfId="0" applyFont="1" applyFill="1" applyBorder="1" applyAlignment="1">
      <alignment/>
    </xf>
    <xf numFmtId="0" fontId="6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19" xfId="0" applyNumberFormat="1" applyFont="1" applyFill="1" applyBorder="1" applyAlignment="1">
      <alignment/>
    </xf>
    <xf numFmtId="4" fontId="6" fillId="0" borderId="16" xfId="0" applyNumberFormat="1" applyFont="1" applyBorder="1" applyAlignment="1">
      <alignment/>
    </xf>
    <xf numFmtId="0" fontId="6" fillId="0" borderId="16" xfId="0" applyFont="1" applyFill="1" applyBorder="1" applyAlignment="1">
      <alignment/>
    </xf>
    <xf numFmtId="0" fontId="0" fillId="0" borderId="0" xfId="0" applyAlignment="1">
      <alignment horizontal="right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/>
    </xf>
    <xf numFmtId="3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/>
    </xf>
    <xf numFmtId="0" fontId="15" fillId="0" borderId="1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3" fontId="16" fillId="0" borderId="10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/>
    </xf>
    <xf numFmtId="0" fontId="13" fillId="0" borderId="1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3" fontId="15" fillId="0" borderId="10" xfId="0" applyNumberFormat="1" applyFont="1" applyFill="1" applyBorder="1" applyAlignment="1">
      <alignment horizontal="right" vertical="center" wrapText="1"/>
    </xf>
    <xf numFmtId="3" fontId="15" fillId="33" borderId="10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3" fontId="13" fillId="33" borderId="10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20" fillId="0" borderId="1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right" vertical="center" wrapText="1"/>
    </xf>
    <xf numFmtId="0" fontId="19" fillId="0" borderId="1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right" vertical="center"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/>
    </xf>
    <xf numFmtId="0" fontId="13" fillId="0" borderId="2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right" vertical="center" wrapText="1"/>
    </xf>
    <xf numFmtId="0" fontId="15" fillId="0" borderId="20" xfId="0" applyFont="1" applyFill="1" applyBorder="1" applyAlignment="1">
      <alignment horizontal="right" vertical="center" wrapText="1"/>
    </xf>
    <xf numFmtId="0" fontId="15" fillId="0" borderId="1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3" fillId="0" borderId="20" xfId="0" applyFont="1" applyFill="1" applyBorder="1" applyAlignment="1">
      <alignment horizontal="right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right" vertical="center"/>
    </xf>
    <xf numFmtId="0" fontId="15" fillId="0" borderId="20" xfId="0" applyFont="1" applyFill="1" applyBorder="1" applyAlignment="1">
      <alignment horizontal="right" vertical="center"/>
    </xf>
    <xf numFmtId="0" fontId="1" fillId="0" borderId="0" xfId="54" applyFont="1">
      <alignment/>
      <protection/>
    </xf>
    <xf numFmtId="0" fontId="1" fillId="0" borderId="0" xfId="54" applyFont="1" applyAlignment="1">
      <alignment horizontal="right"/>
      <protection/>
    </xf>
    <xf numFmtId="0" fontId="1" fillId="0" borderId="0" xfId="54" applyFont="1" applyBorder="1" applyAlignment="1">
      <alignment horizontal="right"/>
      <protection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right"/>
    </xf>
    <xf numFmtId="0" fontId="19" fillId="0" borderId="0" xfId="0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right" vertical="center"/>
    </xf>
    <xf numFmtId="0" fontId="19" fillId="0" borderId="20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right" vertical="center" wrapText="1"/>
    </xf>
    <xf numFmtId="0" fontId="20" fillId="0" borderId="20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right" vertical="center" wrapText="1"/>
    </xf>
    <xf numFmtId="0" fontId="19" fillId="0" borderId="20" xfId="0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right" vertical="center"/>
    </xf>
    <xf numFmtId="0" fontId="20" fillId="0" borderId="20" xfId="0" applyFont="1" applyFill="1" applyBorder="1" applyAlignment="1">
      <alignment horizontal="right" vertical="center"/>
    </xf>
    <xf numFmtId="0" fontId="23" fillId="0" borderId="0" xfId="54" applyFont="1">
      <alignment/>
      <protection/>
    </xf>
    <xf numFmtId="1" fontId="0" fillId="0" borderId="0" xfId="0" applyNumberFormat="1" applyAlignment="1">
      <alignment/>
    </xf>
    <xf numFmtId="1" fontId="22" fillId="0" borderId="0" xfId="0" applyNumberFormat="1" applyFont="1" applyBorder="1" applyAlignment="1">
      <alignment horizontal="right"/>
    </xf>
    <xf numFmtId="0" fontId="21" fillId="0" borderId="0" xfId="54" applyFont="1">
      <alignment/>
      <protection/>
    </xf>
    <xf numFmtId="1" fontId="21" fillId="0" borderId="0" xfId="0" applyNumberFormat="1" applyFont="1" applyAlignment="1">
      <alignment/>
    </xf>
    <xf numFmtId="0" fontId="23" fillId="0" borderId="0" xfId="0" applyFont="1" applyAlignment="1">
      <alignment/>
    </xf>
    <xf numFmtId="0" fontId="2" fillId="0" borderId="0" xfId="54">
      <alignment/>
      <protection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right"/>
    </xf>
    <xf numFmtId="165" fontId="13" fillId="36" borderId="10" xfId="0" applyNumberFormat="1" applyFont="1" applyFill="1" applyBorder="1" applyAlignment="1">
      <alignment horizontal="right" vertical="center"/>
    </xf>
    <xf numFmtId="0" fontId="15" fillId="0" borderId="14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right" vertical="top" wrapText="1"/>
    </xf>
    <xf numFmtId="0" fontId="24" fillId="36" borderId="10" xfId="0" applyFont="1" applyFill="1" applyBorder="1" applyAlignment="1">
      <alignment horizontal="right" vertical="top" wrapText="1"/>
    </xf>
    <xf numFmtId="0" fontId="24" fillId="0" borderId="10" xfId="0" applyFont="1" applyFill="1" applyBorder="1" applyAlignment="1">
      <alignment horizontal="right" vertical="top" wrapText="1"/>
    </xf>
    <xf numFmtId="0" fontId="1" fillId="36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15" fillId="33" borderId="10" xfId="0" applyFont="1" applyFill="1" applyBorder="1" applyAlignment="1">
      <alignment horizontal="right" vertical="center" wrapText="1"/>
    </xf>
    <xf numFmtId="0" fontId="13" fillId="36" borderId="1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" fillId="36" borderId="0" xfId="0" applyFont="1" applyFill="1" applyAlignment="1">
      <alignment horizontal="left"/>
    </xf>
    <xf numFmtId="3" fontId="1" fillId="0" borderId="0" xfId="0" applyNumberFormat="1" applyFont="1" applyAlignment="1">
      <alignment horizontal="right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horizontal="right"/>
    </xf>
    <xf numFmtId="0" fontId="13" fillId="0" borderId="10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right" vertical="top"/>
    </xf>
    <xf numFmtId="0" fontId="13" fillId="33" borderId="10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0" fontId="26" fillId="0" borderId="0" xfId="0" applyFont="1" applyAlignment="1">
      <alignment/>
    </xf>
    <xf numFmtId="9" fontId="26" fillId="0" borderId="0" xfId="0" applyNumberFormat="1" applyFont="1" applyAlignment="1">
      <alignment/>
    </xf>
    <xf numFmtId="0" fontId="14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/>
    </xf>
    <xf numFmtId="3" fontId="0" fillId="39" borderId="10" xfId="0" applyNumberFormat="1" applyFill="1" applyBorder="1" applyAlignment="1">
      <alignment horizontal="right"/>
    </xf>
    <xf numFmtId="3" fontId="15" fillId="40" borderId="10" xfId="0" applyNumberFormat="1" applyFont="1" applyFill="1" applyBorder="1" applyAlignment="1">
      <alignment horizontal="right" vertical="center" wrapText="1"/>
    </xf>
    <xf numFmtId="0" fontId="7" fillId="41" borderId="14" xfId="0" applyFont="1" applyFill="1" applyBorder="1" applyAlignment="1">
      <alignment horizontal="left"/>
    </xf>
    <xf numFmtId="0" fontId="7" fillId="42" borderId="10" xfId="0" applyFont="1" applyFill="1" applyBorder="1" applyAlignment="1">
      <alignment horizontal="right"/>
    </xf>
    <xf numFmtId="0" fontId="14" fillId="42" borderId="10" xfId="0" applyFont="1" applyFill="1" applyBorder="1" applyAlignment="1">
      <alignment horizontal="right" vertical="center"/>
    </xf>
    <xf numFmtId="0" fontId="19" fillId="41" borderId="10" xfId="0" applyFont="1" applyFill="1" applyBorder="1" applyAlignment="1">
      <alignment horizontal="right" vertical="center"/>
    </xf>
    <xf numFmtId="165" fontId="13" fillId="41" borderId="10" xfId="0" applyNumberFormat="1" applyFont="1" applyFill="1" applyBorder="1" applyAlignment="1">
      <alignment horizontal="right" vertical="center"/>
    </xf>
    <xf numFmtId="165" fontId="14" fillId="41" borderId="10" xfId="0" applyNumberFormat="1" applyFont="1" applyFill="1" applyBorder="1" applyAlignment="1">
      <alignment horizontal="right" vertical="center"/>
    </xf>
    <xf numFmtId="0" fontId="13" fillId="42" borderId="10" xfId="0" applyFont="1" applyFill="1" applyBorder="1" applyAlignment="1">
      <alignment horizontal="right" vertical="center"/>
    </xf>
    <xf numFmtId="14" fontId="14" fillId="42" borderId="10" xfId="0" applyNumberFormat="1" applyFont="1" applyFill="1" applyBorder="1" applyAlignment="1">
      <alignment horizontal="right" vertical="center"/>
    </xf>
    <xf numFmtId="3" fontId="7" fillId="39" borderId="10" xfId="0" applyNumberFormat="1" applyFont="1" applyFill="1" applyBorder="1" applyAlignment="1">
      <alignment/>
    </xf>
    <xf numFmtId="3" fontId="7" fillId="39" borderId="10" xfId="0" applyNumberFormat="1" applyFont="1" applyFill="1" applyBorder="1" applyAlignment="1">
      <alignment horizontal="right"/>
    </xf>
    <xf numFmtId="3" fontId="7" fillId="43" borderId="10" xfId="0" applyNumberFormat="1" applyFont="1" applyFill="1" applyBorder="1" applyAlignment="1">
      <alignment horizontal="right"/>
    </xf>
    <xf numFmtId="1" fontId="7" fillId="43" borderId="10" xfId="0" applyNumberFormat="1" applyFont="1" applyFill="1" applyBorder="1" applyAlignment="1">
      <alignment horizontal="right"/>
    </xf>
    <xf numFmtId="164" fontId="7" fillId="39" borderId="10" xfId="0" applyNumberFormat="1" applyFont="1" applyFill="1" applyBorder="1" applyAlignment="1">
      <alignment horizontal="right"/>
    </xf>
    <xf numFmtId="164" fontId="13" fillId="39" borderId="10" xfId="0" applyNumberFormat="1" applyFont="1" applyFill="1" applyBorder="1" applyAlignment="1">
      <alignment horizontal="right" vertical="center"/>
    </xf>
    <xf numFmtId="0" fontId="15" fillId="39" borderId="10" xfId="0" applyFont="1" applyFill="1" applyBorder="1" applyAlignment="1">
      <alignment horizontal="right" vertical="center" wrapText="1"/>
    </xf>
    <xf numFmtId="0" fontId="13" fillId="39" borderId="10" xfId="0" applyFont="1" applyFill="1" applyBorder="1" applyAlignment="1">
      <alignment horizontal="right" vertical="center" wrapText="1"/>
    </xf>
    <xf numFmtId="0" fontId="13" fillId="43" borderId="10" xfId="0" applyFont="1" applyFill="1" applyBorder="1" applyAlignment="1">
      <alignment horizontal="right" vertical="center"/>
    </xf>
    <xf numFmtId="0" fontId="15" fillId="43" borderId="10" xfId="0" applyFont="1" applyFill="1" applyBorder="1" applyAlignment="1">
      <alignment horizontal="right" vertical="center"/>
    </xf>
    <xf numFmtId="0" fontId="15" fillId="43" borderId="10" xfId="0" applyFont="1" applyFill="1" applyBorder="1" applyAlignment="1">
      <alignment horizontal="right" vertical="center" wrapText="1"/>
    </xf>
    <xf numFmtId="0" fontId="13" fillId="43" borderId="10" xfId="0" applyFont="1" applyFill="1" applyBorder="1" applyAlignment="1">
      <alignment horizontal="right" vertical="center" wrapText="1"/>
    </xf>
    <xf numFmtId="0" fontId="15" fillId="39" borderId="10" xfId="0" applyFont="1" applyFill="1" applyBorder="1" applyAlignment="1">
      <alignment horizontal="right" vertical="center"/>
    </xf>
    <xf numFmtId="0" fontId="0" fillId="43" borderId="0" xfId="0" applyFill="1" applyAlignment="1">
      <alignment/>
    </xf>
    <xf numFmtId="0" fontId="13" fillId="39" borderId="10" xfId="0" applyFont="1" applyFill="1" applyBorder="1" applyAlignment="1">
      <alignment horizontal="right" vertical="center"/>
    </xf>
    <xf numFmtId="0" fontId="19" fillId="43" borderId="10" xfId="0" applyFont="1" applyFill="1" applyBorder="1" applyAlignment="1">
      <alignment horizontal="right" vertical="center"/>
    </xf>
    <xf numFmtId="0" fontId="23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1" fontId="2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right"/>
    </xf>
    <xf numFmtId="3" fontId="12" fillId="0" borderId="10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="83" zoomScaleSheetLayoutView="83" zoomScalePageLayoutView="0" workbookViewId="0" topLeftCell="A1">
      <selection activeCell="F14" sqref="F14"/>
    </sheetView>
  </sheetViews>
  <sheetFormatPr defaultColWidth="9.08203125" defaultRowHeight="18"/>
  <cols>
    <col min="1" max="1" width="9.08203125" style="0" customWidth="1"/>
    <col min="2" max="2" width="20" style="0" customWidth="1"/>
    <col min="3" max="3" width="3.58203125" style="0" customWidth="1"/>
    <col min="4" max="5" width="9.08203125" style="0" customWidth="1"/>
    <col min="6" max="6" width="9.08203125" style="1" customWidth="1"/>
    <col min="7" max="7" width="7.25" style="0" customWidth="1"/>
  </cols>
  <sheetData>
    <row r="1" spans="1:7" ht="15" customHeight="1">
      <c r="A1" s="2"/>
      <c r="B1" s="3" t="s">
        <v>0</v>
      </c>
      <c r="C1" s="4"/>
      <c r="D1" s="5" t="s">
        <v>1</v>
      </c>
      <c r="E1" s="5" t="s">
        <v>2</v>
      </c>
      <c r="F1" s="188" t="s">
        <v>179</v>
      </c>
      <c r="G1" s="6"/>
    </row>
    <row r="2" spans="1:7" ht="15" customHeight="1">
      <c r="A2" s="7">
        <v>851011</v>
      </c>
      <c r="B2" s="2" t="s">
        <v>3</v>
      </c>
      <c r="C2" s="4"/>
      <c r="D2" s="8">
        <f>'851011_091110'!C33</f>
        <v>3183</v>
      </c>
      <c r="E2" s="8">
        <f>'851011_091110'!D33</f>
        <v>3183</v>
      </c>
      <c r="F2" s="184">
        <f>'851011_091110'!E33</f>
        <v>0</v>
      </c>
      <c r="G2" s="9"/>
    </row>
    <row r="3" spans="1:7" ht="15" customHeight="1">
      <c r="A3" s="2">
        <v>381103</v>
      </c>
      <c r="B3" s="2" t="s">
        <v>4</v>
      </c>
      <c r="C3" s="4"/>
      <c r="D3" s="8">
        <f>'381103_051030'!C32</f>
        <v>6350</v>
      </c>
      <c r="E3" s="8">
        <f>'381103_051030'!D32</f>
        <v>6350</v>
      </c>
      <c r="F3" s="186">
        <f>'381103_051030'!E32</f>
        <v>6350000</v>
      </c>
      <c r="G3" s="9"/>
    </row>
    <row r="4" spans="1:7" ht="15" customHeight="1">
      <c r="A4" s="2">
        <v>562912</v>
      </c>
      <c r="B4" s="2" t="s">
        <v>5</v>
      </c>
      <c r="C4" s="4"/>
      <c r="D4" s="12">
        <f>'562912_096010'!C32</f>
        <v>1750</v>
      </c>
      <c r="E4" s="12">
        <f>'562912_096010'!D32</f>
        <v>1750</v>
      </c>
      <c r="F4" s="187">
        <f>'562912_096010'!E32</f>
        <v>1758620</v>
      </c>
      <c r="G4" s="9"/>
    </row>
    <row r="5" spans="1:7" ht="15" customHeight="1">
      <c r="A5" s="2">
        <v>562913</v>
      </c>
      <c r="B5" s="2" t="s">
        <v>6</v>
      </c>
      <c r="C5" s="4"/>
      <c r="D5" s="10">
        <f>'562913_096020'!C32</f>
        <v>8940</v>
      </c>
      <c r="E5" s="10">
        <f>'562913_096020'!D32</f>
        <v>8940</v>
      </c>
      <c r="F5" s="186">
        <f>'562913_096020'!E32</f>
        <v>10917796</v>
      </c>
      <c r="G5" s="9"/>
    </row>
    <row r="6" spans="1:7" ht="15" customHeight="1">
      <c r="A6" s="14">
        <v>562916</v>
      </c>
      <c r="B6" s="2" t="s">
        <v>7</v>
      </c>
      <c r="C6" s="4"/>
      <c r="D6" s="12">
        <f>'562916_081071'!C32</f>
        <v>5735</v>
      </c>
      <c r="E6" s="12">
        <f>'562916_081071'!D32</f>
        <v>5735</v>
      </c>
      <c r="F6" s="187">
        <f>'562916_081071'!E32</f>
        <v>4743450</v>
      </c>
      <c r="G6" s="9"/>
    </row>
    <row r="7" spans="1:7" ht="15" customHeight="1">
      <c r="A7" s="2">
        <v>562917</v>
      </c>
      <c r="B7" s="2" t="s">
        <v>8</v>
      </c>
      <c r="C7" s="4"/>
      <c r="D7" s="12">
        <f>'562917_999999'!C32</f>
        <v>2950</v>
      </c>
      <c r="E7" s="12">
        <f>'562917_999999'!D32</f>
        <v>2950</v>
      </c>
      <c r="F7" s="187">
        <f>'562917_999999'!E32</f>
        <v>2065147</v>
      </c>
      <c r="G7" s="9"/>
    </row>
    <row r="8" spans="1:7" ht="15" customHeight="1">
      <c r="A8" s="2">
        <v>682001</v>
      </c>
      <c r="B8" s="2" t="s">
        <v>9</v>
      </c>
      <c r="C8" s="4"/>
      <c r="D8" s="10">
        <f>'680001_013350'!C32</f>
        <v>3373</v>
      </c>
      <c r="E8" s="10">
        <f>'680001_013350'!D32</f>
        <v>3373</v>
      </c>
      <c r="F8" s="186">
        <f>'680001_013350'!E32</f>
        <v>3373200</v>
      </c>
      <c r="G8" s="9"/>
    </row>
    <row r="9" spans="1:7" ht="15" customHeight="1">
      <c r="A9" s="2">
        <v>682002</v>
      </c>
      <c r="B9" s="2" t="s">
        <v>10</v>
      </c>
      <c r="C9" s="4"/>
      <c r="D9" s="10">
        <f>'680002_013350'!C32</f>
        <v>13916</v>
      </c>
      <c r="E9" s="10">
        <f>'680002_013350'!D32</f>
        <v>12731</v>
      </c>
      <c r="F9" s="186">
        <f>'680002_013350'!E32</f>
        <v>10659066</v>
      </c>
      <c r="G9" s="9"/>
    </row>
    <row r="10" spans="1:7" ht="15" customHeight="1">
      <c r="A10" s="16">
        <v>841907</v>
      </c>
      <c r="B10" s="16" t="s">
        <v>12</v>
      </c>
      <c r="C10" s="4"/>
      <c r="D10" s="17"/>
      <c r="E10" s="17"/>
      <c r="F10" s="185">
        <f>'841907_018030'!E32</f>
        <v>8057530</v>
      </c>
      <c r="G10" s="9"/>
    </row>
    <row r="11" spans="1:7" ht="15" customHeight="1">
      <c r="A11" s="4">
        <v>889921</v>
      </c>
      <c r="B11" s="2" t="s">
        <v>13</v>
      </c>
      <c r="C11" s="4"/>
      <c r="D11" s="12">
        <f>'889921_107051'!C32</f>
        <v>2273</v>
      </c>
      <c r="E11" s="12">
        <f>'889921_107051'!D32</f>
        <v>2273</v>
      </c>
      <c r="F11" s="187">
        <f>'889921_107051'!E32</f>
        <v>2224278</v>
      </c>
      <c r="G11" s="9"/>
    </row>
    <row r="12" spans="1:7" ht="15" customHeight="1">
      <c r="A12" s="4">
        <v>890442</v>
      </c>
      <c r="B12" s="18" t="s">
        <v>14</v>
      </c>
      <c r="C12" s="18"/>
      <c r="D12" s="19">
        <f>'890442_041231'!C32</f>
        <v>1</v>
      </c>
      <c r="E12" s="19">
        <f>'890442_041231'!D32</f>
        <v>6716</v>
      </c>
      <c r="F12" s="187">
        <f>'890442_041231'!E32</f>
        <v>3519000</v>
      </c>
      <c r="G12" s="9"/>
    </row>
    <row r="13" spans="1:7" ht="15" customHeight="1">
      <c r="A13" s="18">
        <v>910502</v>
      </c>
      <c r="B13" s="4" t="s">
        <v>15</v>
      </c>
      <c r="C13" s="4"/>
      <c r="D13" s="10">
        <f>'910502_082092'!C30</f>
        <v>390</v>
      </c>
      <c r="E13" s="10">
        <f>'910502_082092'!D30</f>
        <v>390</v>
      </c>
      <c r="F13" s="186">
        <f>'910502_082092'!E30</f>
        <v>390000</v>
      </c>
      <c r="G13" s="9"/>
    </row>
    <row r="14" spans="1:7" ht="15" customHeight="1">
      <c r="A14" s="20">
        <v>940000</v>
      </c>
      <c r="B14" s="4" t="s">
        <v>16</v>
      </c>
      <c r="C14" s="4"/>
      <c r="D14" s="10">
        <f>'940000_013390'!C32</f>
        <v>1560</v>
      </c>
      <c r="E14" s="10">
        <f>'940000_013390'!D32</f>
        <v>1560</v>
      </c>
      <c r="F14" s="185">
        <f>'940000_013390'!E32</f>
        <v>2300000</v>
      </c>
      <c r="G14" s="9"/>
    </row>
    <row r="15" spans="1:7" ht="15" customHeight="1">
      <c r="A15" s="20">
        <v>960302</v>
      </c>
      <c r="B15" s="4" t="s">
        <v>17</v>
      </c>
      <c r="C15" s="4"/>
      <c r="D15" s="10">
        <f>'960302_013320'!C32</f>
        <v>150</v>
      </c>
      <c r="E15" s="10">
        <f>'960302_013320'!D32</f>
        <v>150</v>
      </c>
      <c r="F15" s="185">
        <f>'960302_013320'!E32</f>
        <v>300000</v>
      </c>
      <c r="G15" s="9"/>
    </row>
    <row r="16" spans="1:7" ht="15" customHeight="1">
      <c r="A16" s="16">
        <v>932911</v>
      </c>
      <c r="B16" s="16" t="s">
        <v>18</v>
      </c>
      <c r="C16" s="4"/>
      <c r="D16" s="22"/>
      <c r="E16" s="22"/>
      <c r="F16" s="185">
        <f>'932911_081061'!E32</f>
        <v>2011680</v>
      </c>
      <c r="G16" s="4"/>
    </row>
    <row r="17" spans="1:7" ht="15" customHeight="1">
      <c r="A17" s="23" t="s">
        <v>19</v>
      </c>
      <c r="B17" s="24"/>
      <c r="C17" s="25"/>
      <c r="D17" s="25">
        <f>SUM(D1:D15)</f>
        <v>50571</v>
      </c>
      <c r="E17" s="26">
        <f>SUM(E1:E15)</f>
        <v>56101</v>
      </c>
      <c r="F17" s="185">
        <f>SUM(F1:F16)</f>
        <v>58669767</v>
      </c>
      <c r="G17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2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3"/>
  <sheetViews>
    <sheetView view="pageBreakPreview" zoomScale="83" zoomScaleSheetLayoutView="83" zoomScalePageLayoutView="0" workbookViewId="0" topLeftCell="A1">
      <selection activeCell="A2" sqref="A2"/>
    </sheetView>
  </sheetViews>
  <sheetFormatPr defaultColWidth="8.75" defaultRowHeight="18.75" customHeight="1"/>
  <cols>
    <col min="1" max="1" width="8.75" style="0" customWidth="1"/>
    <col min="2" max="2" width="25.58203125" style="0" customWidth="1"/>
    <col min="3" max="3" width="7.25" style="81" customWidth="1"/>
    <col min="4" max="5" width="7.41015625" style="146" customWidth="1"/>
    <col min="6" max="6" width="3" style="0" customWidth="1"/>
  </cols>
  <sheetData>
    <row r="1" spans="1:5" ht="18.75" customHeight="1">
      <c r="A1" s="205" t="s">
        <v>180</v>
      </c>
      <c r="B1" s="205"/>
      <c r="C1" s="205"/>
      <c r="D1" s="84"/>
      <c r="E1" s="84"/>
    </row>
    <row r="2" spans="1:5" ht="18.75" customHeight="1">
      <c r="A2" s="63">
        <v>562917</v>
      </c>
      <c r="B2" s="62" t="s">
        <v>8</v>
      </c>
      <c r="C2" s="86" t="s">
        <v>23</v>
      </c>
      <c r="D2" s="86" t="s">
        <v>23</v>
      </c>
      <c r="E2" s="181" t="s">
        <v>179</v>
      </c>
    </row>
    <row r="3" spans="1:5" ht="18.75" customHeight="1">
      <c r="A3" s="63">
        <v>999999</v>
      </c>
      <c r="B3" s="62"/>
      <c r="C3" s="86"/>
      <c r="D3" s="86"/>
      <c r="E3" s="86"/>
    </row>
    <row r="4" spans="1:5" ht="27.75" customHeight="1">
      <c r="A4" s="67" t="s">
        <v>41</v>
      </c>
      <c r="B4" s="68" t="s">
        <v>42</v>
      </c>
      <c r="C4" s="89"/>
      <c r="D4" s="89"/>
      <c r="E4" s="89"/>
    </row>
    <row r="5" spans="1:5" ht="16.5" customHeight="1">
      <c r="A5" s="70" t="s">
        <v>43</v>
      </c>
      <c r="B5" s="68" t="s">
        <v>44</v>
      </c>
      <c r="C5" s="89"/>
      <c r="D5" s="89"/>
      <c r="E5" s="89"/>
    </row>
    <row r="6" spans="1:5" ht="25.5" customHeight="1">
      <c r="A6" s="62" t="s">
        <v>45</v>
      </c>
      <c r="B6" s="71" t="s">
        <v>46</v>
      </c>
      <c r="C6" s="92"/>
      <c r="D6" s="92"/>
      <c r="E6" s="92"/>
    </row>
    <row r="7" spans="1:5" ht="15" customHeight="1">
      <c r="A7" s="70" t="s">
        <v>47</v>
      </c>
      <c r="B7" s="68" t="s">
        <v>48</v>
      </c>
      <c r="C7" s="89"/>
      <c r="D7" s="89"/>
      <c r="E7" s="89"/>
    </row>
    <row r="8" spans="1:5" ht="13.5" customHeight="1">
      <c r="A8" s="70" t="s">
        <v>49</v>
      </c>
      <c r="B8" s="68" t="s">
        <v>9</v>
      </c>
      <c r="C8" s="89"/>
      <c r="D8" s="89"/>
      <c r="E8" s="89"/>
    </row>
    <row r="9" spans="1:5" ht="17.25" customHeight="1">
      <c r="A9" s="70" t="s">
        <v>50</v>
      </c>
      <c r="B9" s="68" t="s">
        <v>51</v>
      </c>
      <c r="C9" s="89">
        <v>2323</v>
      </c>
      <c r="D9" s="89">
        <v>2323</v>
      </c>
      <c r="E9" s="89">
        <v>1626100</v>
      </c>
    </row>
    <row r="10" spans="1:5" ht="23.25" customHeight="1">
      <c r="A10" s="74" t="s">
        <v>52</v>
      </c>
      <c r="B10" s="71" t="s">
        <v>53</v>
      </c>
      <c r="C10" s="92">
        <f>SUM(C7:C9)</f>
        <v>2323</v>
      </c>
      <c r="D10" s="92">
        <f>SUM(D7:D9)</f>
        <v>2323</v>
      </c>
      <c r="E10" s="92">
        <f>SUM(E7:E9)</f>
        <v>1626100</v>
      </c>
    </row>
    <row r="11" spans="1:5" ht="13.5" customHeight="1">
      <c r="A11" s="70" t="s">
        <v>54</v>
      </c>
      <c r="B11" s="75" t="s">
        <v>55</v>
      </c>
      <c r="C11" s="86"/>
      <c r="D11" s="86"/>
      <c r="E11" s="86"/>
    </row>
    <row r="12" spans="1:5" ht="13.5" customHeight="1">
      <c r="A12" s="70" t="s">
        <v>56</v>
      </c>
      <c r="B12" s="76" t="s">
        <v>57</v>
      </c>
      <c r="C12" s="96"/>
      <c r="D12" s="96"/>
      <c r="E12" s="96"/>
    </row>
    <row r="13" spans="1:5" ht="13.5" customHeight="1">
      <c r="A13" s="70" t="s">
        <v>58</v>
      </c>
      <c r="B13" s="68" t="s">
        <v>59</v>
      </c>
      <c r="C13" s="89"/>
      <c r="D13" s="89"/>
      <c r="E13" s="89"/>
    </row>
    <row r="14" spans="1:5" ht="13.5" customHeight="1">
      <c r="A14" s="74" t="s">
        <v>60</v>
      </c>
      <c r="B14" s="71" t="s">
        <v>61</v>
      </c>
      <c r="C14" s="92">
        <f>SUM(C12:C13)</f>
        <v>0</v>
      </c>
      <c r="D14" s="92">
        <f>SUM(D12:D13)</f>
        <v>0</v>
      </c>
      <c r="E14" s="92"/>
    </row>
    <row r="15" spans="1:5" ht="13.5" customHeight="1">
      <c r="A15" s="70" t="s">
        <v>62</v>
      </c>
      <c r="B15" s="68" t="s">
        <v>63</v>
      </c>
      <c r="C15" s="92"/>
      <c r="D15" s="92"/>
      <c r="E15" s="92"/>
    </row>
    <row r="16" spans="1:5" ht="13.5" customHeight="1">
      <c r="A16" s="70" t="s">
        <v>62</v>
      </c>
      <c r="B16" s="68" t="s">
        <v>64</v>
      </c>
      <c r="C16" s="92"/>
      <c r="D16" s="92"/>
      <c r="E16" s="92"/>
    </row>
    <row r="17" spans="1:5" ht="13.5" customHeight="1">
      <c r="A17" s="70" t="s">
        <v>62</v>
      </c>
      <c r="B17" s="68" t="s">
        <v>65</v>
      </c>
      <c r="C17" s="92"/>
      <c r="D17" s="92"/>
      <c r="E17" s="92"/>
    </row>
    <row r="18" spans="1:5" ht="13.5" customHeight="1">
      <c r="A18" s="74" t="s">
        <v>66</v>
      </c>
      <c r="B18" s="75" t="s">
        <v>67</v>
      </c>
      <c r="C18" s="86">
        <f>SUM(C15:C17)</f>
        <v>0</v>
      </c>
      <c r="D18" s="86">
        <f>SUM(D15:D17)</f>
        <v>0</v>
      </c>
      <c r="E18" s="86"/>
    </row>
    <row r="19" spans="1:5" ht="13.5" customHeight="1">
      <c r="A19" s="70" t="s">
        <v>68</v>
      </c>
      <c r="B19" s="76" t="s">
        <v>69</v>
      </c>
      <c r="C19" s="96">
        <v>627</v>
      </c>
      <c r="D19" s="96">
        <v>627</v>
      </c>
      <c r="E19" s="96">
        <v>439047</v>
      </c>
    </row>
    <row r="20" spans="1:5" ht="13.5" customHeight="1">
      <c r="A20" s="70" t="s">
        <v>70</v>
      </c>
      <c r="B20" s="68" t="s">
        <v>71</v>
      </c>
      <c r="C20" s="89"/>
      <c r="D20" s="89"/>
      <c r="E20" s="89"/>
    </row>
    <row r="21" spans="1:5" ht="13.5" customHeight="1">
      <c r="A21" s="70" t="s">
        <v>72</v>
      </c>
      <c r="B21" s="68" t="s">
        <v>73</v>
      </c>
      <c r="C21" s="89"/>
      <c r="D21" s="89"/>
      <c r="E21" s="89"/>
    </row>
    <row r="22" spans="1:5" ht="13.5" customHeight="1">
      <c r="A22" s="70" t="s">
        <v>74</v>
      </c>
      <c r="B22" s="68" t="s">
        <v>75</v>
      </c>
      <c r="C22" s="89"/>
      <c r="D22" s="89"/>
      <c r="E22" s="89"/>
    </row>
    <row r="23" spans="1:5" ht="26.25" customHeight="1">
      <c r="A23" s="70" t="s">
        <v>76</v>
      </c>
      <c r="B23" s="68" t="s">
        <v>77</v>
      </c>
      <c r="C23" s="89"/>
      <c r="D23" s="89"/>
      <c r="E23" s="89"/>
    </row>
    <row r="24" spans="1:5" ht="18.75" customHeight="1">
      <c r="A24" s="74">
        <v>941</v>
      </c>
      <c r="B24" s="71" t="s">
        <v>78</v>
      </c>
      <c r="C24" s="92">
        <f>SUM(C19:C23)</f>
        <v>627</v>
      </c>
      <c r="D24" s="92">
        <f>SUM(D19:D23)</f>
        <v>627</v>
      </c>
      <c r="E24" s="92">
        <f>SUM(E19:E23)</f>
        <v>439047</v>
      </c>
    </row>
    <row r="25" spans="1:5" ht="17.25" customHeight="1">
      <c r="A25" s="74"/>
      <c r="B25" s="71" t="s">
        <v>79</v>
      </c>
      <c r="C25" s="92">
        <f>C24+C18+C14+C11+C10+C6</f>
        <v>2950</v>
      </c>
      <c r="D25" s="92">
        <f>D24+D18+D14+D11+D10+D6</f>
        <v>2950</v>
      </c>
      <c r="E25" s="92">
        <f>E24+E18+E14+E11+E10+E6</f>
        <v>2065147</v>
      </c>
    </row>
    <row r="26" spans="1:5" ht="17.25" customHeight="1">
      <c r="A26" s="70" t="s">
        <v>80</v>
      </c>
      <c r="B26" s="68" t="s">
        <v>81</v>
      </c>
      <c r="C26" s="89"/>
      <c r="D26" s="89"/>
      <c r="E26" s="89"/>
    </row>
    <row r="27" spans="1:5" ht="17.25" customHeight="1">
      <c r="A27" s="70" t="s">
        <v>80</v>
      </c>
      <c r="B27" s="68" t="s">
        <v>82</v>
      </c>
      <c r="C27" s="89"/>
      <c r="D27" s="89"/>
      <c r="E27" s="89"/>
    </row>
    <row r="28" spans="1:5" ht="17.25" customHeight="1">
      <c r="A28" s="70" t="s">
        <v>80</v>
      </c>
      <c r="B28" s="68" t="s">
        <v>83</v>
      </c>
      <c r="C28" s="89"/>
      <c r="D28" s="89"/>
      <c r="E28" s="89"/>
    </row>
    <row r="29" spans="1:5" ht="17.25" customHeight="1">
      <c r="A29" s="70" t="s">
        <v>80</v>
      </c>
      <c r="B29" s="68" t="s">
        <v>84</v>
      </c>
      <c r="C29" s="89"/>
      <c r="D29" s="89"/>
      <c r="E29" s="89"/>
    </row>
    <row r="30" spans="1:5" ht="27" customHeight="1">
      <c r="A30" s="74" t="s">
        <v>80</v>
      </c>
      <c r="B30" s="71" t="s">
        <v>85</v>
      </c>
      <c r="C30" s="92"/>
      <c r="D30" s="92"/>
      <c r="E30" s="92"/>
    </row>
    <row r="31" spans="1:5" ht="18.75" customHeight="1">
      <c r="A31" s="74">
        <v>9816</v>
      </c>
      <c r="B31" s="71" t="s">
        <v>87</v>
      </c>
      <c r="C31" s="92"/>
      <c r="D31" s="92"/>
      <c r="E31" s="92"/>
    </row>
    <row r="32" spans="1:5" ht="18.75" customHeight="1">
      <c r="A32" s="74"/>
      <c r="B32" s="71" t="s">
        <v>88</v>
      </c>
      <c r="C32" s="92">
        <f>C25+C30+C31</f>
        <v>2950</v>
      </c>
      <c r="D32" s="92">
        <f>D25+D30+D31</f>
        <v>2950</v>
      </c>
      <c r="E32" s="92">
        <f>E25+E30+E31</f>
        <v>2065147</v>
      </c>
    </row>
    <row r="34" spans="2:9" ht="18.75" customHeight="1">
      <c r="B34" s="122"/>
      <c r="G34" s="201" t="s">
        <v>121</v>
      </c>
      <c r="H34" s="201"/>
      <c r="I34" s="201"/>
    </row>
    <row r="35" spans="2:9" ht="18.75" customHeight="1">
      <c r="B35" s="122"/>
      <c r="G35" s="201" t="s">
        <v>202</v>
      </c>
      <c r="H35" s="201">
        <f>41*3*700</f>
        <v>86100</v>
      </c>
      <c r="I35" s="201" t="s">
        <v>115</v>
      </c>
    </row>
    <row r="36" spans="2:9" ht="18.75" customHeight="1">
      <c r="B36" s="122"/>
      <c r="G36" s="201" t="s">
        <v>98</v>
      </c>
      <c r="H36" s="202">
        <f>H35*0.27</f>
        <v>23247</v>
      </c>
      <c r="I36" s="201"/>
    </row>
    <row r="37" spans="2:9" ht="18.75" customHeight="1">
      <c r="B37" s="122"/>
      <c r="G37" s="201" t="s">
        <v>116</v>
      </c>
      <c r="H37" s="202">
        <f>H35*1.27</f>
        <v>109347</v>
      </c>
      <c r="I37" s="201"/>
    </row>
    <row r="38" spans="2:9" ht="18.75" customHeight="1">
      <c r="B38" s="122"/>
      <c r="G38" s="201"/>
      <c r="H38" s="201"/>
      <c r="I38" s="201"/>
    </row>
    <row r="39" spans="2:9" ht="18.75" customHeight="1">
      <c r="B39" s="122"/>
      <c r="G39" s="201" t="s">
        <v>122</v>
      </c>
      <c r="H39" s="201"/>
      <c r="I39" s="201"/>
    </row>
    <row r="40" spans="2:9" ht="18.75" customHeight="1">
      <c r="B40" s="122"/>
      <c r="G40" s="201" t="s">
        <v>203</v>
      </c>
      <c r="H40" s="201">
        <f>(160*12+35*8)*700</f>
        <v>1540000</v>
      </c>
      <c r="I40" s="201" t="s">
        <v>115</v>
      </c>
    </row>
    <row r="41" spans="2:9" ht="18.75" customHeight="1">
      <c r="B41" s="122"/>
      <c r="G41" s="201" t="s">
        <v>98</v>
      </c>
      <c r="H41" s="202">
        <f>H40*0.27</f>
        <v>415800</v>
      </c>
      <c r="I41" s="201"/>
    </row>
    <row r="42" spans="2:9" ht="18.75" customHeight="1">
      <c r="B42" s="122"/>
      <c r="G42" s="201" t="s">
        <v>116</v>
      </c>
      <c r="H42" s="202">
        <f>H40*1.27</f>
        <v>1955800</v>
      </c>
      <c r="I42" s="201"/>
    </row>
    <row r="43" spans="7:9" ht="18.75" customHeight="1">
      <c r="G43" s="203"/>
      <c r="H43" s="203"/>
      <c r="I43" s="203"/>
    </row>
  </sheetData>
  <sheetProtection selectLockedCells="1" selectUnlockedCells="1"/>
  <mergeCells count="1">
    <mergeCell ref="A1:C1"/>
  </mergeCells>
  <printOptions headings="1"/>
  <pageMargins left="0.7083333333333334" right="0.7083333333333334" top="0.7479166666666666" bottom="0.7479166666666666" header="0.5118055555555555" footer="0.5118055555555555"/>
  <pageSetup fitToHeight="0" fitToWidth="1" horizontalDpi="300" verticalDpi="300" orientation="portrait" paperSize="9" scale="70" r:id="rId1"/>
  <headerFooter alignWithMargins="0">
    <oddHeader>&amp;C&amp;P/&amp;N</oddHeader>
    <oddFooter>&amp;L&amp;D&amp;R&amp;A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view="pageBreakPreview" zoomScale="83" zoomScaleSheetLayoutView="83" zoomScalePageLayoutView="0" workbookViewId="0" topLeftCell="A1">
      <selection activeCell="A2" sqref="A2"/>
    </sheetView>
  </sheetViews>
  <sheetFormatPr defaultColWidth="8.75" defaultRowHeight="18.75" customHeight="1"/>
  <cols>
    <col min="1" max="1" width="8.75" style="98" customWidth="1"/>
    <col min="2" max="2" width="34.25" style="98" customWidth="1"/>
    <col min="3" max="3" width="7.25" style="99" customWidth="1"/>
    <col min="4" max="4" width="6.08203125" style="100" customWidth="1"/>
    <col min="5" max="5" width="8" style="100" customWidth="1"/>
    <col min="6" max="6" width="14.08203125" style="98" customWidth="1"/>
  </cols>
  <sheetData>
    <row r="1" spans="1:5" ht="18.75" customHeight="1">
      <c r="A1" s="207" t="s">
        <v>180</v>
      </c>
      <c r="B1" s="207"/>
      <c r="C1" s="207"/>
      <c r="D1" s="102"/>
      <c r="E1" s="102"/>
    </row>
    <row r="2" spans="1:5" ht="18.75" customHeight="1">
      <c r="A2" s="103">
        <v>680001</v>
      </c>
      <c r="B2" s="101" t="s">
        <v>123</v>
      </c>
      <c r="C2" s="104" t="s">
        <v>23</v>
      </c>
      <c r="D2" s="104" t="s">
        <v>23</v>
      </c>
      <c r="E2" s="181" t="s">
        <v>179</v>
      </c>
    </row>
    <row r="3" spans="1:5" ht="18.75" customHeight="1">
      <c r="A3" s="103" t="s">
        <v>124</v>
      </c>
      <c r="B3" s="101"/>
      <c r="C3" s="104"/>
      <c r="D3" s="104"/>
      <c r="E3" s="104"/>
    </row>
    <row r="4" spans="1:5" ht="27.75" customHeight="1">
      <c r="A4" s="106" t="s">
        <v>41</v>
      </c>
      <c r="B4" s="107" t="s">
        <v>42</v>
      </c>
      <c r="C4" s="108"/>
      <c r="D4" s="108"/>
      <c r="E4" s="108"/>
    </row>
    <row r="5" spans="1:5" ht="15" customHeight="1">
      <c r="A5" s="110" t="s">
        <v>43</v>
      </c>
      <c r="B5" s="107" t="s">
        <v>44</v>
      </c>
      <c r="C5" s="108"/>
      <c r="D5" s="108"/>
      <c r="E5" s="108"/>
    </row>
    <row r="6" spans="1:5" ht="25.5" customHeight="1">
      <c r="A6" s="101" t="s">
        <v>45</v>
      </c>
      <c r="B6" s="111" t="s">
        <v>46</v>
      </c>
      <c r="C6" s="112">
        <f>SUM(C4:C5)</f>
        <v>0</v>
      </c>
      <c r="D6" s="112">
        <f>SUM(D4:D5)</f>
        <v>0</v>
      </c>
      <c r="E6" s="112">
        <f>SUM(E4:E5)</f>
        <v>0</v>
      </c>
    </row>
    <row r="7" spans="1:5" ht="15" customHeight="1">
      <c r="A7" s="110" t="s">
        <v>47</v>
      </c>
      <c r="B7" s="107" t="s">
        <v>48</v>
      </c>
      <c r="C7" s="108"/>
      <c r="D7" s="108"/>
      <c r="E7" s="108"/>
    </row>
    <row r="8" spans="1:5" ht="15" customHeight="1">
      <c r="A8" s="110" t="s">
        <v>49</v>
      </c>
      <c r="B8" s="107" t="s">
        <v>9</v>
      </c>
      <c r="C8" s="108"/>
      <c r="D8" s="108"/>
      <c r="E8" s="108"/>
    </row>
    <row r="9" spans="1:5" ht="15" customHeight="1">
      <c r="A9" s="110" t="s">
        <v>50</v>
      </c>
      <c r="B9" s="107" t="s">
        <v>51</v>
      </c>
      <c r="C9" s="108"/>
      <c r="D9" s="108"/>
      <c r="E9" s="108"/>
    </row>
    <row r="10" spans="1:5" ht="15" customHeight="1">
      <c r="A10" s="114" t="s">
        <v>52</v>
      </c>
      <c r="B10" s="111" t="s">
        <v>53</v>
      </c>
      <c r="C10" s="112">
        <f>SUM(C7:C9)</f>
        <v>0</v>
      </c>
      <c r="D10" s="112">
        <f>SUM(D7:D9)</f>
        <v>0</v>
      </c>
      <c r="E10" s="112">
        <f>SUM(E7:E9)</f>
        <v>0</v>
      </c>
    </row>
    <row r="11" spans="1:5" ht="15" customHeight="1">
      <c r="A11" s="110" t="s">
        <v>54</v>
      </c>
      <c r="B11" s="115" t="s">
        <v>55</v>
      </c>
      <c r="C11" s="104"/>
      <c r="D11" s="104"/>
      <c r="E11" s="104"/>
    </row>
    <row r="12" spans="1:6" ht="15" customHeight="1">
      <c r="A12" s="110" t="s">
        <v>56</v>
      </c>
      <c r="B12" s="116" t="s">
        <v>57</v>
      </c>
      <c r="C12" s="117">
        <v>3373</v>
      </c>
      <c r="D12" s="117">
        <v>3373</v>
      </c>
      <c r="E12" s="117">
        <v>3373200</v>
      </c>
      <c r="F12" s="99" t="s">
        <v>125</v>
      </c>
    </row>
    <row r="13" spans="1:5" ht="15" customHeight="1">
      <c r="A13" s="110" t="s">
        <v>58</v>
      </c>
      <c r="B13" s="107" t="s">
        <v>59</v>
      </c>
      <c r="C13" s="108"/>
      <c r="D13" s="108"/>
      <c r="E13" s="108"/>
    </row>
    <row r="14" spans="1:5" ht="15" customHeight="1">
      <c r="A14" s="114" t="s">
        <v>60</v>
      </c>
      <c r="B14" s="111" t="s">
        <v>61</v>
      </c>
      <c r="C14" s="112">
        <f>SUM(C12:C13)</f>
        <v>3373</v>
      </c>
      <c r="D14" s="112">
        <f>SUM(D12:D13)</f>
        <v>3373</v>
      </c>
      <c r="E14" s="112">
        <f>SUM(E12:E13)</f>
        <v>3373200</v>
      </c>
    </row>
    <row r="15" spans="1:5" ht="15" customHeight="1">
      <c r="A15" s="110" t="s">
        <v>62</v>
      </c>
      <c r="B15" s="107" t="s">
        <v>63</v>
      </c>
      <c r="C15" s="112"/>
      <c r="D15" s="112"/>
      <c r="E15" s="112"/>
    </row>
    <row r="16" spans="1:5" ht="15" customHeight="1">
      <c r="A16" s="110" t="s">
        <v>62</v>
      </c>
      <c r="B16" s="107" t="s">
        <v>64</v>
      </c>
      <c r="C16" s="112"/>
      <c r="D16" s="112"/>
      <c r="E16" s="112"/>
    </row>
    <row r="17" spans="1:5" ht="15" customHeight="1">
      <c r="A17" s="110" t="s">
        <v>62</v>
      </c>
      <c r="B17" s="107" t="s">
        <v>65</v>
      </c>
      <c r="C17" s="112"/>
      <c r="D17" s="112"/>
      <c r="E17" s="112"/>
    </row>
    <row r="18" spans="1:5" ht="15" customHeight="1">
      <c r="A18" s="114" t="s">
        <v>66</v>
      </c>
      <c r="B18" s="115" t="s">
        <v>67</v>
      </c>
      <c r="C18" s="104">
        <f>SUM(C15:C17)</f>
        <v>0</v>
      </c>
      <c r="D18" s="104">
        <f>SUM(D15:D17)</f>
        <v>0</v>
      </c>
      <c r="E18" s="104">
        <f>SUM(E15:E17)</f>
        <v>0</v>
      </c>
    </row>
    <row r="19" spans="1:5" ht="15" customHeight="1">
      <c r="A19" s="110" t="s">
        <v>68</v>
      </c>
      <c r="B19" s="116" t="s">
        <v>69</v>
      </c>
      <c r="C19" s="117"/>
      <c r="D19" s="117"/>
      <c r="E19" s="117"/>
    </row>
    <row r="20" spans="1:5" ht="15" customHeight="1">
      <c r="A20" s="110" t="s">
        <v>70</v>
      </c>
      <c r="B20" s="107" t="s">
        <v>71</v>
      </c>
      <c r="C20" s="108"/>
      <c r="D20" s="108"/>
      <c r="E20" s="108"/>
    </row>
    <row r="21" spans="1:5" ht="13.5" customHeight="1">
      <c r="A21" s="110" t="s">
        <v>72</v>
      </c>
      <c r="B21" s="107" t="s">
        <v>73</v>
      </c>
      <c r="C21" s="108"/>
      <c r="D21" s="108"/>
      <c r="E21" s="108"/>
    </row>
    <row r="22" spans="1:5" ht="13.5" customHeight="1">
      <c r="A22" s="110" t="s">
        <v>74</v>
      </c>
      <c r="B22" s="107" t="s">
        <v>75</v>
      </c>
      <c r="C22" s="108"/>
      <c r="D22" s="108"/>
      <c r="E22" s="108"/>
    </row>
    <row r="23" spans="1:5" ht="13.5" customHeight="1">
      <c r="A23" s="110" t="s">
        <v>76</v>
      </c>
      <c r="B23" s="107" t="s">
        <v>77</v>
      </c>
      <c r="C23" s="108"/>
      <c r="D23" s="108"/>
      <c r="E23" s="108"/>
    </row>
    <row r="24" spans="1:5" ht="13.5" customHeight="1">
      <c r="A24" s="114">
        <v>941</v>
      </c>
      <c r="B24" s="111" t="s">
        <v>78</v>
      </c>
      <c r="C24" s="112">
        <f>SUM(C19:C23)</f>
        <v>0</v>
      </c>
      <c r="D24" s="112">
        <f>SUM(D19:D23)</f>
        <v>0</v>
      </c>
      <c r="E24" s="112">
        <f>SUM(E19:E23)</f>
        <v>0</v>
      </c>
    </row>
    <row r="25" spans="1:5" ht="13.5" customHeight="1">
      <c r="A25" s="114"/>
      <c r="B25" s="111" t="s">
        <v>79</v>
      </c>
      <c r="C25" s="112">
        <f>C24+C18+C14+C11+C10+C6</f>
        <v>3373</v>
      </c>
      <c r="D25" s="112">
        <f>D24+D18+D14+D11+D10+D6</f>
        <v>3373</v>
      </c>
      <c r="E25" s="112">
        <f>E24+E18+E14+E11+E10+E6</f>
        <v>3373200</v>
      </c>
    </row>
    <row r="26" spans="1:5" ht="13.5" customHeight="1">
      <c r="A26" s="110" t="s">
        <v>80</v>
      </c>
      <c r="B26" s="107" t="s">
        <v>81</v>
      </c>
      <c r="C26" s="108"/>
      <c r="D26" s="108"/>
      <c r="E26" s="108"/>
    </row>
    <row r="27" spans="1:5" ht="13.5" customHeight="1">
      <c r="A27" s="110" t="s">
        <v>80</v>
      </c>
      <c r="B27" s="107" t="s">
        <v>82</v>
      </c>
      <c r="C27" s="108"/>
      <c r="D27" s="108"/>
      <c r="E27" s="108"/>
    </row>
    <row r="28" spans="1:5" ht="13.5" customHeight="1">
      <c r="A28" s="110" t="s">
        <v>80</v>
      </c>
      <c r="B28" s="107" t="s">
        <v>83</v>
      </c>
      <c r="C28" s="108"/>
      <c r="D28" s="108"/>
      <c r="E28" s="108"/>
    </row>
    <row r="29" spans="1:5" ht="13.5" customHeight="1">
      <c r="A29" s="110" t="s">
        <v>80</v>
      </c>
      <c r="B29" s="107" t="s">
        <v>84</v>
      </c>
      <c r="C29" s="108"/>
      <c r="D29" s="108"/>
      <c r="E29" s="108"/>
    </row>
    <row r="30" spans="1:5" ht="17.25" customHeight="1">
      <c r="A30" s="114" t="s">
        <v>80</v>
      </c>
      <c r="B30" s="111" t="s">
        <v>85</v>
      </c>
      <c r="C30" s="112">
        <f>SUM(C26:C29)</f>
        <v>0</v>
      </c>
      <c r="D30" s="112">
        <f>SUM(D26:D29)</f>
        <v>0</v>
      </c>
      <c r="E30" s="112">
        <f>SUM(E26:E29)</f>
        <v>0</v>
      </c>
    </row>
    <row r="31" spans="1:5" ht="17.25" customHeight="1">
      <c r="A31" s="114">
        <v>9816</v>
      </c>
      <c r="B31" s="111" t="s">
        <v>87</v>
      </c>
      <c r="C31" s="112"/>
      <c r="D31" s="112"/>
      <c r="E31" s="112"/>
    </row>
    <row r="32" spans="1:5" ht="18.75" customHeight="1">
      <c r="A32" s="114"/>
      <c r="B32" s="111" t="s">
        <v>88</v>
      </c>
      <c r="C32" s="112">
        <f>C25+C30+C31</f>
        <v>3373</v>
      </c>
      <c r="D32" s="112">
        <f>D25+D30+D31</f>
        <v>3373</v>
      </c>
      <c r="E32" s="112">
        <f>E25+E30+E31</f>
        <v>3373200</v>
      </c>
    </row>
  </sheetData>
  <sheetProtection selectLockedCells="1" selectUnlockedCells="1"/>
  <mergeCells count="1">
    <mergeCell ref="A1:C1"/>
  </mergeCells>
  <printOptions headings="1"/>
  <pageMargins left="0.7083333333333334" right="0.7083333333333334" top="0.7479166666666666" bottom="0.7479166666666666" header="0.5118055555555555" footer="0.5118055555555555"/>
  <pageSetup fitToHeight="0" fitToWidth="1" horizontalDpi="300" verticalDpi="300" orientation="portrait" paperSize="9" scale="84" r:id="rId1"/>
  <headerFooter alignWithMargins="0">
    <oddHeader>&amp;C&amp;P/&amp;N</oddHeader>
    <oddFooter>&amp;L&amp;D&amp;R&amp;A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60"/>
  <sheetViews>
    <sheetView view="pageBreakPreview" zoomScale="83" zoomScaleSheetLayoutView="83" zoomScalePageLayoutView="0" workbookViewId="0" topLeftCell="A1">
      <selection activeCell="A2" sqref="A2"/>
    </sheetView>
  </sheetViews>
  <sheetFormatPr defaultColWidth="8.75" defaultRowHeight="18.75" customHeight="1"/>
  <cols>
    <col min="1" max="1" width="8.75" style="98" customWidth="1"/>
    <col min="2" max="2" width="37.58203125" style="98" customWidth="1"/>
    <col min="3" max="3" width="7.41015625" style="99" customWidth="1"/>
    <col min="4" max="5" width="8.58203125" style="99" customWidth="1"/>
    <col min="6" max="6" width="24.91015625" style="98" customWidth="1"/>
  </cols>
  <sheetData>
    <row r="1" spans="1:5" ht="18.75" customHeight="1">
      <c r="A1" s="207" t="s">
        <v>180</v>
      </c>
      <c r="B1" s="207"/>
      <c r="C1" s="207"/>
      <c r="D1" s="102"/>
      <c r="E1" s="102"/>
    </row>
    <row r="2" spans="1:5" ht="18.75" customHeight="1">
      <c r="A2" s="103">
        <v>680002</v>
      </c>
      <c r="B2" s="101" t="s">
        <v>126</v>
      </c>
      <c r="C2" s="104" t="s">
        <v>23</v>
      </c>
      <c r="D2" s="147">
        <v>42933</v>
      </c>
      <c r="E2" s="180" t="s">
        <v>179</v>
      </c>
    </row>
    <row r="3" spans="1:5" ht="18.75" customHeight="1">
      <c r="A3" s="103" t="s">
        <v>124</v>
      </c>
      <c r="B3" s="101"/>
      <c r="C3" s="104"/>
      <c r="D3" s="104"/>
      <c r="E3" s="104"/>
    </row>
    <row r="4" spans="1:5" ht="27.75" customHeight="1">
      <c r="A4" s="106" t="s">
        <v>41</v>
      </c>
      <c r="B4" s="107" t="s">
        <v>42</v>
      </c>
      <c r="C4" s="108"/>
      <c r="D4" s="108"/>
      <c r="E4" s="108"/>
    </row>
    <row r="5" spans="1:5" ht="16.5" customHeight="1">
      <c r="A5" s="110" t="s">
        <v>43</v>
      </c>
      <c r="B5" s="107" t="s">
        <v>44</v>
      </c>
      <c r="C5" s="108"/>
      <c r="D5" s="108"/>
      <c r="E5" s="108"/>
    </row>
    <row r="6" spans="1:5" ht="25.5" customHeight="1">
      <c r="A6" s="101" t="s">
        <v>45</v>
      </c>
      <c r="B6" s="111" t="s">
        <v>46</v>
      </c>
      <c r="C6" s="112"/>
      <c r="D6" s="112"/>
      <c r="E6" s="112"/>
    </row>
    <row r="7" spans="1:5" ht="17.25" customHeight="1">
      <c r="A7" s="110" t="s">
        <v>47</v>
      </c>
      <c r="B7" s="107" t="s">
        <v>48</v>
      </c>
      <c r="C7" s="108"/>
      <c r="D7" s="108"/>
      <c r="E7" s="108"/>
    </row>
    <row r="8" spans="1:6" s="154" customFormat="1" ht="52.5" customHeight="1">
      <c r="A8" s="148" t="s">
        <v>49</v>
      </c>
      <c r="B8" s="149" t="s">
        <v>9</v>
      </c>
      <c r="C8" s="150">
        <v>9000</v>
      </c>
      <c r="D8" s="151">
        <v>7815</v>
      </c>
      <c r="E8" s="152">
        <v>5743066</v>
      </c>
      <c r="F8" s="153" t="s">
        <v>127</v>
      </c>
    </row>
    <row r="9" spans="1:5" ht="17.25" customHeight="1">
      <c r="A9" s="110" t="s">
        <v>50</v>
      </c>
      <c r="B9" s="107" t="s">
        <v>51</v>
      </c>
      <c r="C9" s="108"/>
      <c r="D9" s="108"/>
      <c r="E9" s="155"/>
    </row>
    <row r="10" spans="1:5" ht="22.5" customHeight="1">
      <c r="A10" s="114" t="s">
        <v>52</v>
      </c>
      <c r="B10" s="111" t="s">
        <v>53</v>
      </c>
      <c r="C10" s="112">
        <f>SUM(C7:C9)</f>
        <v>9000</v>
      </c>
      <c r="D10" s="156">
        <f>SUM(D7:D9)</f>
        <v>7815</v>
      </c>
      <c r="E10" s="112">
        <f>SUM(E7:E9)</f>
        <v>5743066</v>
      </c>
    </row>
    <row r="11" spans="1:6" ht="18.75" customHeight="1">
      <c r="A11" s="110" t="s">
        <v>54</v>
      </c>
      <c r="B11" s="115" t="s">
        <v>89</v>
      </c>
      <c r="C11" s="104">
        <v>3600</v>
      </c>
      <c r="D11" s="104">
        <v>3600</v>
      </c>
      <c r="E11" s="104">
        <v>3600000</v>
      </c>
      <c r="F11" s="98" t="s">
        <v>128</v>
      </c>
    </row>
    <row r="12" spans="1:5" ht="13.5" customHeight="1">
      <c r="A12" s="110" t="s">
        <v>56</v>
      </c>
      <c r="B12" s="116" t="s">
        <v>57</v>
      </c>
      <c r="C12" s="117"/>
      <c r="D12" s="117"/>
      <c r="E12" s="117"/>
    </row>
    <row r="13" spans="1:6" ht="20.25" customHeight="1">
      <c r="A13" s="110" t="s">
        <v>58</v>
      </c>
      <c r="B13" s="107" t="s">
        <v>59</v>
      </c>
      <c r="C13" s="108">
        <v>344</v>
      </c>
      <c r="D13" s="108">
        <v>344</v>
      </c>
      <c r="E13" s="108">
        <v>344000</v>
      </c>
      <c r="F13" s="98" t="s">
        <v>129</v>
      </c>
    </row>
    <row r="14" spans="1:5" ht="21" customHeight="1">
      <c r="A14" s="114" t="s">
        <v>60</v>
      </c>
      <c r="B14" s="111" t="s">
        <v>61</v>
      </c>
      <c r="C14" s="112">
        <f>SUM(C12:C13)</f>
        <v>344</v>
      </c>
      <c r="D14" s="112">
        <f>SUM(D12:D13)</f>
        <v>344</v>
      </c>
      <c r="E14" s="112">
        <f>SUM(E12:E13)</f>
        <v>344000</v>
      </c>
    </row>
    <row r="15" spans="1:5" ht="10.5" customHeight="1">
      <c r="A15" s="110" t="s">
        <v>62</v>
      </c>
      <c r="B15" s="107" t="s">
        <v>63</v>
      </c>
      <c r="C15" s="112"/>
      <c r="D15" s="112"/>
      <c r="E15" s="112"/>
    </row>
    <row r="16" spans="1:5" ht="10.5" customHeight="1">
      <c r="A16" s="110" t="s">
        <v>62</v>
      </c>
      <c r="B16" s="107" t="s">
        <v>64</v>
      </c>
      <c r="C16" s="112"/>
      <c r="D16" s="112"/>
      <c r="E16" s="112"/>
    </row>
    <row r="17" spans="1:5" ht="10.5" customHeight="1">
      <c r="A17" s="110" t="s">
        <v>62</v>
      </c>
      <c r="B17" s="107" t="s">
        <v>65</v>
      </c>
      <c r="C17" s="112"/>
      <c r="D17" s="112"/>
      <c r="E17" s="112"/>
    </row>
    <row r="18" spans="1:5" ht="10.5" customHeight="1">
      <c r="A18" s="114" t="s">
        <v>66</v>
      </c>
      <c r="B18" s="115" t="s">
        <v>67</v>
      </c>
      <c r="C18" s="104">
        <f>SUM(C15:C17)</f>
        <v>0</v>
      </c>
      <c r="D18" s="104">
        <f>SUM(D15:D17)</f>
        <v>0</v>
      </c>
      <c r="E18" s="104"/>
    </row>
    <row r="19" spans="1:5" ht="18.75" customHeight="1">
      <c r="A19" s="110" t="s">
        <v>68</v>
      </c>
      <c r="B19" s="116" t="s">
        <v>69</v>
      </c>
      <c r="C19" s="117">
        <v>972</v>
      </c>
      <c r="D19" s="117">
        <v>972</v>
      </c>
      <c r="E19" s="117">
        <v>972000</v>
      </c>
    </row>
    <row r="20" spans="1:5" ht="15" customHeight="1">
      <c r="A20" s="110" t="s">
        <v>70</v>
      </c>
      <c r="B20" s="107" t="s">
        <v>71</v>
      </c>
      <c r="C20" s="108"/>
      <c r="D20" s="108"/>
      <c r="E20" s="108"/>
    </row>
    <row r="21" spans="1:5" ht="15" customHeight="1">
      <c r="A21" s="110" t="s">
        <v>72</v>
      </c>
      <c r="B21" s="107" t="s">
        <v>73</v>
      </c>
      <c r="C21" s="108"/>
      <c r="D21" s="108"/>
      <c r="E21" s="108"/>
    </row>
    <row r="22" spans="1:5" ht="15" customHeight="1">
      <c r="A22" s="110" t="s">
        <v>74</v>
      </c>
      <c r="B22" s="107" t="s">
        <v>75</v>
      </c>
      <c r="C22" s="108"/>
      <c r="D22" s="108"/>
      <c r="E22" s="108"/>
    </row>
    <row r="23" spans="1:5" ht="15" customHeight="1">
      <c r="A23" s="110" t="s">
        <v>76</v>
      </c>
      <c r="B23" s="107" t="s">
        <v>77</v>
      </c>
      <c r="C23" s="108"/>
      <c r="D23" s="108"/>
      <c r="E23" s="108"/>
    </row>
    <row r="24" spans="1:5" ht="22.5" customHeight="1">
      <c r="A24" s="114">
        <v>941</v>
      </c>
      <c r="B24" s="111" t="s">
        <v>78</v>
      </c>
      <c r="C24" s="112">
        <f>SUM(C19:C23)</f>
        <v>972</v>
      </c>
      <c r="D24" s="112">
        <f>SUM(D19:D23)</f>
        <v>972</v>
      </c>
      <c r="E24" s="112">
        <f>SUM(E19:E23)</f>
        <v>972000</v>
      </c>
    </row>
    <row r="25" spans="1:5" ht="22.5" customHeight="1">
      <c r="A25" s="114"/>
      <c r="B25" s="111" t="s">
        <v>79</v>
      </c>
      <c r="C25" s="112">
        <f>C24+C18+C14+C11+C10+C6</f>
        <v>13916</v>
      </c>
      <c r="D25" s="156">
        <f>D24+D18+D14+D11+D10+D6</f>
        <v>12731</v>
      </c>
      <c r="E25" s="112">
        <f>E24+E18+E14+E11+E10+E6</f>
        <v>10659066</v>
      </c>
    </row>
    <row r="26" spans="1:5" ht="15" customHeight="1">
      <c r="A26" s="110" t="s">
        <v>80</v>
      </c>
      <c r="B26" s="107" t="s">
        <v>81</v>
      </c>
      <c r="C26" s="108"/>
      <c r="D26" s="108"/>
      <c r="E26" s="108"/>
    </row>
    <row r="27" spans="1:5" ht="15" customHeight="1">
      <c r="A27" s="110" t="s">
        <v>80</v>
      </c>
      <c r="B27" s="107" t="s">
        <v>82</v>
      </c>
      <c r="C27" s="108"/>
      <c r="D27" s="108"/>
      <c r="E27" s="108"/>
    </row>
    <row r="28" spans="1:5" ht="15" customHeight="1">
      <c r="A28" s="110" t="s">
        <v>80</v>
      </c>
      <c r="B28" s="107" t="s">
        <v>83</v>
      </c>
      <c r="C28" s="108"/>
      <c r="D28" s="108"/>
      <c r="E28" s="108"/>
    </row>
    <row r="29" spans="1:5" ht="15" customHeight="1">
      <c r="A29" s="110" t="s">
        <v>80</v>
      </c>
      <c r="B29" s="107" t="s">
        <v>84</v>
      </c>
      <c r="C29" s="108"/>
      <c r="D29" s="108"/>
      <c r="E29" s="108"/>
    </row>
    <row r="30" spans="1:5" ht="18" customHeight="1">
      <c r="A30" s="114" t="s">
        <v>80</v>
      </c>
      <c r="B30" s="111" t="s">
        <v>85</v>
      </c>
      <c r="C30" s="112"/>
      <c r="D30" s="112"/>
      <c r="E30" s="112"/>
    </row>
    <row r="31" spans="1:5" ht="16.5" customHeight="1">
      <c r="A31" s="114">
        <v>9816</v>
      </c>
      <c r="B31" s="111" t="s">
        <v>87</v>
      </c>
      <c r="C31" s="112"/>
      <c r="D31" s="112"/>
      <c r="E31" s="112"/>
    </row>
    <row r="32" spans="1:5" ht="18.75" customHeight="1">
      <c r="A32" s="114"/>
      <c r="B32" s="111" t="s">
        <v>88</v>
      </c>
      <c r="C32" s="112">
        <f>C25+C30+C31</f>
        <v>13916</v>
      </c>
      <c r="D32" s="156">
        <f>D25+D30+D31</f>
        <v>12731</v>
      </c>
      <c r="E32" s="112">
        <f>E25+E30+E31</f>
        <v>10659066</v>
      </c>
    </row>
    <row r="34" spans="2:5" ht="18.75" customHeight="1">
      <c r="B34" s="157" t="s">
        <v>130</v>
      </c>
      <c r="E34" s="99" t="s">
        <v>129</v>
      </c>
    </row>
    <row r="35" spans="2:6" ht="18.75" customHeight="1">
      <c r="B35" s="157" t="s">
        <v>131</v>
      </c>
      <c r="C35" s="158" t="s">
        <v>132</v>
      </c>
      <c r="E35" s="99" t="s">
        <v>133</v>
      </c>
      <c r="F35" s="98">
        <v>177</v>
      </c>
    </row>
    <row r="36" spans="2:6" ht="18.75" customHeight="1">
      <c r="B36" s="157" t="s">
        <v>134</v>
      </c>
      <c r="C36" s="159">
        <v>642831</v>
      </c>
      <c r="E36" s="99" t="s">
        <v>135</v>
      </c>
      <c r="F36" s="98">
        <v>167</v>
      </c>
    </row>
    <row r="37" spans="2:6" ht="18.75" customHeight="1">
      <c r="B37" s="157" t="s">
        <v>136</v>
      </c>
      <c r="C37" s="159">
        <v>350000</v>
      </c>
      <c r="F37" s="98">
        <f>SUM(F35:F36)</f>
        <v>344</v>
      </c>
    </row>
    <row r="38" spans="2:3" ht="18.75" customHeight="1">
      <c r="B38" s="157" t="s">
        <v>137</v>
      </c>
      <c r="C38" s="159">
        <v>1820000</v>
      </c>
    </row>
    <row r="39" spans="2:3" ht="18.75" customHeight="1">
      <c r="B39" s="157" t="s">
        <v>138</v>
      </c>
      <c r="C39" s="159">
        <v>700000</v>
      </c>
    </row>
    <row r="40" spans="2:3" ht="18.75" customHeight="1">
      <c r="B40" s="157" t="s">
        <v>139</v>
      </c>
      <c r="C40" s="159">
        <v>360000</v>
      </c>
    </row>
    <row r="41" spans="2:3" ht="18.75" customHeight="1">
      <c r="B41" s="157" t="s">
        <v>140</v>
      </c>
      <c r="C41" s="159">
        <v>1073794</v>
      </c>
    </row>
    <row r="42" spans="2:3" ht="18.75" customHeight="1">
      <c r="B42" s="157" t="s">
        <v>141</v>
      </c>
      <c r="C42" s="159"/>
    </row>
    <row r="43" spans="2:3" ht="18.75" customHeight="1">
      <c r="B43" s="157" t="s">
        <v>142</v>
      </c>
      <c r="C43" s="159">
        <v>176000</v>
      </c>
    </row>
    <row r="44" spans="2:3" ht="18.75" customHeight="1">
      <c r="B44" s="160"/>
      <c r="C44" s="161">
        <f>SUM(C36:C43)</f>
        <v>5122625</v>
      </c>
    </row>
    <row r="45" ht="18.75" customHeight="1">
      <c r="C45" s="159"/>
    </row>
    <row r="46" spans="2:3" ht="18.75" customHeight="1">
      <c r="B46" s="157" t="s">
        <v>143</v>
      </c>
      <c r="C46" s="159"/>
    </row>
    <row r="47" spans="2:3" ht="18.75" customHeight="1">
      <c r="B47" s="157"/>
      <c r="C47" s="159"/>
    </row>
    <row r="48" spans="2:3" ht="18.75" customHeight="1">
      <c r="B48" s="157" t="s">
        <v>144</v>
      </c>
      <c r="C48" s="159">
        <v>172620</v>
      </c>
    </row>
    <row r="49" spans="2:3" ht="18.75" customHeight="1">
      <c r="B49" s="157" t="s">
        <v>145</v>
      </c>
      <c r="C49" s="159">
        <v>134750</v>
      </c>
    </row>
    <row r="50" spans="2:3" ht="18.75" customHeight="1">
      <c r="B50" s="157" t="s">
        <v>146</v>
      </c>
      <c r="C50" s="159">
        <v>22080</v>
      </c>
    </row>
    <row r="51" spans="2:3" ht="18.75" customHeight="1">
      <c r="B51" s="157" t="s">
        <v>147</v>
      </c>
      <c r="C51" s="159">
        <v>104000</v>
      </c>
    </row>
    <row r="52" spans="2:3" ht="18.75" customHeight="1">
      <c r="B52" s="157" t="s">
        <v>148</v>
      </c>
      <c r="C52" s="159">
        <v>58000</v>
      </c>
    </row>
    <row r="53" spans="2:3" ht="18.75" customHeight="1">
      <c r="B53" s="98" t="s">
        <v>149</v>
      </c>
      <c r="C53" s="159"/>
    </row>
    <row r="54" spans="2:3" ht="18.75" customHeight="1">
      <c r="B54" s="98" t="s">
        <v>150</v>
      </c>
      <c r="C54" s="159"/>
    </row>
    <row r="55" spans="2:3" ht="18.75" customHeight="1">
      <c r="B55" s="98" t="s">
        <v>151</v>
      </c>
      <c r="C55" s="159"/>
    </row>
    <row r="56" spans="2:3" ht="18.75" customHeight="1">
      <c r="B56" s="98" t="s">
        <v>152</v>
      </c>
      <c r="C56" s="159"/>
    </row>
    <row r="57" spans="2:3" ht="18.75" customHeight="1">
      <c r="B57" s="98" t="s">
        <v>153</v>
      </c>
      <c r="C57" s="159"/>
    </row>
    <row r="58" spans="2:3" ht="18.75" customHeight="1">
      <c r="B58" s="98" t="s">
        <v>154</v>
      </c>
      <c r="C58" s="159">
        <v>128991</v>
      </c>
    </row>
    <row r="59" spans="2:3" ht="18.75" customHeight="1">
      <c r="B59" s="98" t="s">
        <v>155</v>
      </c>
      <c r="C59" s="159"/>
    </row>
    <row r="60" ht="18.75" customHeight="1">
      <c r="C60" s="159">
        <f>SUM(C48:C59)</f>
        <v>620441</v>
      </c>
    </row>
  </sheetData>
  <sheetProtection selectLockedCells="1" selectUnlockedCells="1"/>
  <mergeCells count="1">
    <mergeCell ref="A1:C1"/>
  </mergeCells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 scale="68" r:id="rId1"/>
  <headerFooter alignWithMargins="0">
    <oddHeader>&amp;C&amp;P/&amp;N</oddHeader>
    <oddFooter>&amp;L&amp;D&amp;R&amp;A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2"/>
  <sheetViews>
    <sheetView view="pageBreakPreview" zoomScale="83" zoomScaleSheetLayoutView="83" zoomScalePageLayoutView="0" workbookViewId="0" topLeftCell="A1">
      <selection activeCell="A2" sqref="A2"/>
    </sheetView>
  </sheetViews>
  <sheetFormatPr defaultColWidth="8.75" defaultRowHeight="18"/>
  <cols>
    <col min="1" max="1" width="8.75" style="0" customWidth="1"/>
    <col min="2" max="2" width="33.41015625" style="0" customWidth="1"/>
  </cols>
  <sheetData>
    <row r="1" spans="1:5" ht="18.75">
      <c r="A1" s="207" t="s">
        <v>180</v>
      </c>
      <c r="B1" s="207"/>
      <c r="C1" s="207"/>
      <c r="D1" s="102"/>
      <c r="E1" s="102"/>
    </row>
    <row r="2" spans="1:5" ht="18.75">
      <c r="A2" s="103">
        <v>841907</v>
      </c>
      <c r="B2" s="164" t="s">
        <v>156</v>
      </c>
      <c r="C2" s="104" t="s">
        <v>23</v>
      </c>
      <c r="D2" s="104" t="s">
        <v>23</v>
      </c>
      <c r="E2" s="181" t="s">
        <v>179</v>
      </c>
    </row>
    <row r="3" spans="1:5" ht="20.25" customHeight="1">
      <c r="A3" s="165" t="s">
        <v>157</v>
      </c>
      <c r="B3" s="101"/>
      <c r="C3" s="104"/>
      <c r="D3" s="104"/>
      <c r="E3" s="104"/>
    </row>
    <row r="4" spans="1:5" ht="20.25" customHeight="1">
      <c r="A4" s="106" t="s">
        <v>41</v>
      </c>
      <c r="B4" s="107" t="s">
        <v>42</v>
      </c>
      <c r="C4" s="108"/>
      <c r="D4" s="108"/>
      <c r="E4" s="108"/>
    </row>
    <row r="5" spans="1:5" ht="20.25" customHeight="1">
      <c r="A5" s="110" t="s">
        <v>43</v>
      </c>
      <c r="B5" s="107" t="s">
        <v>44</v>
      </c>
      <c r="C5" s="108"/>
      <c r="D5" s="108"/>
      <c r="E5" s="108"/>
    </row>
    <row r="6" spans="1:5" ht="20.25" customHeight="1">
      <c r="A6" s="101" t="s">
        <v>45</v>
      </c>
      <c r="B6" s="111" t="s">
        <v>46</v>
      </c>
      <c r="C6" s="112"/>
      <c r="D6" s="112"/>
      <c r="E6" s="112"/>
    </row>
    <row r="7" spans="1:5" ht="20.25" customHeight="1">
      <c r="A7" s="110" t="s">
        <v>47</v>
      </c>
      <c r="B7" s="107" t="s">
        <v>48</v>
      </c>
      <c r="C7" s="108"/>
      <c r="D7" s="108"/>
      <c r="E7" s="108"/>
    </row>
    <row r="8" spans="1:5" ht="20.25" customHeight="1">
      <c r="A8" s="110" t="s">
        <v>49</v>
      </c>
      <c r="B8" s="107" t="s">
        <v>9</v>
      </c>
      <c r="C8" s="108"/>
      <c r="D8" s="108"/>
      <c r="E8" s="108"/>
    </row>
    <row r="9" spans="1:5" ht="20.25" customHeight="1">
      <c r="A9" s="110" t="s">
        <v>50</v>
      </c>
      <c r="B9" s="107" t="s">
        <v>51</v>
      </c>
      <c r="C9" s="108"/>
      <c r="D9" s="108"/>
      <c r="E9" s="108"/>
    </row>
    <row r="10" spans="1:5" ht="20.25" customHeight="1">
      <c r="A10" s="114" t="s">
        <v>52</v>
      </c>
      <c r="B10" s="111" t="s">
        <v>53</v>
      </c>
      <c r="C10" s="112"/>
      <c r="D10" s="112"/>
      <c r="E10" s="112"/>
    </row>
    <row r="11" spans="1:5" ht="20.25" customHeight="1">
      <c r="A11" s="148" t="s">
        <v>54</v>
      </c>
      <c r="B11" s="162" t="s">
        <v>55</v>
      </c>
      <c r="C11" s="163">
        <v>0</v>
      </c>
      <c r="D11" s="163">
        <v>0</v>
      </c>
      <c r="E11" s="163">
        <v>0</v>
      </c>
    </row>
    <row r="12" spans="1:5" ht="20.25" customHeight="1">
      <c r="A12" s="110" t="s">
        <v>56</v>
      </c>
      <c r="B12" s="116" t="s">
        <v>57</v>
      </c>
      <c r="C12" s="117"/>
      <c r="D12" s="117"/>
      <c r="E12" s="117"/>
    </row>
    <row r="13" spans="1:5" ht="20.25" customHeight="1">
      <c r="A13" s="110" t="s">
        <v>58</v>
      </c>
      <c r="B13" s="107" t="s">
        <v>59</v>
      </c>
      <c r="C13" s="108"/>
      <c r="D13" s="108"/>
      <c r="E13" s="108"/>
    </row>
    <row r="14" spans="1:5" ht="20.25" customHeight="1">
      <c r="A14" s="114" t="s">
        <v>60</v>
      </c>
      <c r="B14" s="111" t="s">
        <v>61</v>
      </c>
      <c r="C14" s="112"/>
      <c r="D14" s="112"/>
      <c r="E14" s="112"/>
    </row>
    <row r="15" spans="1:5" ht="20.25" customHeight="1">
      <c r="A15" s="110" t="s">
        <v>62</v>
      </c>
      <c r="B15" s="107" t="s">
        <v>63</v>
      </c>
      <c r="C15" s="112"/>
      <c r="D15" s="112"/>
      <c r="E15" s="112"/>
    </row>
    <row r="16" spans="1:5" ht="20.25" customHeight="1">
      <c r="A16" s="110" t="s">
        <v>62</v>
      </c>
      <c r="B16" s="107" t="s">
        <v>64</v>
      </c>
      <c r="C16" s="112"/>
      <c r="D16" s="112"/>
      <c r="E16" s="112"/>
    </row>
    <row r="17" spans="1:5" ht="20.25" customHeight="1">
      <c r="A17" s="110" t="s">
        <v>62</v>
      </c>
      <c r="B17" s="107" t="s">
        <v>65</v>
      </c>
      <c r="C17" s="112"/>
      <c r="D17" s="112"/>
      <c r="E17" s="112"/>
    </row>
    <row r="18" spans="1:5" ht="20.25" customHeight="1">
      <c r="A18" s="114" t="s">
        <v>66</v>
      </c>
      <c r="B18" s="115" t="s">
        <v>67</v>
      </c>
      <c r="C18" s="104"/>
      <c r="D18" s="104"/>
      <c r="E18" s="104"/>
    </row>
    <row r="19" spans="1:5" ht="20.25" customHeight="1">
      <c r="A19" s="110" t="s">
        <v>68</v>
      </c>
      <c r="B19" s="116" t="s">
        <v>69</v>
      </c>
      <c r="C19" s="117"/>
      <c r="D19" s="117"/>
      <c r="E19" s="117"/>
    </row>
    <row r="20" spans="1:5" ht="20.25" customHeight="1">
      <c r="A20" s="110" t="s">
        <v>70</v>
      </c>
      <c r="B20" s="107" t="s">
        <v>71</v>
      </c>
      <c r="C20" s="108"/>
      <c r="D20" s="108"/>
      <c r="E20" s="108"/>
    </row>
    <row r="21" spans="1:5" ht="20.25" customHeight="1">
      <c r="A21" s="110" t="s">
        <v>72</v>
      </c>
      <c r="B21" s="107" t="s">
        <v>73</v>
      </c>
      <c r="C21" s="108"/>
      <c r="D21" s="108"/>
      <c r="E21" s="108"/>
    </row>
    <row r="22" spans="1:5" ht="20.25" customHeight="1">
      <c r="A22" s="110" t="s">
        <v>74</v>
      </c>
      <c r="B22" s="107" t="s">
        <v>75</v>
      </c>
      <c r="C22" s="108"/>
      <c r="D22" s="108"/>
      <c r="E22" s="108"/>
    </row>
    <row r="23" spans="1:5" ht="20.25" customHeight="1">
      <c r="A23" s="110" t="s">
        <v>76</v>
      </c>
      <c r="B23" s="107" t="s">
        <v>77</v>
      </c>
      <c r="C23" s="108"/>
      <c r="D23" s="108"/>
      <c r="E23" s="108"/>
    </row>
    <row r="24" spans="1:5" ht="20.25" customHeight="1">
      <c r="A24" s="114">
        <v>941</v>
      </c>
      <c r="B24" s="111" t="s">
        <v>78</v>
      </c>
      <c r="C24" s="112">
        <f>SUM(C19:C23)</f>
        <v>0</v>
      </c>
      <c r="D24" s="112">
        <f>SUM(D19:D23)</f>
        <v>0</v>
      </c>
      <c r="E24" s="112">
        <f>SUM(E19:E23)</f>
        <v>0</v>
      </c>
    </row>
    <row r="25" spans="1:5" ht="20.25" customHeight="1">
      <c r="A25" s="114"/>
      <c r="B25" s="111" t="s">
        <v>79</v>
      </c>
      <c r="C25" s="112">
        <f>C24+C18+C14+C11+C10+C6</f>
        <v>0</v>
      </c>
      <c r="D25" s="112">
        <f>D24+D18+D14+D11+D10+D6</f>
        <v>0</v>
      </c>
      <c r="E25" s="112">
        <f>E24+E18+E14+E11+E10+E6</f>
        <v>0</v>
      </c>
    </row>
    <row r="26" spans="1:5" ht="20.25" customHeight="1">
      <c r="A26" s="110" t="s">
        <v>80</v>
      </c>
      <c r="B26" s="107" t="s">
        <v>81</v>
      </c>
      <c r="C26" s="108"/>
      <c r="D26" s="108"/>
      <c r="E26" s="108"/>
    </row>
    <row r="27" spans="1:5" ht="20.25" customHeight="1">
      <c r="A27" s="110" t="s">
        <v>80</v>
      </c>
      <c r="B27" s="107" t="s">
        <v>82</v>
      </c>
      <c r="C27" s="108"/>
      <c r="D27" s="108"/>
      <c r="E27" s="108"/>
    </row>
    <row r="28" spans="1:5" ht="20.25" customHeight="1">
      <c r="A28" s="110" t="s">
        <v>80</v>
      </c>
      <c r="B28" s="107" t="s">
        <v>83</v>
      </c>
      <c r="C28" s="108"/>
      <c r="D28" s="108"/>
      <c r="E28" s="108"/>
    </row>
    <row r="29" spans="1:5" ht="20.25" customHeight="1">
      <c r="A29" s="110" t="s">
        <v>80</v>
      </c>
      <c r="B29" s="107" t="s">
        <v>84</v>
      </c>
      <c r="C29" s="108"/>
      <c r="D29" s="108"/>
      <c r="E29" s="108"/>
    </row>
    <row r="30" spans="1:5" ht="20.25" customHeight="1">
      <c r="A30" s="114" t="s">
        <v>80</v>
      </c>
      <c r="B30" s="111" t="s">
        <v>85</v>
      </c>
      <c r="C30" s="112">
        <f>SUM(C26:C29)</f>
        <v>0</v>
      </c>
      <c r="D30" s="112">
        <f>SUM(D26:D29)</f>
        <v>0</v>
      </c>
      <c r="E30" s="112">
        <f>SUM(E26:E29)</f>
        <v>0</v>
      </c>
    </row>
    <row r="31" spans="1:5" ht="20.25" customHeight="1">
      <c r="A31" s="114" t="s">
        <v>158</v>
      </c>
      <c r="B31" s="111" t="s">
        <v>159</v>
      </c>
      <c r="C31" s="112">
        <v>11165</v>
      </c>
      <c r="D31" s="112">
        <v>11165</v>
      </c>
      <c r="E31" s="191">
        <v>8057530</v>
      </c>
    </row>
    <row r="32" spans="1:5" ht="20.25" customHeight="1">
      <c r="A32" s="114"/>
      <c r="B32" s="111" t="s">
        <v>88</v>
      </c>
      <c r="C32" s="112">
        <f>C25+C30+C31</f>
        <v>11165</v>
      </c>
      <c r="D32" s="112">
        <f>D25+D30+D31</f>
        <v>11165</v>
      </c>
      <c r="E32" s="191">
        <f>E25+E30+E31</f>
        <v>8057530</v>
      </c>
    </row>
  </sheetData>
  <sheetProtection selectLockedCells="1" selectUnlockedCells="1"/>
  <mergeCells count="1">
    <mergeCell ref="A1:C1"/>
  </mergeCells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 scale="96" r:id="rId1"/>
  <headerFooter alignWithMargins="0">
    <oddHeader>&amp;L&amp;D&amp;C&amp;P/&amp;N</oddHeader>
    <oddFooter>&amp;L&amp;D&amp;R&amp;A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2"/>
  <sheetViews>
    <sheetView view="pageBreakPreview" zoomScale="83" zoomScaleSheetLayoutView="83" zoomScalePageLayoutView="0" workbookViewId="0" topLeftCell="A19">
      <selection activeCell="E20" sqref="E20"/>
    </sheetView>
  </sheetViews>
  <sheetFormatPr defaultColWidth="8.75" defaultRowHeight="18.75" customHeight="1"/>
  <cols>
    <col min="1" max="1" width="8.75" style="0" customWidth="1"/>
    <col min="2" max="2" width="35.91015625" style="0" customWidth="1"/>
    <col min="3" max="4" width="6.41015625" style="81" customWidth="1"/>
    <col min="5" max="5" width="9.08203125" style="81" customWidth="1"/>
    <col min="6" max="6" width="3.25" style="0" customWidth="1"/>
    <col min="7" max="7" width="15.75" style="0" customWidth="1"/>
    <col min="8" max="8" width="8.75" style="0" customWidth="1"/>
    <col min="9" max="9" width="12.75" style="0" customWidth="1"/>
  </cols>
  <sheetData>
    <row r="1" spans="1:5" ht="18.75" customHeight="1">
      <c r="A1" s="205" t="s">
        <v>39</v>
      </c>
      <c r="B1" s="205"/>
      <c r="C1" s="205"/>
      <c r="D1" s="84"/>
      <c r="E1" s="84"/>
    </row>
    <row r="2" spans="1:5" ht="18.75" customHeight="1">
      <c r="A2" s="63">
        <v>889921</v>
      </c>
      <c r="B2" s="62" t="s">
        <v>160</v>
      </c>
      <c r="C2" s="86" t="s">
        <v>23</v>
      </c>
      <c r="D2" s="86" t="s">
        <v>23</v>
      </c>
      <c r="E2" s="181" t="s">
        <v>179</v>
      </c>
    </row>
    <row r="3" spans="1:5" ht="18.75" customHeight="1">
      <c r="A3" s="63">
        <v>107051</v>
      </c>
      <c r="B3" s="62"/>
      <c r="C3" s="86"/>
      <c r="D3" s="86"/>
      <c r="E3" s="86"/>
    </row>
    <row r="4" spans="1:5" ht="28.5" customHeight="1">
      <c r="A4" s="67" t="s">
        <v>41</v>
      </c>
      <c r="B4" s="68" t="s">
        <v>42</v>
      </c>
      <c r="C4" s="89"/>
      <c r="D4" s="89"/>
      <c r="E4" s="89"/>
    </row>
    <row r="5" spans="1:5" ht="18.75" customHeight="1">
      <c r="A5" s="70" t="s">
        <v>43</v>
      </c>
      <c r="B5" s="68" t="s">
        <v>44</v>
      </c>
      <c r="C5" s="89"/>
      <c r="D5" s="89"/>
      <c r="E5" s="89"/>
    </row>
    <row r="6" spans="1:5" ht="24.75" customHeight="1">
      <c r="A6" s="62" t="s">
        <v>45</v>
      </c>
      <c r="B6" s="71" t="s">
        <v>46</v>
      </c>
      <c r="C6" s="92"/>
      <c r="D6" s="92"/>
      <c r="E6" s="92"/>
    </row>
    <row r="7" spans="1:5" ht="15" customHeight="1">
      <c r="A7" s="70" t="s">
        <v>47</v>
      </c>
      <c r="B7" s="68" t="s">
        <v>48</v>
      </c>
      <c r="C7" s="89"/>
      <c r="D7" s="89"/>
      <c r="E7" s="89"/>
    </row>
    <row r="8" spans="1:5" ht="15" customHeight="1">
      <c r="A8" s="70" t="s">
        <v>49</v>
      </c>
      <c r="B8" s="68" t="s">
        <v>9</v>
      </c>
      <c r="C8" s="89"/>
      <c r="D8" s="89"/>
      <c r="E8" s="89"/>
    </row>
    <row r="9" spans="1:5" ht="15" customHeight="1">
      <c r="A9" s="70" t="s">
        <v>50</v>
      </c>
      <c r="B9" s="68" t="s">
        <v>51</v>
      </c>
      <c r="C9" s="89"/>
      <c r="D9" s="89"/>
      <c r="E9" s="89"/>
    </row>
    <row r="10" spans="1:5" ht="15" customHeight="1">
      <c r="A10" s="74" t="s">
        <v>52</v>
      </c>
      <c r="B10" s="71" t="s">
        <v>53</v>
      </c>
      <c r="C10" s="92"/>
      <c r="D10" s="92"/>
      <c r="E10" s="92"/>
    </row>
    <row r="11" spans="1:5" ht="15" customHeight="1">
      <c r="A11" s="70" t="s">
        <v>54</v>
      </c>
      <c r="B11" s="75" t="s">
        <v>55</v>
      </c>
      <c r="C11" s="86"/>
      <c r="D11" s="86"/>
      <c r="E11" s="86"/>
    </row>
    <row r="12" spans="1:5" ht="15" customHeight="1">
      <c r="A12" s="70" t="s">
        <v>56</v>
      </c>
      <c r="B12" s="76" t="s">
        <v>57</v>
      </c>
      <c r="C12" s="96"/>
      <c r="D12" s="96"/>
      <c r="E12" s="96"/>
    </row>
    <row r="13" spans="1:5" ht="15" customHeight="1">
      <c r="A13" s="70" t="s">
        <v>58</v>
      </c>
      <c r="B13" s="68" t="s">
        <v>59</v>
      </c>
      <c r="C13" s="89"/>
      <c r="D13" s="89"/>
      <c r="E13" s="89"/>
    </row>
    <row r="14" spans="1:5" ht="15" customHeight="1">
      <c r="A14" s="74" t="s">
        <v>60</v>
      </c>
      <c r="B14" s="71" t="s">
        <v>61</v>
      </c>
      <c r="C14" s="92"/>
      <c r="D14" s="92"/>
      <c r="E14" s="92"/>
    </row>
    <row r="15" spans="1:5" ht="15" customHeight="1">
      <c r="A15" s="70" t="s">
        <v>62</v>
      </c>
      <c r="B15" s="68" t="s">
        <v>63</v>
      </c>
      <c r="C15" s="92"/>
      <c r="D15" s="92"/>
      <c r="E15" s="92"/>
    </row>
    <row r="16" spans="1:5" ht="15" customHeight="1">
      <c r="A16" s="70" t="s">
        <v>62</v>
      </c>
      <c r="B16" s="68" t="s">
        <v>64</v>
      </c>
      <c r="C16" s="92"/>
      <c r="D16" s="92"/>
      <c r="E16" s="92"/>
    </row>
    <row r="17" spans="1:5" ht="21.75" customHeight="1">
      <c r="A17" s="70" t="s">
        <v>62</v>
      </c>
      <c r="B17" s="68" t="s">
        <v>65</v>
      </c>
      <c r="C17" s="92">
        <v>1790</v>
      </c>
      <c r="D17" s="92">
        <v>1790</v>
      </c>
      <c r="E17" s="92">
        <v>1751400</v>
      </c>
    </row>
    <row r="18" spans="1:5" ht="18.75" customHeight="1">
      <c r="A18" s="74" t="s">
        <v>66</v>
      </c>
      <c r="B18" s="75" t="s">
        <v>67</v>
      </c>
      <c r="C18" s="86">
        <f>SUM(C15:C17)</f>
        <v>1790</v>
      </c>
      <c r="D18" s="86">
        <f>SUM(D15:D17)</f>
        <v>1790</v>
      </c>
      <c r="E18" s="86">
        <f>SUM(E15:E17)</f>
        <v>1751400</v>
      </c>
    </row>
    <row r="19" spans="1:5" ht="18.75" customHeight="1">
      <c r="A19" s="70" t="s">
        <v>68</v>
      </c>
      <c r="B19" s="76" t="s">
        <v>69</v>
      </c>
      <c r="C19" s="96">
        <v>483</v>
      </c>
      <c r="D19" s="96">
        <v>483</v>
      </c>
      <c r="E19" s="96">
        <v>472878</v>
      </c>
    </row>
    <row r="20" spans="1:5" ht="18" customHeight="1">
      <c r="A20" s="70" t="s">
        <v>70</v>
      </c>
      <c r="B20" s="68" t="s">
        <v>71</v>
      </c>
      <c r="C20" s="89"/>
      <c r="D20" s="89"/>
      <c r="E20" s="89"/>
    </row>
    <row r="21" spans="1:5" ht="18" customHeight="1">
      <c r="A21" s="70" t="s">
        <v>72</v>
      </c>
      <c r="B21" s="68" t="s">
        <v>73</v>
      </c>
      <c r="C21" s="89"/>
      <c r="D21" s="89"/>
      <c r="E21" s="89"/>
    </row>
    <row r="22" spans="1:5" ht="18" customHeight="1">
      <c r="A22" s="70" t="s">
        <v>74</v>
      </c>
      <c r="B22" s="68" t="s">
        <v>75</v>
      </c>
      <c r="C22" s="89"/>
      <c r="D22" s="89"/>
      <c r="E22" s="89"/>
    </row>
    <row r="23" spans="1:5" ht="18" customHeight="1">
      <c r="A23" s="70" t="s">
        <v>76</v>
      </c>
      <c r="B23" s="68" t="s">
        <v>77</v>
      </c>
      <c r="C23" s="89"/>
      <c r="D23" s="89"/>
      <c r="E23" s="89"/>
    </row>
    <row r="24" spans="1:5" ht="18" customHeight="1">
      <c r="A24" s="74">
        <v>941</v>
      </c>
      <c r="B24" s="71" t="s">
        <v>78</v>
      </c>
      <c r="C24" s="92">
        <f>SUM(C19:C23)</f>
        <v>483</v>
      </c>
      <c r="D24" s="92">
        <f>SUM(D19:D23)</f>
        <v>483</v>
      </c>
      <c r="E24" s="92">
        <f>SUM(E19:E23)</f>
        <v>472878</v>
      </c>
    </row>
    <row r="25" spans="1:5" ht="27" customHeight="1">
      <c r="A25" s="74"/>
      <c r="B25" s="71" t="s">
        <v>79</v>
      </c>
      <c r="C25" s="92">
        <f>C24+C18+C14+C11+C10+C6</f>
        <v>2273</v>
      </c>
      <c r="D25" s="92">
        <f>D24+D18+D14+D11+D10+D6</f>
        <v>2273</v>
      </c>
      <c r="E25" s="92">
        <f>E24+E18+E14+E11+E10+E6</f>
        <v>2224278</v>
      </c>
    </row>
    <row r="26" spans="1:5" ht="17.25" customHeight="1">
      <c r="A26" s="70" t="s">
        <v>80</v>
      </c>
      <c r="B26" s="68" t="s">
        <v>81</v>
      </c>
      <c r="C26" s="89"/>
      <c r="D26" s="89"/>
      <c r="E26" s="89"/>
    </row>
    <row r="27" spans="1:5" ht="17.25" customHeight="1">
      <c r="A27" s="70" t="s">
        <v>80</v>
      </c>
      <c r="B27" s="68" t="s">
        <v>82</v>
      </c>
      <c r="C27" s="89"/>
      <c r="D27" s="89"/>
      <c r="E27" s="89"/>
    </row>
    <row r="28" spans="1:5" ht="17.25" customHeight="1">
      <c r="A28" s="70" t="s">
        <v>80</v>
      </c>
      <c r="B28" s="68" t="s">
        <v>83</v>
      </c>
      <c r="C28" s="89"/>
      <c r="D28" s="89"/>
      <c r="E28" s="89"/>
    </row>
    <row r="29" spans="1:5" ht="17.25" customHeight="1">
      <c r="A29" s="70" t="s">
        <v>80</v>
      </c>
      <c r="B29" s="68" t="s">
        <v>84</v>
      </c>
      <c r="C29" s="89"/>
      <c r="D29" s="89"/>
      <c r="E29" s="89"/>
    </row>
    <row r="30" spans="1:5" ht="17.25" customHeight="1">
      <c r="A30" s="74" t="s">
        <v>80</v>
      </c>
      <c r="B30" s="71" t="s">
        <v>161</v>
      </c>
      <c r="C30" s="92"/>
      <c r="D30" s="92"/>
      <c r="E30" s="92"/>
    </row>
    <row r="31" spans="1:5" ht="17.25" customHeight="1">
      <c r="A31" s="74">
        <v>9816</v>
      </c>
      <c r="B31" s="71" t="s">
        <v>87</v>
      </c>
      <c r="C31" s="92"/>
      <c r="D31" s="92"/>
      <c r="E31" s="92"/>
    </row>
    <row r="32" spans="1:5" ht="36" customHeight="1">
      <c r="A32" s="74"/>
      <c r="B32" s="71" t="s">
        <v>88</v>
      </c>
      <c r="C32" s="92">
        <f>C25+C30+C31</f>
        <v>2273</v>
      </c>
      <c r="D32" s="92">
        <f>D25+D30+D31</f>
        <v>2273</v>
      </c>
      <c r="E32" s="92">
        <f>E25+E30+E31</f>
        <v>2224278</v>
      </c>
    </row>
    <row r="34" spans="1:9" ht="18.75" customHeight="1">
      <c r="A34" s="122"/>
      <c r="G34" s="201" t="s">
        <v>162</v>
      </c>
      <c r="H34" s="201"/>
      <c r="I34" s="201"/>
    </row>
    <row r="35" spans="1:9" ht="18.75" customHeight="1">
      <c r="A35" s="122"/>
      <c r="G35" s="201" t="s">
        <v>207</v>
      </c>
      <c r="H35" s="201">
        <f>6*41*700</f>
        <v>172200</v>
      </c>
      <c r="I35" s="201" t="s">
        <v>115</v>
      </c>
    </row>
    <row r="36" spans="1:9" ht="18.75" customHeight="1">
      <c r="A36" s="122"/>
      <c r="G36" s="201" t="s">
        <v>34</v>
      </c>
      <c r="H36" s="202">
        <f>H35*0.27</f>
        <v>46494</v>
      </c>
      <c r="I36" s="201"/>
    </row>
    <row r="37" spans="1:9" ht="18.75" customHeight="1">
      <c r="A37" s="138"/>
      <c r="G37" s="204" t="s">
        <v>99</v>
      </c>
      <c r="H37" s="202">
        <f>H35*1.27</f>
        <v>218694</v>
      </c>
      <c r="I37" s="201"/>
    </row>
    <row r="38" spans="1:9" ht="18.75" customHeight="1">
      <c r="A38" s="122"/>
      <c r="G38" s="201"/>
      <c r="H38" s="201"/>
      <c r="I38" s="201"/>
    </row>
    <row r="39" spans="1:9" ht="18.75" customHeight="1">
      <c r="A39" s="122"/>
      <c r="G39" s="201" t="s">
        <v>163</v>
      </c>
      <c r="H39" s="201"/>
      <c r="I39" s="201"/>
    </row>
    <row r="40" spans="1:9" ht="18.75" customHeight="1">
      <c r="A40" s="122"/>
      <c r="G40" s="201" t="s">
        <v>208</v>
      </c>
      <c r="H40" s="201">
        <f>12*188*700</f>
        <v>1579200</v>
      </c>
      <c r="I40" s="201" t="s">
        <v>115</v>
      </c>
    </row>
    <row r="41" spans="1:9" ht="18.75" customHeight="1">
      <c r="A41" s="122"/>
      <c r="G41" s="201" t="s">
        <v>34</v>
      </c>
      <c r="H41" s="202">
        <f>H40*0.27</f>
        <v>426384</v>
      </c>
      <c r="I41" s="201"/>
    </row>
    <row r="42" spans="1:9" ht="18.75" customHeight="1">
      <c r="A42" s="138"/>
      <c r="G42" s="204" t="s">
        <v>99</v>
      </c>
      <c r="H42" s="202">
        <f>H40*1.27</f>
        <v>2005584</v>
      </c>
      <c r="I42" s="201"/>
    </row>
  </sheetData>
  <sheetProtection selectLockedCells="1" selectUnlockedCells="1"/>
  <mergeCells count="1">
    <mergeCell ref="A1:C1"/>
  </mergeCells>
  <printOptions headings="1"/>
  <pageMargins left="0.7083333333333334" right="0.7083333333333334" top="0.7479166666666666" bottom="0.7479166666666666" header="0.5118055555555555" footer="0.5118055555555555"/>
  <pageSetup fitToHeight="3" fitToWidth="1" horizontalDpi="300" verticalDpi="300" orientation="portrait" paperSize="9" scale="62" r:id="rId1"/>
  <headerFooter alignWithMargins="0">
    <oddHeader>&amp;C&amp;P/&amp;N</oddHeader>
    <oddFooter>&amp;L&amp;D&amp;R&amp;A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2"/>
  <sheetViews>
    <sheetView view="pageBreakPreview" zoomScale="83" zoomScaleSheetLayoutView="83" zoomScalePageLayoutView="0" workbookViewId="0" topLeftCell="A1">
      <selection activeCell="E4" sqref="E4"/>
    </sheetView>
  </sheetViews>
  <sheetFormatPr defaultColWidth="8.75" defaultRowHeight="18.75" customHeight="1"/>
  <cols>
    <col min="1" max="1" width="8.75" style="98" customWidth="1"/>
    <col min="2" max="2" width="37.66015625" style="98" customWidth="1"/>
    <col min="3" max="3" width="6.66015625" style="99" customWidth="1"/>
    <col min="4" max="5" width="8.25" style="99" customWidth="1"/>
    <col min="6" max="8" width="8.75" style="98" customWidth="1"/>
  </cols>
  <sheetData>
    <row r="1" spans="1:5" ht="18.75" customHeight="1">
      <c r="A1" s="207" t="s">
        <v>39</v>
      </c>
      <c r="B1" s="207"/>
      <c r="C1" s="207"/>
      <c r="D1" s="167"/>
      <c r="E1" s="167" t="s">
        <v>21</v>
      </c>
    </row>
    <row r="2" spans="1:5" ht="18.75" customHeight="1">
      <c r="A2" s="103">
        <v>890442</v>
      </c>
      <c r="B2" s="101" t="s">
        <v>164</v>
      </c>
      <c r="C2" s="168" t="s">
        <v>23</v>
      </c>
      <c r="D2" s="168" t="s">
        <v>24</v>
      </c>
      <c r="E2" s="181" t="s">
        <v>179</v>
      </c>
    </row>
    <row r="3" spans="1:5" ht="18.75" customHeight="1">
      <c r="A3" s="103" t="s">
        <v>165</v>
      </c>
      <c r="B3" s="101"/>
      <c r="C3" s="168"/>
      <c r="D3" s="168"/>
      <c r="E3" s="168"/>
    </row>
    <row r="4" spans="1:10" ht="24" customHeight="1">
      <c r="A4" s="106" t="s">
        <v>41</v>
      </c>
      <c r="B4" s="107" t="s">
        <v>42</v>
      </c>
      <c r="C4" s="169">
        <v>1</v>
      </c>
      <c r="D4" s="169">
        <v>6716</v>
      </c>
      <c r="E4" s="169">
        <v>3519000</v>
      </c>
      <c r="F4" s="160"/>
      <c r="G4" s="160"/>
      <c r="H4" s="160"/>
      <c r="I4" s="170"/>
      <c r="J4" s="171"/>
    </row>
    <row r="5" spans="1:10" ht="16.5" customHeight="1">
      <c r="A5" s="110" t="s">
        <v>43</v>
      </c>
      <c r="B5" s="107" t="s">
        <v>44</v>
      </c>
      <c r="C5" s="169"/>
      <c r="D5" s="169"/>
      <c r="E5" s="169"/>
      <c r="F5" s="160"/>
      <c r="G5" s="160"/>
      <c r="H5" s="160"/>
      <c r="I5" s="170"/>
      <c r="J5" s="171"/>
    </row>
    <row r="6" spans="1:10" ht="16.5" customHeight="1">
      <c r="A6" s="101" t="s">
        <v>45</v>
      </c>
      <c r="B6" s="111" t="s">
        <v>46</v>
      </c>
      <c r="C6" s="172">
        <f>SUM(C4:C5)</f>
        <v>1</v>
      </c>
      <c r="D6" s="172">
        <f>SUM(D4:D5)</f>
        <v>6716</v>
      </c>
      <c r="E6" s="172">
        <f>SUM(E4:E5)</f>
        <v>3519000</v>
      </c>
      <c r="F6" s="160"/>
      <c r="G6" s="160"/>
      <c r="H6" s="160"/>
      <c r="I6" s="170"/>
      <c r="J6" s="170"/>
    </row>
    <row r="7" spans="1:10" ht="16.5" customHeight="1">
      <c r="A7" s="110" t="s">
        <v>47</v>
      </c>
      <c r="B7" s="107" t="s">
        <v>48</v>
      </c>
      <c r="C7" s="169"/>
      <c r="D7" s="169"/>
      <c r="E7" s="169"/>
      <c r="F7" s="160"/>
      <c r="G7" s="160"/>
      <c r="H7" s="160"/>
      <c r="I7" s="170"/>
      <c r="J7" s="170"/>
    </row>
    <row r="8" spans="1:10" ht="16.5" customHeight="1">
      <c r="A8" s="110" t="s">
        <v>49</v>
      </c>
      <c r="B8" s="107" t="s">
        <v>9</v>
      </c>
      <c r="C8" s="169"/>
      <c r="D8" s="169"/>
      <c r="E8" s="169"/>
      <c r="F8" s="160"/>
      <c r="G8" s="160"/>
      <c r="H8" s="160"/>
      <c r="I8" s="170"/>
      <c r="J8" s="170"/>
    </row>
    <row r="9" spans="1:10" ht="16.5" customHeight="1">
      <c r="A9" s="110" t="s">
        <v>50</v>
      </c>
      <c r="B9" s="107" t="s">
        <v>51</v>
      </c>
      <c r="C9" s="169"/>
      <c r="D9" s="169"/>
      <c r="E9" s="169"/>
      <c r="F9" s="160"/>
      <c r="G9" s="160"/>
      <c r="H9" s="160"/>
      <c r="I9" s="170"/>
      <c r="J9" s="170"/>
    </row>
    <row r="10" spans="1:5" ht="16.5" customHeight="1">
      <c r="A10" s="114" t="s">
        <v>52</v>
      </c>
      <c r="B10" s="111" t="s">
        <v>53</v>
      </c>
      <c r="C10" s="172"/>
      <c r="D10" s="172"/>
      <c r="E10" s="172"/>
    </row>
    <row r="11" spans="1:5" ht="16.5" customHeight="1">
      <c r="A11" s="110" t="s">
        <v>54</v>
      </c>
      <c r="B11" s="115" t="s">
        <v>55</v>
      </c>
      <c r="C11" s="168"/>
      <c r="D11" s="168"/>
      <c r="E11" s="168"/>
    </row>
    <row r="12" spans="1:5" ht="16.5" customHeight="1">
      <c r="A12" s="110" t="s">
        <v>56</v>
      </c>
      <c r="B12" s="116" t="s">
        <v>57</v>
      </c>
      <c r="C12" s="173"/>
      <c r="D12" s="173"/>
      <c r="E12" s="173"/>
    </row>
    <row r="13" spans="1:5" ht="16.5" customHeight="1">
      <c r="A13" s="110" t="s">
        <v>58</v>
      </c>
      <c r="B13" s="107" t="s">
        <v>59</v>
      </c>
      <c r="C13" s="169"/>
      <c r="D13" s="169"/>
      <c r="E13" s="169"/>
    </row>
    <row r="14" spans="1:5" ht="16.5" customHeight="1">
      <c r="A14" s="114" t="s">
        <v>60</v>
      </c>
      <c r="B14" s="111" t="s">
        <v>61</v>
      </c>
      <c r="C14" s="172"/>
      <c r="D14" s="172"/>
      <c r="E14" s="172"/>
    </row>
    <row r="15" spans="1:5" ht="16.5" customHeight="1">
      <c r="A15" s="110" t="s">
        <v>62</v>
      </c>
      <c r="B15" s="107" t="s">
        <v>63</v>
      </c>
      <c r="C15" s="172"/>
      <c r="D15" s="172"/>
      <c r="E15" s="172"/>
    </row>
    <row r="16" spans="1:5" ht="16.5" customHeight="1">
      <c r="A16" s="110" t="s">
        <v>62</v>
      </c>
      <c r="B16" s="107" t="s">
        <v>64</v>
      </c>
      <c r="C16" s="172"/>
      <c r="D16" s="172"/>
      <c r="E16" s="172"/>
    </row>
    <row r="17" spans="1:5" ht="16.5" customHeight="1">
      <c r="A17" s="110" t="s">
        <v>62</v>
      </c>
      <c r="B17" s="107" t="s">
        <v>65</v>
      </c>
      <c r="C17" s="172"/>
      <c r="D17" s="172"/>
      <c r="E17" s="172"/>
    </row>
    <row r="18" spans="1:5" ht="16.5" customHeight="1">
      <c r="A18" s="114" t="s">
        <v>66</v>
      </c>
      <c r="B18" s="115" t="s">
        <v>67</v>
      </c>
      <c r="C18" s="168"/>
      <c r="D18" s="168"/>
      <c r="E18" s="168"/>
    </row>
    <row r="19" spans="1:5" ht="16.5" customHeight="1">
      <c r="A19" s="110" t="s">
        <v>68</v>
      </c>
      <c r="B19" s="116" t="s">
        <v>69</v>
      </c>
      <c r="C19" s="173"/>
      <c r="D19" s="173"/>
      <c r="E19" s="173"/>
    </row>
    <row r="20" spans="1:5" ht="16.5" customHeight="1">
      <c r="A20" s="110" t="s">
        <v>70</v>
      </c>
      <c r="B20" s="107" t="s">
        <v>71</v>
      </c>
      <c r="C20" s="169"/>
      <c r="D20" s="169"/>
      <c r="E20" s="169"/>
    </row>
    <row r="21" spans="1:5" ht="16.5" customHeight="1">
      <c r="A21" s="110" t="s">
        <v>72</v>
      </c>
      <c r="B21" s="107" t="s">
        <v>73</v>
      </c>
      <c r="C21" s="169"/>
      <c r="D21" s="169"/>
      <c r="E21" s="169"/>
    </row>
    <row r="22" spans="1:5" ht="16.5" customHeight="1">
      <c r="A22" s="110" t="s">
        <v>74</v>
      </c>
      <c r="B22" s="107" t="s">
        <v>75</v>
      </c>
      <c r="C22" s="169"/>
      <c r="D22" s="169"/>
      <c r="E22" s="169"/>
    </row>
    <row r="23" spans="1:5" ht="16.5" customHeight="1">
      <c r="A23" s="110" t="s">
        <v>76</v>
      </c>
      <c r="B23" s="107" t="s">
        <v>77</v>
      </c>
      <c r="C23" s="169"/>
      <c r="D23" s="169"/>
      <c r="E23" s="169"/>
    </row>
    <row r="24" spans="1:5" ht="16.5" customHeight="1">
      <c r="A24" s="114">
        <v>941</v>
      </c>
      <c r="B24" s="111" t="s">
        <v>78</v>
      </c>
      <c r="C24" s="172"/>
      <c r="D24" s="172"/>
      <c r="E24" s="172"/>
    </row>
    <row r="25" spans="1:5" ht="16.5" customHeight="1">
      <c r="A25" s="114"/>
      <c r="B25" s="111" t="s">
        <v>79</v>
      </c>
      <c r="C25" s="172">
        <f>C24+C18+C14+C11+C10+C6</f>
        <v>1</v>
      </c>
      <c r="D25" s="172">
        <f>D24+D18+D14+D11+D10+D6</f>
        <v>6716</v>
      </c>
      <c r="E25" s="172">
        <f>E24+E18+E14+E11+E10+E6</f>
        <v>3519000</v>
      </c>
    </row>
    <row r="26" spans="1:5" ht="16.5" customHeight="1">
      <c r="A26" s="110" t="s">
        <v>80</v>
      </c>
      <c r="B26" s="107" t="s">
        <v>81</v>
      </c>
      <c r="C26" s="169"/>
      <c r="D26" s="169"/>
      <c r="E26" s="169"/>
    </row>
    <row r="27" spans="1:5" ht="16.5" customHeight="1">
      <c r="A27" s="110" t="s">
        <v>80</v>
      </c>
      <c r="B27" s="107" t="s">
        <v>82</v>
      </c>
      <c r="C27" s="169"/>
      <c r="D27" s="169"/>
      <c r="E27" s="169"/>
    </row>
    <row r="28" spans="1:5" ht="16.5" customHeight="1">
      <c r="A28" s="110" t="s">
        <v>80</v>
      </c>
      <c r="B28" s="107" t="s">
        <v>83</v>
      </c>
      <c r="C28" s="169"/>
      <c r="D28" s="169"/>
      <c r="E28" s="169"/>
    </row>
    <row r="29" spans="1:5" ht="16.5" customHeight="1">
      <c r="A29" s="110" t="s">
        <v>80</v>
      </c>
      <c r="B29" s="107" t="s">
        <v>84</v>
      </c>
      <c r="C29" s="169"/>
      <c r="D29" s="169"/>
      <c r="E29" s="169"/>
    </row>
    <row r="30" spans="1:5" ht="16.5" customHeight="1">
      <c r="A30" s="114" t="s">
        <v>80</v>
      </c>
      <c r="B30" s="111" t="s">
        <v>161</v>
      </c>
      <c r="C30" s="172"/>
      <c r="D30" s="172"/>
      <c r="E30" s="172"/>
    </row>
    <row r="31" spans="1:5" ht="16.5" customHeight="1">
      <c r="A31" s="114">
        <v>9816</v>
      </c>
      <c r="B31" s="111" t="s">
        <v>87</v>
      </c>
      <c r="C31" s="172"/>
      <c r="D31" s="172"/>
      <c r="E31" s="172"/>
    </row>
    <row r="32" spans="1:5" ht="16.5" customHeight="1">
      <c r="A32" s="114"/>
      <c r="B32" s="111" t="s">
        <v>88</v>
      </c>
      <c r="C32" s="172">
        <f>C25+C30+C31</f>
        <v>1</v>
      </c>
      <c r="D32" s="172">
        <f>D25+D30+D31</f>
        <v>6716</v>
      </c>
      <c r="E32" s="172">
        <f>E25+E30+E31</f>
        <v>3519000</v>
      </c>
    </row>
  </sheetData>
  <sheetProtection selectLockedCells="1" selectUnlockedCells="1"/>
  <mergeCells count="1">
    <mergeCell ref="A1:C1"/>
  </mergeCells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 scale="94" r:id="rId1"/>
  <headerFooter alignWithMargins="0">
    <oddHeader>&amp;C&amp;P/&amp;N</oddHeader>
    <oddFooter>&amp;L&amp;D&amp;R&amp;A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0"/>
  <sheetViews>
    <sheetView view="pageBreakPreview" zoomScale="83" zoomScaleSheetLayoutView="83" zoomScalePageLayoutView="0" workbookViewId="0" topLeftCell="A1">
      <selection activeCell="E10" sqref="E10"/>
    </sheetView>
  </sheetViews>
  <sheetFormatPr defaultColWidth="8.75" defaultRowHeight="18.75" customHeight="1"/>
  <cols>
    <col min="1" max="1" width="8.75" style="0" customWidth="1"/>
    <col min="2" max="2" width="43.58203125" style="0" customWidth="1"/>
    <col min="3" max="3" width="6.66015625" style="81" customWidth="1"/>
    <col min="4" max="4" width="6.33203125" style="81" customWidth="1"/>
    <col min="5" max="5" width="8.66015625" style="81" customWidth="1"/>
  </cols>
  <sheetData>
    <row r="1" spans="1:5" ht="20.25" customHeight="1">
      <c r="A1" s="205" t="s">
        <v>180</v>
      </c>
      <c r="B1" s="205"/>
      <c r="C1" s="205"/>
      <c r="D1" s="84"/>
      <c r="E1" s="84"/>
    </row>
    <row r="2" spans="1:5" ht="20.25" customHeight="1">
      <c r="A2" s="63">
        <v>910502</v>
      </c>
      <c r="B2" s="62" t="s">
        <v>166</v>
      </c>
      <c r="C2" s="86" t="s">
        <v>23</v>
      </c>
      <c r="D2" s="86" t="s">
        <v>23</v>
      </c>
      <c r="E2" s="199" t="s">
        <v>179</v>
      </c>
    </row>
    <row r="3" spans="1:5" ht="20.25" customHeight="1">
      <c r="A3" s="63" t="s">
        <v>167</v>
      </c>
      <c r="B3" s="62"/>
      <c r="C3" s="86"/>
      <c r="D3" s="86"/>
      <c r="E3" s="86"/>
    </row>
    <row r="4" spans="1:5" ht="20.25" customHeight="1">
      <c r="A4" s="67" t="s">
        <v>41</v>
      </c>
      <c r="B4" s="68" t="s">
        <v>42</v>
      </c>
      <c r="C4" s="89"/>
      <c r="D4" s="89"/>
      <c r="E4" s="89"/>
    </row>
    <row r="5" spans="1:5" ht="20.25" customHeight="1">
      <c r="A5" s="70" t="s">
        <v>43</v>
      </c>
      <c r="B5" s="68" t="s">
        <v>44</v>
      </c>
      <c r="C5" s="89"/>
      <c r="D5" s="89"/>
      <c r="E5" s="89"/>
    </row>
    <row r="6" spans="1:5" ht="20.25" customHeight="1">
      <c r="A6" s="62" t="s">
        <v>45</v>
      </c>
      <c r="B6" s="71" t="s">
        <v>46</v>
      </c>
      <c r="C6" s="92"/>
      <c r="D6" s="92"/>
      <c r="E6" s="92"/>
    </row>
    <row r="7" spans="1:5" ht="20.25" customHeight="1">
      <c r="A7" s="70" t="s">
        <v>47</v>
      </c>
      <c r="B7" s="68" t="s">
        <v>48</v>
      </c>
      <c r="C7" s="89"/>
      <c r="D7" s="89"/>
      <c r="E7" s="89"/>
    </row>
    <row r="8" spans="1:5" ht="20.25" customHeight="1">
      <c r="A8" s="70" t="s">
        <v>49</v>
      </c>
      <c r="B8" s="68" t="s">
        <v>9</v>
      </c>
      <c r="C8" s="89">
        <v>300</v>
      </c>
      <c r="D8" s="89">
        <v>300</v>
      </c>
      <c r="E8" s="89">
        <v>300000</v>
      </c>
    </row>
    <row r="9" spans="1:5" ht="20.25" customHeight="1">
      <c r="A9" s="70" t="s">
        <v>50</v>
      </c>
      <c r="B9" s="68" t="s">
        <v>51</v>
      </c>
      <c r="C9" s="89">
        <v>90</v>
      </c>
      <c r="D9" s="89">
        <v>90</v>
      </c>
      <c r="E9" s="89">
        <v>90000</v>
      </c>
    </row>
    <row r="10" spans="1:5" ht="20.25" customHeight="1">
      <c r="A10" s="74" t="s">
        <v>52</v>
      </c>
      <c r="B10" s="71" t="s">
        <v>53</v>
      </c>
      <c r="C10" s="92">
        <f>SUM(C7:C9)</f>
        <v>390</v>
      </c>
      <c r="D10" s="92">
        <f>SUM(D7:D9)</f>
        <v>390</v>
      </c>
      <c r="E10" s="92">
        <f>SUM(E7:E9)</f>
        <v>390000</v>
      </c>
    </row>
    <row r="11" spans="1:5" ht="20.25" customHeight="1">
      <c r="A11" s="70" t="s">
        <v>54</v>
      </c>
      <c r="B11" s="75" t="s">
        <v>55</v>
      </c>
      <c r="C11" s="86"/>
      <c r="D11" s="86"/>
      <c r="E11" s="86"/>
    </row>
    <row r="12" spans="1:5" ht="20.25" customHeight="1">
      <c r="A12" s="70" t="s">
        <v>56</v>
      </c>
      <c r="B12" s="76" t="s">
        <v>57</v>
      </c>
      <c r="C12" s="96"/>
      <c r="D12" s="96"/>
      <c r="E12" s="96"/>
    </row>
    <row r="13" spans="1:5" ht="20.25" customHeight="1">
      <c r="A13" s="70" t="s">
        <v>58</v>
      </c>
      <c r="B13" s="68" t="s">
        <v>59</v>
      </c>
      <c r="C13" s="89"/>
      <c r="D13" s="89"/>
      <c r="E13" s="89"/>
    </row>
    <row r="14" spans="1:5" ht="20.25" customHeight="1">
      <c r="A14" s="74" t="s">
        <v>60</v>
      </c>
      <c r="B14" s="71" t="s">
        <v>61</v>
      </c>
      <c r="C14" s="92"/>
      <c r="D14" s="92"/>
      <c r="E14" s="92"/>
    </row>
    <row r="15" spans="1:5" ht="20.25" customHeight="1">
      <c r="A15" s="70" t="s">
        <v>62</v>
      </c>
      <c r="B15" s="68" t="s">
        <v>63</v>
      </c>
      <c r="C15" s="92"/>
      <c r="D15" s="92"/>
      <c r="E15" s="92"/>
    </row>
    <row r="16" spans="1:5" ht="20.25" customHeight="1">
      <c r="A16" s="70" t="s">
        <v>62</v>
      </c>
      <c r="B16" s="68" t="s">
        <v>64</v>
      </c>
      <c r="C16" s="92"/>
      <c r="D16" s="92"/>
      <c r="E16" s="92"/>
    </row>
    <row r="17" spans="1:5" ht="20.25" customHeight="1">
      <c r="A17" s="70" t="s">
        <v>62</v>
      </c>
      <c r="B17" s="68" t="s">
        <v>65</v>
      </c>
      <c r="C17" s="92"/>
      <c r="D17" s="92"/>
      <c r="E17" s="92"/>
    </row>
    <row r="18" spans="1:5" ht="20.25" customHeight="1">
      <c r="A18" s="74" t="s">
        <v>66</v>
      </c>
      <c r="B18" s="75" t="s">
        <v>67</v>
      </c>
      <c r="C18" s="86"/>
      <c r="D18" s="86"/>
      <c r="E18" s="86"/>
    </row>
    <row r="19" spans="1:5" ht="20.25" customHeight="1">
      <c r="A19" s="70" t="s">
        <v>68</v>
      </c>
      <c r="B19" s="76" t="s">
        <v>69</v>
      </c>
      <c r="C19" s="96"/>
      <c r="D19" s="96"/>
      <c r="E19" s="96"/>
    </row>
    <row r="20" spans="1:5" ht="20.25" customHeight="1">
      <c r="A20" s="70" t="s">
        <v>70</v>
      </c>
      <c r="B20" s="68" t="s">
        <v>71</v>
      </c>
      <c r="C20" s="89"/>
      <c r="D20" s="89"/>
      <c r="E20" s="89"/>
    </row>
    <row r="21" spans="1:5" ht="20.25" customHeight="1">
      <c r="A21" s="70" t="s">
        <v>72</v>
      </c>
      <c r="B21" s="68" t="s">
        <v>73</v>
      </c>
      <c r="C21" s="89"/>
      <c r="D21" s="89"/>
      <c r="E21" s="89"/>
    </row>
    <row r="22" spans="1:5" ht="20.25" customHeight="1">
      <c r="A22" s="70" t="s">
        <v>74</v>
      </c>
      <c r="B22" s="68" t="s">
        <v>75</v>
      </c>
      <c r="C22" s="89"/>
      <c r="D22" s="89"/>
      <c r="E22" s="89"/>
    </row>
    <row r="23" spans="1:5" ht="20.25" customHeight="1">
      <c r="A23" s="70" t="s">
        <v>76</v>
      </c>
      <c r="B23" s="68" t="s">
        <v>77</v>
      </c>
      <c r="C23" s="89"/>
      <c r="D23" s="89"/>
      <c r="E23" s="89"/>
    </row>
    <row r="24" spans="1:5" ht="20.25" customHeight="1">
      <c r="A24" s="74"/>
      <c r="B24" s="71" t="s">
        <v>79</v>
      </c>
      <c r="C24" s="92">
        <f>C18+C10+C11+C14</f>
        <v>390</v>
      </c>
      <c r="D24" s="92">
        <f>D18+D10+D11+D14</f>
        <v>390</v>
      </c>
      <c r="E24" s="92">
        <f>E18+E10+E11+E14+E19</f>
        <v>390000</v>
      </c>
    </row>
    <row r="25" spans="1:5" ht="20.25" customHeight="1">
      <c r="A25" s="70" t="s">
        <v>80</v>
      </c>
      <c r="B25" s="68" t="s">
        <v>81</v>
      </c>
      <c r="C25" s="89"/>
      <c r="D25" s="89"/>
      <c r="E25" s="89"/>
    </row>
    <row r="26" spans="1:5" ht="20.25" customHeight="1">
      <c r="A26" s="70" t="s">
        <v>80</v>
      </c>
      <c r="B26" s="68" t="s">
        <v>82</v>
      </c>
      <c r="C26" s="89"/>
      <c r="D26" s="89"/>
      <c r="E26" s="89"/>
    </row>
    <row r="27" spans="1:5" ht="20.25" customHeight="1">
      <c r="A27" s="70" t="s">
        <v>80</v>
      </c>
      <c r="B27" s="68" t="s">
        <v>83</v>
      </c>
      <c r="C27" s="89"/>
      <c r="D27" s="89"/>
      <c r="E27" s="89"/>
    </row>
    <row r="28" spans="1:5" ht="20.25" customHeight="1">
      <c r="A28" s="70" t="s">
        <v>80</v>
      </c>
      <c r="B28" s="68" t="s">
        <v>84</v>
      </c>
      <c r="C28" s="89"/>
      <c r="D28" s="89"/>
      <c r="E28" s="89"/>
    </row>
    <row r="29" spans="1:5" ht="20.25" customHeight="1">
      <c r="A29" s="74" t="s">
        <v>80</v>
      </c>
      <c r="B29" s="71" t="s">
        <v>85</v>
      </c>
      <c r="C29" s="92"/>
      <c r="D29" s="92"/>
      <c r="E29" s="92"/>
    </row>
    <row r="30" spans="1:5" ht="20.25" customHeight="1">
      <c r="A30" s="74"/>
      <c r="B30" s="71" t="s">
        <v>88</v>
      </c>
      <c r="C30" s="92">
        <f>C29+C24</f>
        <v>390</v>
      </c>
      <c r="D30" s="92">
        <f>D29+D24</f>
        <v>390</v>
      </c>
      <c r="E30" s="92">
        <f>E29+E24</f>
        <v>390000</v>
      </c>
    </row>
  </sheetData>
  <sheetProtection selectLockedCells="1" selectUnlockedCells="1"/>
  <mergeCells count="1">
    <mergeCell ref="A1:C1"/>
  </mergeCells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 scale="89" r:id="rId1"/>
  <headerFooter alignWithMargins="0">
    <oddHeader>&amp;C&amp;P/&amp;N</oddHeader>
    <oddFooter>&amp;L&amp;D&amp;R&amp;A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32"/>
  <sheetViews>
    <sheetView view="pageBreakPreview" zoomScale="83" zoomScaleSheetLayoutView="83" zoomScalePageLayoutView="0" workbookViewId="0" topLeftCell="A1">
      <selection activeCell="F12" sqref="F12:H15"/>
    </sheetView>
  </sheetViews>
  <sheetFormatPr defaultColWidth="8.75" defaultRowHeight="18.75" customHeight="1"/>
  <cols>
    <col min="1" max="1" width="8.75" style="98" customWidth="1"/>
    <col min="2" max="2" width="33.58203125" style="98" customWidth="1"/>
    <col min="3" max="3" width="5.66015625" style="99" customWidth="1"/>
    <col min="4" max="4" width="5.91015625" style="99" customWidth="1"/>
    <col min="5" max="5" width="7.58203125" style="99" customWidth="1"/>
    <col min="6" max="6" width="8.75" style="98" customWidth="1"/>
    <col min="7" max="7" width="3.66015625" style="98" customWidth="1"/>
    <col min="8" max="8" width="5.75" style="98" customWidth="1"/>
  </cols>
  <sheetData>
    <row r="1" spans="1:5" ht="18.75" customHeight="1">
      <c r="A1" s="207" t="s">
        <v>39</v>
      </c>
      <c r="B1" s="207"/>
      <c r="C1" s="207"/>
      <c r="D1" s="102"/>
      <c r="E1" s="102" t="s">
        <v>21</v>
      </c>
    </row>
    <row r="2" spans="1:5" ht="18.75" customHeight="1">
      <c r="A2" s="103">
        <v>940000</v>
      </c>
      <c r="B2" s="101" t="s">
        <v>16</v>
      </c>
      <c r="C2" s="104" t="s">
        <v>23</v>
      </c>
      <c r="D2" s="104" t="s">
        <v>23</v>
      </c>
      <c r="E2" s="182" t="s">
        <v>179</v>
      </c>
    </row>
    <row r="3" spans="1:5" ht="18.75" customHeight="1">
      <c r="A3" s="103" t="s">
        <v>168</v>
      </c>
      <c r="B3" s="101"/>
      <c r="C3" s="104"/>
      <c r="D3" s="104"/>
      <c r="E3" s="104"/>
    </row>
    <row r="4" spans="1:5" ht="21" customHeight="1">
      <c r="A4" s="106" t="s">
        <v>41</v>
      </c>
      <c r="B4" s="107" t="s">
        <v>42</v>
      </c>
      <c r="C4" s="108"/>
      <c r="D4" s="108"/>
      <c r="E4" s="108"/>
    </row>
    <row r="5" spans="1:5" ht="15" customHeight="1">
      <c r="A5" s="110" t="s">
        <v>43</v>
      </c>
      <c r="B5" s="107" t="s">
        <v>44</v>
      </c>
      <c r="C5" s="108"/>
      <c r="D5" s="108"/>
      <c r="E5" s="108"/>
    </row>
    <row r="6" spans="1:5" ht="25.5" customHeight="1">
      <c r="A6" s="101" t="s">
        <v>45</v>
      </c>
      <c r="B6" s="111" t="s">
        <v>46</v>
      </c>
      <c r="C6" s="112"/>
      <c r="D6" s="112"/>
      <c r="E6" s="112"/>
    </row>
    <row r="7" spans="1:5" ht="15.75" customHeight="1">
      <c r="A7" s="110" t="s">
        <v>47</v>
      </c>
      <c r="B7" s="107" t="s">
        <v>48</v>
      </c>
      <c r="C7" s="108"/>
      <c r="D7" s="108"/>
      <c r="E7" s="108"/>
    </row>
    <row r="8" spans="1:6" ht="15.75" customHeight="1">
      <c r="A8" s="110" t="s">
        <v>49</v>
      </c>
      <c r="B8" s="107" t="s">
        <v>9</v>
      </c>
      <c r="C8" s="108"/>
      <c r="D8" s="108"/>
      <c r="E8" s="108"/>
      <c r="F8" s="98" t="s">
        <v>169</v>
      </c>
    </row>
    <row r="9" spans="1:8" ht="15.75" customHeight="1">
      <c r="A9" s="110" t="s">
        <v>50</v>
      </c>
      <c r="B9" s="107" t="s">
        <v>51</v>
      </c>
      <c r="C9" s="108">
        <v>1560</v>
      </c>
      <c r="D9" s="108">
        <v>1560</v>
      </c>
      <c r="E9" s="155">
        <v>2300000</v>
      </c>
      <c r="F9" s="98" t="s">
        <v>210</v>
      </c>
      <c r="G9" s="98" t="s">
        <v>170</v>
      </c>
      <c r="H9" s="98">
        <v>2000</v>
      </c>
    </row>
    <row r="10" spans="1:8" ht="15.75" customHeight="1">
      <c r="A10" s="114" t="s">
        <v>52</v>
      </c>
      <c r="B10" s="111" t="s">
        <v>53</v>
      </c>
      <c r="C10" s="112">
        <f>SUM(C7:C9)</f>
        <v>1560</v>
      </c>
      <c r="D10" s="112">
        <f>SUM(D7:D9)</f>
        <v>1560</v>
      </c>
      <c r="E10" s="166">
        <f>SUM(E7:E9)</f>
        <v>2300000</v>
      </c>
      <c r="F10" s="98" t="s">
        <v>211</v>
      </c>
      <c r="G10" s="98" t="s">
        <v>171</v>
      </c>
      <c r="H10" s="98">
        <v>300</v>
      </c>
    </row>
    <row r="11" spans="1:5" ht="15.75" customHeight="1">
      <c r="A11" s="110" t="s">
        <v>54</v>
      </c>
      <c r="B11" s="115" t="s">
        <v>55</v>
      </c>
      <c r="C11" s="104"/>
      <c r="D11" s="104"/>
      <c r="E11" s="104"/>
    </row>
    <row r="12" spans="1:5" ht="15.75" customHeight="1">
      <c r="A12" s="110" t="s">
        <v>56</v>
      </c>
      <c r="B12" s="116" t="s">
        <v>57</v>
      </c>
      <c r="C12" s="117"/>
      <c r="D12" s="117"/>
      <c r="E12" s="117"/>
    </row>
    <row r="13" spans="1:5" ht="15.75" customHeight="1">
      <c r="A13" s="110" t="s">
        <v>58</v>
      </c>
      <c r="B13" s="107" t="s">
        <v>59</v>
      </c>
      <c r="C13" s="108"/>
      <c r="D13" s="108"/>
      <c r="E13" s="108"/>
    </row>
    <row r="14" spans="1:5" ht="15.75" customHeight="1">
      <c r="A14" s="114" t="s">
        <v>60</v>
      </c>
      <c r="B14" s="111" t="s">
        <v>61</v>
      </c>
      <c r="C14" s="112">
        <f>SUM(C12:C13)</f>
        <v>0</v>
      </c>
      <c r="D14" s="112">
        <f>SUM(D12:D13)</f>
        <v>0</v>
      </c>
      <c r="E14" s="112">
        <f>SUM(E12:E13)</f>
        <v>0</v>
      </c>
    </row>
    <row r="15" spans="1:5" ht="15.75" customHeight="1">
      <c r="A15" s="110" t="s">
        <v>62</v>
      </c>
      <c r="B15" s="107" t="s">
        <v>63</v>
      </c>
      <c r="C15" s="112"/>
      <c r="D15" s="112"/>
      <c r="E15" s="112"/>
    </row>
    <row r="16" spans="1:5" ht="15.75" customHeight="1">
      <c r="A16" s="110" t="s">
        <v>62</v>
      </c>
      <c r="B16" s="107" t="s">
        <v>64</v>
      </c>
      <c r="C16" s="112"/>
      <c r="D16" s="112"/>
      <c r="E16" s="112"/>
    </row>
    <row r="17" spans="1:5" ht="15.75" customHeight="1">
      <c r="A17" s="110" t="s">
        <v>62</v>
      </c>
      <c r="B17" s="107" t="s">
        <v>65</v>
      </c>
      <c r="C17" s="112"/>
      <c r="D17" s="112"/>
      <c r="E17" s="112"/>
    </row>
    <row r="18" spans="1:5" ht="15.75" customHeight="1">
      <c r="A18" s="114" t="s">
        <v>66</v>
      </c>
      <c r="B18" s="115" t="s">
        <v>67</v>
      </c>
      <c r="C18" s="104">
        <f>SUM(C15:C17)</f>
        <v>0</v>
      </c>
      <c r="D18" s="104">
        <f>SUM(D15:D17)</f>
        <v>0</v>
      </c>
      <c r="E18" s="104">
        <f>SUM(E15:E17)</f>
        <v>0</v>
      </c>
    </row>
    <row r="19" spans="1:5" ht="15.75" customHeight="1">
      <c r="A19" s="110" t="s">
        <v>68</v>
      </c>
      <c r="B19" s="116" t="s">
        <v>69</v>
      </c>
      <c r="C19" s="117"/>
      <c r="D19" s="117"/>
      <c r="E19" s="117"/>
    </row>
    <row r="20" spans="1:5" ht="15.75" customHeight="1">
      <c r="A20" s="110" t="s">
        <v>70</v>
      </c>
      <c r="B20" s="107" t="s">
        <v>71</v>
      </c>
      <c r="C20" s="108"/>
      <c r="D20" s="108"/>
      <c r="E20" s="108"/>
    </row>
    <row r="21" spans="1:5" ht="15.75" customHeight="1">
      <c r="A21" s="110" t="s">
        <v>72</v>
      </c>
      <c r="B21" s="107" t="s">
        <v>73</v>
      </c>
      <c r="C21" s="108"/>
      <c r="D21" s="108"/>
      <c r="E21" s="108"/>
    </row>
    <row r="22" spans="1:5" ht="15.75" customHeight="1">
      <c r="A22" s="110" t="s">
        <v>74</v>
      </c>
      <c r="B22" s="107" t="s">
        <v>75</v>
      </c>
      <c r="C22" s="108"/>
      <c r="D22" s="108"/>
      <c r="E22" s="108"/>
    </row>
    <row r="23" spans="1:5" ht="15.75" customHeight="1">
      <c r="A23" s="110" t="s">
        <v>76</v>
      </c>
      <c r="B23" s="107" t="s">
        <v>77</v>
      </c>
      <c r="C23" s="108"/>
      <c r="D23" s="108"/>
      <c r="E23" s="108"/>
    </row>
    <row r="24" spans="1:5" ht="15.75" customHeight="1">
      <c r="A24" s="114">
        <v>941</v>
      </c>
      <c r="B24" s="111" t="s">
        <v>78</v>
      </c>
      <c r="C24" s="112">
        <f>SUM(C19:C23)</f>
        <v>0</v>
      </c>
      <c r="D24" s="112">
        <f>SUM(D19:D23)</f>
        <v>0</v>
      </c>
      <c r="E24" s="112">
        <f>SUM(E19:E23)</f>
        <v>0</v>
      </c>
    </row>
    <row r="25" spans="1:5" ht="15.75" customHeight="1">
      <c r="A25" s="114"/>
      <c r="B25" s="111" t="s">
        <v>79</v>
      </c>
      <c r="C25" s="112">
        <f>C24+C18+C14+C11+C10+C6</f>
        <v>1560</v>
      </c>
      <c r="D25" s="112">
        <f>D24+D18+D14+D11+D10+D6</f>
        <v>1560</v>
      </c>
      <c r="E25" s="166">
        <f>E24+E18+E14+E11+E10+E6</f>
        <v>2300000</v>
      </c>
    </row>
    <row r="26" spans="1:5" ht="15.75" customHeight="1">
      <c r="A26" s="110" t="s">
        <v>80</v>
      </c>
      <c r="B26" s="107" t="s">
        <v>81</v>
      </c>
      <c r="C26" s="108"/>
      <c r="D26" s="108"/>
      <c r="E26" s="108"/>
    </row>
    <row r="27" spans="1:5" ht="15.75" customHeight="1">
      <c r="A27" s="110" t="s">
        <v>80</v>
      </c>
      <c r="B27" s="107" t="s">
        <v>82</v>
      </c>
      <c r="C27" s="108"/>
      <c r="D27" s="108"/>
      <c r="E27" s="108"/>
    </row>
    <row r="28" spans="1:5" ht="15.75" customHeight="1">
      <c r="A28" s="110" t="s">
        <v>80</v>
      </c>
      <c r="B28" s="107" t="s">
        <v>83</v>
      </c>
      <c r="C28" s="108"/>
      <c r="D28" s="108"/>
      <c r="E28" s="108"/>
    </row>
    <row r="29" spans="1:5" ht="15.75" customHeight="1">
      <c r="A29" s="110" t="s">
        <v>80</v>
      </c>
      <c r="B29" s="107" t="s">
        <v>84</v>
      </c>
      <c r="C29" s="108"/>
      <c r="D29" s="108"/>
      <c r="E29" s="108"/>
    </row>
    <row r="30" spans="1:5" ht="15.75" customHeight="1">
      <c r="A30" s="114" t="s">
        <v>80</v>
      </c>
      <c r="B30" s="111" t="s">
        <v>161</v>
      </c>
      <c r="C30" s="112">
        <f>SUM(C26:C29)</f>
        <v>0</v>
      </c>
      <c r="D30" s="112">
        <f>SUM(D26:D29)</f>
        <v>0</v>
      </c>
      <c r="E30" s="112">
        <f>SUM(E26:E29)</f>
        <v>0</v>
      </c>
    </row>
    <row r="31" spans="1:5" ht="15.75" customHeight="1">
      <c r="A31" s="114">
        <v>9816</v>
      </c>
      <c r="B31" s="111" t="s">
        <v>87</v>
      </c>
      <c r="C31" s="112"/>
      <c r="D31" s="112"/>
      <c r="E31" s="112"/>
    </row>
    <row r="32" spans="1:5" ht="18.75" customHeight="1">
      <c r="A32" s="114"/>
      <c r="B32" s="111" t="s">
        <v>88</v>
      </c>
      <c r="C32" s="112">
        <f>C25+C30+C31</f>
        <v>1560</v>
      </c>
      <c r="D32" s="112">
        <f>D25+D30+D31</f>
        <v>1560</v>
      </c>
      <c r="E32" s="166">
        <f>E25+E30+E31</f>
        <v>2300000</v>
      </c>
    </row>
  </sheetData>
  <sheetProtection selectLockedCells="1" selectUnlockedCells="1"/>
  <mergeCells count="1">
    <mergeCell ref="A1:C1"/>
  </mergeCells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 scale="83" r:id="rId1"/>
  <headerFooter alignWithMargins="0">
    <oddHeader>&amp;C&amp;P/&amp;N</oddHeader>
    <oddFooter>&amp;L&amp;D&amp;R&amp;A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view="pageBreakPreview" zoomScale="83" zoomScaleSheetLayoutView="83" zoomScalePageLayoutView="0" workbookViewId="0" topLeftCell="A1">
      <selection activeCell="E10" sqref="E10"/>
    </sheetView>
  </sheetViews>
  <sheetFormatPr defaultColWidth="8.75" defaultRowHeight="18.75" customHeight="1"/>
  <cols>
    <col min="1" max="1" width="8.75" style="98" customWidth="1"/>
    <col min="2" max="2" width="32.33203125" style="98" customWidth="1"/>
    <col min="3" max="4" width="6" style="99" customWidth="1"/>
    <col min="5" max="5" width="9.25" style="99" customWidth="1"/>
    <col min="6" max="7" width="8.75" style="98" customWidth="1"/>
  </cols>
  <sheetData>
    <row r="1" spans="1:5" ht="18.75" customHeight="1">
      <c r="A1" s="207" t="s">
        <v>180</v>
      </c>
      <c r="B1" s="207"/>
      <c r="C1" s="207"/>
      <c r="D1" s="102"/>
      <c r="E1" s="102"/>
    </row>
    <row r="2" spans="1:5" ht="18.75" customHeight="1">
      <c r="A2" s="103">
        <v>960302</v>
      </c>
      <c r="B2" s="101" t="s">
        <v>17</v>
      </c>
      <c r="C2" s="104" t="s">
        <v>23</v>
      </c>
      <c r="D2" s="104" t="s">
        <v>23</v>
      </c>
      <c r="E2" s="198" t="s">
        <v>179</v>
      </c>
    </row>
    <row r="3" spans="1:5" ht="18.75" customHeight="1">
      <c r="A3" s="103" t="s">
        <v>172</v>
      </c>
      <c r="B3" s="101"/>
      <c r="C3" s="104"/>
      <c r="D3" s="104"/>
      <c r="E3" s="192"/>
    </row>
    <row r="4" spans="1:5" ht="27.75" customHeight="1">
      <c r="A4" s="106" t="s">
        <v>41</v>
      </c>
      <c r="B4" s="107" t="s">
        <v>42</v>
      </c>
      <c r="C4" s="108"/>
      <c r="D4" s="108"/>
      <c r="E4" s="194"/>
    </row>
    <row r="5" spans="1:5" ht="16.5" customHeight="1">
      <c r="A5" s="110" t="s">
        <v>43</v>
      </c>
      <c r="B5" s="107" t="s">
        <v>44</v>
      </c>
      <c r="C5" s="108"/>
      <c r="D5" s="108"/>
      <c r="E5" s="194"/>
    </row>
    <row r="6" spans="1:5" ht="25.5" customHeight="1">
      <c r="A6" s="101" t="s">
        <v>45</v>
      </c>
      <c r="B6" s="111" t="s">
        <v>46</v>
      </c>
      <c r="C6" s="112">
        <f>SUM(C4:C5)</f>
        <v>0</v>
      </c>
      <c r="D6" s="112">
        <f>SUM(D4:D5)</f>
        <v>0</v>
      </c>
      <c r="E6" s="195">
        <f>SUM(E4:E5)</f>
        <v>0</v>
      </c>
    </row>
    <row r="7" spans="1:5" ht="15" customHeight="1">
      <c r="A7" s="110" t="s">
        <v>47</v>
      </c>
      <c r="B7" s="107" t="s">
        <v>48</v>
      </c>
      <c r="C7" s="108"/>
      <c r="D7" s="108"/>
      <c r="E7" s="194"/>
    </row>
    <row r="8" spans="1:5" ht="13.5" customHeight="1">
      <c r="A8" s="110" t="s">
        <v>49</v>
      </c>
      <c r="B8" s="107" t="s">
        <v>9</v>
      </c>
      <c r="C8" s="108"/>
      <c r="D8" s="108"/>
      <c r="E8" s="194"/>
    </row>
    <row r="9" spans="1:6" ht="17.25" customHeight="1">
      <c r="A9" s="110" t="s">
        <v>50</v>
      </c>
      <c r="B9" s="107" t="s">
        <v>51</v>
      </c>
      <c r="C9" s="108">
        <v>150</v>
      </c>
      <c r="D9" s="108">
        <v>150</v>
      </c>
      <c r="E9" s="190">
        <v>300000</v>
      </c>
      <c r="F9" s="98" t="s">
        <v>173</v>
      </c>
    </row>
    <row r="10" spans="1:5" ht="16.5" customHeight="1">
      <c r="A10" s="114" t="s">
        <v>52</v>
      </c>
      <c r="B10" s="111" t="s">
        <v>53</v>
      </c>
      <c r="C10" s="112">
        <f>SUM(C7:C9)</f>
        <v>150</v>
      </c>
      <c r="D10" s="112">
        <f>SUM(D7:D9)</f>
        <v>150</v>
      </c>
      <c r="E10" s="191">
        <f>SUM(E7:E9)</f>
        <v>300000</v>
      </c>
    </row>
    <row r="11" spans="1:5" ht="18.75" customHeight="1">
      <c r="A11" s="110" t="s">
        <v>54</v>
      </c>
      <c r="B11" s="115" t="s">
        <v>55</v>
      </c>
      <c r="C11" s="104"/>
      <c r="D11" s="104"/>
      <c r="E11" s="192"/>
    </row>
    <row r="12" spans="1:5" ht="15.75" customHeight="1">
      <c r="A12" s="110" t="s">
        <v>56</v>
      </c>
      <c r="B12" s="116" t="s">
        <v>57</v>
      </c>
      <c r="C12" s="117"/>
      <c r="D12" s="117"/>
      <c r="E12" s="193"/>
    </row>
    <row r="13" spans="1:5" ht="15.75" customHeight="1">
      <c r="A13" s="110" t="s">
        <v>58</v>
      </c>
      <c r="B13" s="107" t="s">
        <v>59</v>
      </c>
      <c r="C13" s="108"/>
      <c r="D13" s="108"/>
      <c r="E13" s="194"/>
    </row>
    <row r="14" spans="1:5" ht="15.75" customHeight="1">
      <c r="A14" s="114" t="s">
        <v>60</v>
      </c>
      <c r="B14" s="111" t="s">
        <v>61</v>
      </c>
      <c r="C14" s="112"/>
      <c r="D14" s="112"/>
      <c r="E14" s="195"/>
    </row>
    <row r="15" spans="1:5" ht="15.75" customHeight="1">
      <c r="A15" s="110" t="s">
        <v>62</v>
      </c>
      <c r="B15" s="107" t="s">
        <v>63</v>
      </c>
      <c r="C15" s="112"/>
      <c r="D15" s="112"/>
      <c r="E15" s="195"/>
    </row>
    <row r="16" spans="1:5" ht="15.75" customHeight="1">
      <c r="A16" s="110" t="s">
        <v>62</v>
      </c>
      <c r="B16" s="107" t="s">
        <v>64</v>
      </c>
      <c r="C16" s="112"/>
      <c r="D16" s="112"/>
      <c r="E16" s="195"/>
    </row>
    <row r="17" spans="1:5" ht="15.75" customHeight="1">
      <c r="A17" s="110" t="s">
        <v>62</v>
      </c>
      <c r="B17" s="107" t="s">
        <v>65</v>
      </c>
      <c r="C17" s="112"/>
      <c r="D17" s="112"/>
      <c r="E17" s="195"/>
    </row>
    <row r="18" spans="1:5" ht="15.75" customHeight="1">
      <c r="A18" s="114" t="s">
        <v>66</v>
      </c>
      <c r="B18" s="115" t="s">
        <v>67</v>
      </c>
      <c r="C18" s="104"/>
      <c r="D18" s="104"/>
      <c r="E18" s="192"/>
    </row>
    <row r="19" spans="1:5" ht="15.75" customHeight="1">
      <c r="A19" s="110" t="s">
        <v>68</v>
      </c>
      <c r="B19" s="116" t="s">
        <v>69</v>
      </c>
      <c r="C19" s="117"/>
      <c r="D19" s="117"/>
      <c r="E19" s="193"/>
    </row>
    <row r="20" spans="1:5" ht="16.5" customHeight="1">
      <c r="A20" s="110" t="s">
        <v>70</v>
      </c>
      <c r="B20" s="107" t="s">
        <v>71</v>
      </c>
      <c r="C20" s="108"/>
      <c r="D20" s="108"/>
      <c r="E20" s="194"/>
    </row>
    <row r="21" spans="1:5" ht="16.5" customHeight="1">
      <c r="A21" s="110" t="s">
        <v>72</v>
      </c>
      <c r="B21" s="107" t="s">
        <v>73</v>
      </c>
      <c r="C21" s="108"/>
      <c r="D21" s="108"/>
      <c r="E21" s="194"/>
    </row>
    <row r="22" spans="1:5" ht="16.5" customHeight="1">
      <c r="A22" s="110" t="s">
        <v>74</v>
      </c>
      <c r="B22" s="107" t="s">
        <v>75</v>
      </c>
      <c r="C22" s="108"/>
      <c r="D22" s="108"/>
      <c r="E22" s="194"/>
    </row>
    <row r="23" spans="1:5" ht="16.5" customHeight="1">
      <c r="A23" s="110" t="s">
        <v>76</v>
      </c>
      <c r="B23" s="107" t="s">
        <v>77</v>
      </c>
      <c r="C23" s="108"/>
      <c r="D23" s="108"/>
      <c r="E23" s="194"/>
    </row>
    <row r="24" spans="1:5" ht="16.5" customHeight="1">
      <c r="A24" s="114">
        <v>941</v>
      </c>
      <c r="B24" s="111" t="s">
        <v>78</v>
      </c>
      <c r="C24" s="112"/>
      <c r="D24" s="112"/>
      <c r="E24" s="195"/>
    </row>
    <row r="25" spans="1:5" ht="23.25" customHeight="1">
      <c r="A25" s="114"/>
      <c r="B25" s="111" t="s">
        <v>79</v>
      </c>
      <c r="C25" s="112">
        <f>C24+C18+C14+C11+C10+C6</f>
        <v>150</v>
      </c>
      <c r="D25" s="112">
        <f>D24+D18+D14+D11+D10+D6</f>
        <v>150</v>
      </c>
      <c r="E25" s="191">
        <f>E24+E18+E14+E11+E10+E6</f>
        <v>300000</v>
      </c>
    </row>
    <row r="26" spans="1:5" ht="17.25" customHeight="1">
      <c r="A26" s="110" t="s">
        <v>80</v>
      </c>
      <c r="B26" s="107" t="s">
        <v>81</v>
      </c>
      <c r="C26" s="108"/>
      <c r="D26" s="108"/>
      <c r="E26" s="194"/>
    </row>
    <row r="27" spans="1:5" ht="17.25" customHeight="1">
      <c r="A27" s="110" t="s">
        <v>80</v>
      </c>
      <c r="B27" s="107" t="s">
        <v>82</v>
      </c>
      <c r="C27" s="108"/>
      <c r="D27" s="108"/>
      <c r="E27" s="194"/>
    </row>
    <row r="28" spans="1:5" ht="17.25" customHeight="1">
      <c r="A28" s="110" t="s">
        <v>80</v>
      </c>
      <c r="B28" s="107" t="s">
        <v>83</v>
      </c>
      <c r="C28" s="108"/>
      <c r="D28" s="108"/>
      <c r="E28" s="194"/>
    </row>
    <row r="29" spans="1:5" ht="17.25" customHeight="1">
      <c r="A29" s="110" t="s">
        <v>80</v>
      </c>
      <c r="B29" s="107" t="s">
        <v>84</v>
      </c>
      <c r="C29" s="108"/>
      <c r="D29" s="108"/>
      <c r="E29" s="194"/>
    </row>
    <row r="30" spans="1:5" ht="30.75" customHeight="1">
      <c r="A30" s="114" t="s">
        <v>80</v>
      </c>
      <c r="B30" s="111" t="s">
        <v>85</v>
      </c>
      <c r="C30" s="112"/>
      <c r="D30" s="112"/>
      <c r="E30" s="195"/>
    </row>
    <row r="31" spans="1:5" ht="17.25" customHeight="1">
      <c r="A31" s="114">
        <v>9816</v>
      </c>
      <c r="B31" s="111" t="s">
        <v>87</v>
      </c>
      <c r="C31" s="112"/>
      <c r="D31" s="112"/>
      <c r="E31" s="195"/>
    </row>
    <row r="32" spans="1:5" ht="18.75" customHeight="1">
      <c r="A32" s="114"/>
      <c r="B32" s="111" t="s">
        <v>88</v>
      </c>
      <c r="C32" s="112">
        <f>C25+C30+C31</f>
        <v>150</v>
      </c>
      <c r="D32" s="112">
        <f>D25+D30+D31</f>
        <v>150</v>
      </c>
      <c r="E32" s="191">
        <f>E25+E30+E31</f>
        <v>300000</v>
      </c>
    </row>
  </sheetData>
  <sheetProtection selectLockedCells="1" selectUnlockedCells="1"/>
  <mergeCells count="1">
    <mergeCell ref="A1:C1"/>
  </mergeCells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 scale="93" r:id="rId1"/>
  <headerFooter alignWithMargins="0">
    <oddHeader>&amp;L&amp;D&amp;C&amp;P/&amp;N</oddHeader>
    <oddFooter>&amp;L&amp;D&amp;R&amp;A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3"/>
  <sheetViews>
    <sheetView view="pageBreakPreview" zoomScale="83" zoomScaleSheetLayoutView="83" zoomScalePageLayoutView="0" workbookViewId="0" topLeftCell="A1">
      <selection activeCell="E19" sqref="E19"/>
    </sheetView>
  </sheetViews>
  <sheetFormatPr defaultColWidth="8.75" defaultRowHeight="18"/>
  <cols>
    <col min="1" max="1" width="8.75" style="0" customWidth="1"/>
    <col min="2" max="2" width="35.66015625" style="0" customWidth="1"/>
    <col min="3" max="3" width="5.66015625" style="0" customWidth="1"/>
    <col min="4" max="4" width="5" style="0" customWidth="1"/>
  </cols>
  <sheetData>
    <row r="1" spans="1:5" ht="18.75">
      <c r="A1" s="207" t="s">
        <v>180</v>
      </c>
      <c r="B1" s="207"/>
      <c r="C1" s="207"/>
      <c r="D1" s="102"/>
      <c r="E1" s="102"/>
    </row>
    <row r="2" spans="1:5" ht="18.75">
      <c r="A2" s="103">
        <v>9329112</v>
      </c>
      <c r="B2" s="164" t="s">
        <v>174</v>
      </c>
      <c r="C2" s="104" t="s">
        <v>23</v>
      </c>
      <c r="D2" s="104" t="s">
        <v>23</v>
      </c>
      <c r="E2" s="189" t="s">
        <v>179</v>
      </c>
    </row>
    <row r="3" spans="1:5" ht="18.75">
      <c r="A3" s="103" t="s">
        <v>175</v>
      </c>
      <c r="B3" s="101"/>
      <c r="C3" s="104"/>
      <c r="D3" s="104"/>
      <c r="E3" s="104"/>
    </row>
    <row r="4" spans="1:5" ht="20.25" customHeight="1">
      <c r="A4" s="106" t="s">
        <v>41</v>
      </c>
      <c r="B4" s="107" t="s">
        <v>42</v>
      </c>
      <c r="C4" s="108"/>
      <c r="D4" s="108"/>
      <c r="E4" s="108"/>
    </row>
    <row r="5" spans="1:5" ht="20.25" customHeight="1">
      <c r="A5" s="110" t="s">
        <v>43</v>
      </c>
      <c r="B5" s="107" t="s">
        <v>44</v>
      </c>
      <c r="C5" s="108"/>
      <c r="D5" s="108"/>
      <c r="E5" s="108"/>
    </row>
    <row r="6" spans="1:5" ht="20.25" customHeight="1">
      <c r="A6" s="101" t="s">
        <v>45</v>
      </c>
      <c r="B6" s="111" t="s">
        <v>46</v>
      </c>
      <c r="C6" s="112"/>
      <c r="D6" s="112"/>
      <c r="E6" s="112"/>
    </row>
    <row r="7" spans="1:5" ht="15.75" customHeight="1">
      <c r="A7" s="110" t="s">
        <v>47</v>
      </c>
      <c r="B7" s="107" t="s">
        <v>48</v>
      </c>
      <c r="C7" s="108"/>
      <c r="D7" s="108"/>
      <c r="E7" s="108"/>
    </row>
    <row r="8" spans="1:5" ht="15.75" customHeight="1">
      <c r="A8" s="110" t="s">
        <v>49</v>
      </c>
      <c r="B8" s="107" t="s">
        <v>9</v>
      </c>
      <c r="C8" s="108"/>
      <c r="D8" s="108"/>
      <c r="E8" s="108"/>
    </row>
    <row r="9" spans="1:5" ht="15.75" customHeight="1">
      <c r="A9" s="110" t="s">
        <v>50</v>
      </c>
      <c r="B9" s="107" t="s">
        <v>51</v>
      </c>
      <c r="C9" s="108"/>
      <c r="D9" s="108"/>
      <c r="E9" s="190">
        <v>1584000</v>
      </c>
    </row>
    <row r="10" spans="1:5" ht="15.75" customHeight="1">
      <c r="A10" s="114" t="s">
        <v>52</v>
      </c>
      <c r="B10" s="111" t="s">
        <v>53</v>
      </c>
      <c r="C10" s="112">
        <f>SUM(C7:C9)</f>
        <v>0</v>
      </c>
      <c r="D10" s="112">
        <f>SUM(D7:D9)</f>
        <v>0</v>
      </c>
      <c r="E10" s="191">
        <f>SUM(E7:E9)</f>
        <v>1584000</v>
      </c>
    </row>
    <row r="11" spans="1:5" ht="15.75" customHeight="1">
      <c r="A11" s="110" t="s">
        <v>54</v>
      </c>
      <c r="B11" s="115" t="s">
        <v>55</v>
      </c>
      <c r="C11" s="104"/>
      <c r="D11" s="104"/>
      <c r="E11" s="192"/>
    </row>
    <row r="12" spans="1:5" ht="15.75" customHeight="1">
      <c r="A12" s="110" t="s">
        <v>56</v>
      </c>
      <c r="B12" s="116" t="s">
        <v>57</v>
      </c>
      <c r="C12" s="117"/>
      <c r="D12" s="117"/>
      <c r="E12" s="193"/>
    </row>
    <row r="13" spans="1:5" ht="15.75" customHeight="1">
      <c r="A13" s="110" t="s">
        <v>58</v>
      </c>
      <c r="B13" s="107" t="s">
        <v>59</v>
      </c>
      <c r="C13" s="108"/>
      <c r="D13" s="108"/>
      <c r="E13" s="194"/>
    </row>
    <row r="14" spans="1:5" ht="15.75" customHeight="1">
      <c r="A14" s="114" t="s">
        <v>60</v>
      </c>
      <c r="B14" s="111" t="s">
        <v>61</v>
      </c>
      <c r="C14" s="112">
        <f>SUM(C12:C13)</f>
        <v>0</v>
      </c>
      <c r="D14" s="112">
        <f>SUM(D12:D13)</f>
        <v>0</v>
      </c>
      <c r="E14" s="195">
        <f>SUM(E12:E13)</f>
        <v>0</v>
      </c>
    </row>
    <row r="15" spans="1:5" ht="15.75" customHeight="1">
      <c r="A15" s="110" t="s">
        <v>62</v>
      </c>
      <c r="B15" s="107" t="s">
        <v>63</v>
      </c>
      <c r="C15" s="112"/>
      <c r="D15" s="112"/>
      <c r="E15" s="195"/>
    </row>
    <row r="16" spans="1:5" ht="15.75" customHeight="1">
      <c r="A16" s="110" t="s">
        <v>62</v>
      </c>
      <c r="B16" s="107" t="s">
        <v>64</v>
      </c>
      <c r="C16" s="112"/>
      <c r="D16" s="112"/>
      <c r="E16" s="195"/>
    </row>
    <row r="17" spans="1:5" ht="15.75" customHeight="1">
      <c r="A17" s="110" t="s">
        <v>62</v>
      </c>
      <c r="B17" s="107" t="s">
        <v>65</v>
      </c>
      <c r="C17" s="112"/>
      <c r="D17" s="112"/>
      <c r="E17" s="195"/>
    </row>
    <row r="18" spans="1:5" ht="15.75" customHeight="1">
      <c r="A18" s="114" t="s">
        <v>66</v>
      </c>
      <c r="B18" s="115" t="s">
        <v>67</v>
      </c>
      <c r="C18" s="104">
        <f>SUM(C15:C17)</f>
        <v>0</v>
      </c>
      <c r="D18" s="104">
        <f>SUM(D15:D17)</f>
        <v>0</v>
      </c>
      <c r="E18" s="192">
        <f>SUM(E15:E17)</f>
        <v>0</v>
      </c>
    </row>
    <row r="19" spans="1:5" ht="15.75" customHeight="1">
      <c r="A19" s="110" t="s">
        <v>68</v>
      </c>
      <c r="B19" s="116" t="s">
        <v>69</v>
      </c>
      <c r="C19" s="117"/>
      <c r="D19" s="117"/>
      <c r="E19" s="196">
        <v>427680</v>
      </c>
    </row>
    <row r="20" spans="1:5" ht="15.75" customHeight="1">
      <c r="A20" s="110" t="s">
        <v>70</v>
      </c>
      <c r="B20" s="107" t="s">
        <v>71</v>
      </c>
      <c r="C20" s="108"/>
      <c r="D20" s="108"/>
      <c r="E20" s="194"/>
    </row>
    <row r="21" spans="1:5" ht="15.75" customHeight="1">
      <c r="A21" s="110" t="s">
        <v>72</v>
      </c>
      <c r="B21" s="107" t="s">
        <v>73</v>
      </c>
      <c r="C21" s="108"/>
      <c r="D21" s="108"/>
      <c r="E21" s="194"/>
    </row>
    <row r="22" spans="1:5" ht="15.75" customHeight="1">
      <c r="A22" s="110" t="s">
        <v>74</v>
      </c>
      <c r="B22" s="107" t="s">
        <v>75</v>
      </c>
      <c r="C22" s="108"/>
      <c r="D22" s="108"/>
      <c r="E22" s="194"/>
    </row>
    <row r="23" spans="1:5" ht="15.75" customHeight="1">
      <c r="A23" s="110" t="s">
        <v>76</v>
      </c>
      <c r="B23" s="107" t="s">
        <v>77</v>
      </c>
      <c r="C23" s="108"/>
      <c r="D23" s="108"/>
      <c r="E23" s="194"/>
    </row>
    <row r="24" spans="1:5" ht="15.75" customHeight="1">
      <c r="A24" s="114">
        <v>941</v>
      </c>
      <c r="B24" s="111" t="s">
        <v>78</v>
      </c>
      <c r="C24" s="112">
        <f>SUM(C19:C23)</f>
        <v>0</v>
      </c>
      <c r="D24" s="112">
        <f>SUM(D19:D23)</f>
        <v>0</v>
      </c>
      <c r="E24" s="191">
        <f>SUM(E19:E23)</f>
        <v>427680</v>
      </c>
    </row>
    <row r="25" spans="1:5" ht="15.75" customHeight="1">
      <c r="A25" s="114"/>
      <c r="B25" s="111" t="s">
        <v>79</v>
      </c>
      <c r="C25" s="112">
        <f>C24+C18+C14+C11+C10+C6</f>
        <v>0</v>
      </c>
      <c r="D25" s="112">
        <f>D24+D18+D14+D11+D10+D6</f>
        <v>0</v>
      </c>
      <c r="E25" s="191">
        <f>E24+E18+E14+E11+E10+E6</f>
        <v>2011680</v>
      </c>
    </row>
    <row r="26" spans="1:5" ht="15.75" customHeight="1">
      <c r="A26" s="110" t="s">
        <v>80</v>
      </c>
      <c r="B26" s="107" t="s">
        <v>81</v>
      </c>
      <c r="C26" s="108"/>
      <c r="D26" s="108"/>
      <c r="E26" s="194"/>
    </row>
    <row r="27" spans="1:5" ht="15.75" customHeight="1">
      <c r="A27" s="110" t="s">
        <v>80</v>
      </c>
      <c r="B27" s="107" t="s">
        <v>82</v>
      </c>
      <c r="C27" s="108"/>
      <c r="D27" s="108"/>
      <c r="E27" s="194"/>
    </row>
    <row r="28" spans="1:5" ht="15.75" customHeight="1">
      <c r="A28" s="110" t="s">
        <v>80</v>
      </c>
      <c r="B28" s="107" t="s">
        <v>83</v>
      </c>
      <c r="C28" s="108"/>
      <c r="D28" s="108"/>
      <c r="E28" s="194"/>
    </row>
    <row r="29" spans="1:5" ht="15.75" customHeight="1">
      <c r="A29" s="110" t="s">
        <v>80</v>
      </c>
      <c r="B29" s="107" t="s">
        <v>84</v>
      </c>
      <c r="C29" s="108"/>
      <c r="D29" s="108"/>
      <c r="E29" s="194"/>
    </row>
    <row r="30" spans="1:5" ht="15.75" customHeight="1">
      <c r="A30" s="114" t="s">
        <v>80</v>
      </c>
      <c r="B30" s="111" t="s">
        <v>161</v>
      </c>
      <c r="C30" s="112">
        <f>SUM(C26:C29)</f>
        <v>0</v>
      </c>
      <c r="D30" s="112">
        <f>SUM(D26:D29)</f>
        <v>0</v>
      </c>
      <c r="E30" s="195">
        <f>SUM(E26:E29)</f>
        <v>0</v>
      </c>
    </row>
    <row r="31" spans="1:5" ht="15.75" customHeight="1">
      <c r="A31" s="114">
        <v>9816</v>
      </c>
      <c r="B31" s="111" t="s">
        <v>87</v>
      </c>
      <c r="C31" s="112"/>
      <c r="D31" s="112"/>
      <c r="E31" s="195"/>
    </row>
    <row r="32" spans="1:5" ht="15.75" customHeight="1">
      <c r="A32" s="114"/>
      <c r="B32" s="111" t="s">
        <v>88</v>
      </c>
      <c r="C32" s="112">
        <f>C25+C30+C31</f>
        <v>0</v>
      </c>
      <c r="D32" s="112">
        <f>D25+D30+D31</f>
        <v>0</v>
      </c>
      <c r="E32" s="191">
        <f>E25+E30+E31</f>
        <v>2011680</v>
      </c>
    </row>
    <row r="33" ht="18.75">
      <c r="E33" s="197"/>
    </row>
  </sheetData>
  <sheetProtection selectLockedCells="1" selectUnlockedCells="1"/>
  <mergeCells count="1">
    <mergeCell ref="A1:C1"/>
  </mergeCells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 r:id="rId1"/>
  <headerFooter alignWithMargins="0">
    <oddHeader>&amp;L&amp;D&amp;C&amp;P/&amp;N</oddHeader>
    <oddFooter>&amp;L&amp;D&amp;R&amp;A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view="pageBreakPreview" zoomScale="83" zoomScaleSheetLayoutView="83" zoomScalePageLayoutView="0" workbookViewId="0" topLeftCell="A1">
      <selection activeCell="F5" sqref="F5"/>
    </sheetView>
  </sheetViews>
  <sheetFormatPr defaultColWidth="8.66015625" defaultRowHeight="12.75" customHeight="1"/>
  <cols>
    <col min="1" max="1" width="13" style="4" customWidth="1"/>
    <col min="2" max="2" width="23.08203125" style="4" customWidth="1"/>
    <col min="3" max="3" width="2.08203125" style="4" customWidth="1"/>
    <col min="4" max="4" width="5.41015625" style="4" customWidth="1"/>
    <col min="5" max="5" width="7.41015625" style="4" customWidth="1"/>
    <col min="6" max="6" width="10.91015625" style="27" customWidth="1"/>
    <col min="7" max="16384" width="8.91015625" style="4" customWidth="1"/>
  </cols>
  <sheetData>
    <row r="2" spans="1:3" ht="12.75" customHeight="1">
      <c r="A2" s="176" t="s">
        <v>178</v>
      </c>
      <c r="B2" s="29"/>
      <c r="C2" s="29"/>
    </row>
    <row r="3" spans="1:6" ht="12.75" customHeight="1">
      <c r="A3" s="4" t="s">
        <v>20</v>
      </c>
      <c r="F3" s="30" t="s">
        <v>21</v>
      </c>
    </row>
    <row r="4" spans="1:6" ht="12.75" customHeight="1">
      <c r="A4" s="31" t="s">
        <v>22</v>
      </c>
      <c r="B4" s="31"/>
      <c r="C4" s="32"/>
      <c r="D4" s="33" t="s">
        <v>23</v>
      </c>
      <c r="E4" s="26" t="s">
        <v>24</v>
      </c>
      <c r="F4" s="177" t="s">
        <v>179</v>
      </c>
    </row>
    <row r="5" spans="1:6" ht="12.75" customHeight="1">
      <c r="A5" s="4">
        <v>841403</v>
      </c>
      <c r="B5" s="4" t="s">
        <v>25</v>
      </c>
      <c r="F5" s="34"/>
    </row>
    <row r="6" spans="1:3" ht="12.75" customHeight="1">
      <c r="A6" s="32"/>
      <c r="B6" s="32"/>
      <c r="C6" s="32"/>
    </row>
    <row r="7" spans="1:3" ht="12.75" customHeight="1">
      <c r="A7" s="31" t="s">
        <v>26</v>
      </c>
      <c r="B7" s="31"/>
      <c r="C7" s="31"/>
    </row>
    <row r="8" spans="1:7" ht="12.75" customHeight="1">
      <c r="A8" s="4">
        <v>682001</v>
      </c>
      <c r="B8" s="4" t="s">
        <v>27</v>
      </c>
      <c r="D8" s="10">
        <f>'680001_013350'!C32</f>
        <v>3373</v>
      </c>
      <c r="E8" s="10">
        <f>'680001_013350'!D32</f>
        <v>3373</v>
      </c>
      <c r="F8" s="15">
        <f>'680001_013350'!E32</f>
        <v>3373200</v>
      </c>
      <c r="G8" s="9">
        <f>F8/E8</f>
        <v>1000.0592943966795</v>
      </c>
    </row>
    <row r="9" spans="1:7" ht="12.75" customHeight="1">
      <c r="A9" s="35">
        <v>680002</v>
      </c>
      <c r="B9" s="4" t="s">
        <v>9</v>
      </c>
      <c r="D9" s="4">
        <f>'680002_013350'!C8-1500</f>
        <v>7500</v>
      </c>
      <c r="E9" s="26">
        <f>'680002_013350'!D8-1500</f>
        <v>6315</v>
      </c>
      <c r="F9" s="34">
        <f>'680002_013350'!E8-1500+'680002_013350'!E9</f>
        <v>5741566</v>
      </c>
      <c r="G9" s="9">
        <f>F9/E9</f>
        <v>909.1949326999209</v>
      </c>
    </row>
    <row r="10" spans="1:7" ht="12.75" customHeight="1">
      <c r="A10" s="4">
        <v>682002</v>
      </c>
      <c r="B10" s="4" t="s">
        <v>28</v>
      </c>
      <c r="D10" s="4">
        <v>1500</v>
      </c>
      <c r="E10" s="4">
        <v>1500</v>
      </c>
      <c r="F10" s="27">
        <v>1500</v>
      </c>
      <c r="G10" s="9">
        <f>F10/E10</f>
        <v>1</v>
      </c>
    </row>
    <row r="11" spans="1:7" ht="12.75" customHeight="1">
      <c r="A11" s="4">
        <v>680002</v>
      </c>
      <c r="B11" s="4" t="s">
        <v>29</v>
      </c>
      <c r="D11" s="4">
        <f>'680002_013350'!C13</f>
        <v>344</v>
      </c>
      <c r="E11" s="4">
        <f>'680002_013350'!D13</f>
        <v>344</v>
      </c>
      <c r="F11" s="27">
        <f>'680002_013350'!E13</f>
        <v>344000</v>
      </c>
      <c r="G11" s="9">
        <f>F11/E11</f>
        <v>1000</v>
      </c>
    </row>
    <row r="12" spans="1:7" ht="12.75" customHeight="1">
      <c r="A12" s="4">
        <v>910502</v>
      </c>
      <c r="B12" s="4" t="s">
        <v>15</v>
      </c>
      <c r="D12" s="10">
        <f>'910502_082092'!C30</f>
        <v>390</v>
      </c>
      <c r="E12" s="10">
        <f>'910502_082092'!D30</f>
        <v>390</v>
      </c>
      <c r="F12" s="6">
        <f>'910502_082092'!E30</f>
        <v>390000</v>
      </c>
      <c r="G12" s="9">
        <f>F12/E12</f>
        <v>1000</v>
      </c>
    </row>
    <row r="13" spans="1:6" ht="12.75" customHeight="1">
      <c r="A13" s="4">
        <v>841154</v>
      </c>
      <c r="B13" s="4" t="s">
        <v>30</v>
      </c>
      <c r="F13" s="34"/>
    </row>
    <row r="14" spans="2:6" ht="12.75" customHeight="1">
      <c r="B14" s="4" t="s">
        <v>31</v>
      </c>
      <c r="F14" s="37"/>
    </row>
    <row r="15" spans="2:7" ht="12.75" customHeight="1">
      <c r="B15" s="4" t="s">
        <v>32</v>
      </c>
      <c r="D15" s="38">
        <f>'851011_091110'!C33</f>
        <v>3183</v>
      </c>
      <c r="E15" s="38">
        <f>'851011_091110'!D33</f>
        <v>3183</v>
      </c>
      <c r="F15" s="36">
        <f>'851011_091110'!E33-'851011_091110'!E20</f>
        <v>0</v>
      </c>
      <c r="G15" s="9">
        <f>F15/E15</f>
        <v>0</v>
      </c>
    </row>
    <row r="16" spans="2:7" ht="12.75" customHeight="1">
      <c r="B16" s="4" t="s">
        <v>33</v>
      </c>
      <c r="D16" s="4">
        <f>'680002_013350'!C11+'680002_013350'!C19</f>
        <v>4572</v>
      </c>
      <c r="E16" s="4">
        <f>'680002_013350'!D11+'680002_013350'!D19</f>
        <v>4572</v>
      </c>
      <c r="F16" s="34">
        <f>'680002_013350'!E11+'680002_013350'!E19</f>
        <v>4572000</v>
      </c>
      <c r="G16" s="9">
        <f>F16/E16</f>
        <v>1000</v>
      </c>
    </row>
    <row r="17" spans="1:7" ht="12.75" customHeight="1">
      <c r="A17" s="4">
        <v>940000</v>
      </c>
      <c r="B17" s="4" t="s">
        <v>16</v>
      </c>
      <c r="D17" s="10">
        <f>'940000_013390'!C32</f>
        <v>1560</v>
      </c>
      <c r="E17" s="10">
        <f>'940000_013390'!D32</f>
        <v>1560</v>
      </c>
      <c r="F17" s="36">
        <f>'940000_013390'!E32</f>
        <v>2300000</v>
      </c>
      <c r="G17" s="9">
        <f>F17/E17</f>
        <v>1474.3589743589744</v>
      </c>
    </row>
    <row r="18" spans="1:7" ht="12.75" customHeight="1">
      <c r="A18" s="20">
        <v>841907</v>
      </c>
      <c r="D18" s="17"/>
      <c r="E18" s="17"/>
      <c r="F18" s="36">
        <f>'841907_018030'!E31</f>
        <v>8057530</v>
      </c>
      <c r="G18" s="9"/>
    </row>
    <row r="19" spans="1:7" ht="12.75" customHeight="1">
      <c r="A19" s="4">
        <v>562912</v>
      </c>
      <c r="B19" s="4" t="s">
        <v>5</v>
      </c>
      <c r="D19" s="12">
        <f>'562912_096010'!C32</f>
        <v>1750</v>
      </c>
      <c r="E19" s="12">
        <f>'562912_096010'!D32</f>
        <v>1750</v>
      </c>
      <c r="F19" s="13">
        <f>'562912_096010'!E32</f>
        <v>1758620</v>
      </c>
      <c r="G19" s="9">
        <f aca="true" t="shared" si="0" ref="G19:G26">F19/E19</f>
        <v>1004.9257142857143</v>
      </c>
    </row>
    <row r="20" spans="1:7" ht="12.75" customHeight="1">
      <c r="A20" s="4">
        <v>562913</v>
      </c>
      <c r="B20" s="4" t="s">
        <v>6</v>
      </c>
      <c r="D20" s="10">
        <f>'562913_096020'!C32</f>
        <v>8940</v>
      </c>
      <c r="E20" s="10">
        <f>'562913_096020'!D32</f>
        <v>8940</v>
      </c>
      <c r="F20" s="6">
        <f>'562913_096020'!E32</f>
        <v>10917796</v>
      </c>
      <c r="G20" s="9">
        <f t="shared" si="0"/>
        <v>1221.2299776286354</v>
      </c>
    </row>
    <row r="21" spans="1:7" ht="12.75" customHeight="1">
      <c r="A21" s="4">
        <v>562917</v>
      </c>
      <c r="B21" s="4" t="s">
        <v>8</v>
      </c>
      <c r="D21" s="12">
        <f>'562917_999999'!C32</f>
        <v>2950</v>
      </c>
      <c r="E21" s="12">
        <f>'562917_999999'!D32</f>
        <v>2950</v>
      </c>
      <c r="F21" s="13">
        <f>'562917_999999'!E32</f>
        <v>2065147</v>
      </c>
      <c r="G21" s="9">
        <f t="shared" si="0"/>
        <v>700.0498305084745</v>
      </c>
    </row>
    <row r="22" spans="2:7" ht="12.75" customHeight="1">
      <c r="B22" s="4" t="s">
        <v>13</v>
      </c>
      <c r="D22" s="12">
        <f>'889921_107051'!C32</f>
        <v>2273</v>
      </c>
      <c r="E22" s="12">
        <f>'889921_107051'!D32</f>
        <v>2273</v>
      </c>
      <c r="F22" s="13">
        <f>'889921_107051'!E32</f>
        <v>2224278</v>
      </c>
      <c r="G22" s="9">
        <f t="shared" si="0"/>
        <v>978.5648922129344</v>
      </c>
    </row>
    <row r="23" spans="2:7" ht="12.75" customHeight="1">
      <c r="B23" s="4" t="s">
        <v>7</v>
      </c>
      <c r="D23" s="12">
        <f>'562916_081071'!C32</f>
        <v>5735</v>
      </c>
      <c r="E23" s="12">
        <f>'562916_081071'!D32</f>
        <v>5735</v>
      </c>
      <c r="F23" s="13">
        <f>'562916_081071'!E32</f>
        <v>4743450</v>
      </c>
      <c r="G23" s="9">
        <f t="shared" si="0"/>
        <v>827.1054925893635</v>
      </c>
    </row>
    <row r="24" spans="1:7" ht="12.75" customHeight="1">
      <c r="A24" s="4">
        <v>381103</v>
      </c>
      <c r="B24" s="4" t="s">
        <v>4</v>
      </c>
      <c r="D24" s="8">
        <f>'381103_051030'!C32</f>
        <v>6350</v>
      </c>
      <c r="E24" s="8">
        <f>'381103_051030'!D32</f>
        <v>6350</v>
      </c>
      <c r="F24" s="6">
        <f>'381103_051030'!E32</f>
        <v>6350000</v>
      </c>
      <c r="G24" s="9">
        <f t="shared" si="0"/>
        <v>1000</v>
      </c>
    </row>
    <row r="25" spans="2:7" ht="12.75" customHeight="1">
      <c r="B25" s="4" t="s">
        <v>17</v>
      </c>
      <c r="D25" s="10">
        <f>'960302_013320'!C32</f>
        <v>150</v>
      </c>
      <c r="E25" s="10">
        <f>'960302_013320'!D32</f>
        <v>150</v>
      </c>
      <c r="F25" s="36">
        <f>'960302_013320'!E32</f>
        <v>300000</v>
      </c>
      <c r="G25" s="9">
        <f t="shared" si="0"/>
        <v>2000</v>
      </c>
    </row>
    <row r="26" spans="2:7" ht="12.75" customHeight="1">
      <c r="B26" s="18" t="s">
        <v>14</v>
      </c>
      <c r="C26" s="18"/>
      <c r="D26" s="19">
        <f>'890442_041231'!C32</f>
        <v>1</v>
      </c>
      <c r="E26" s="19">
        <f>'890442_041231'!D32</f>
        <v>6716</v>
      </c>
      <c r="F26" s="13">
        <f>'890442_041231'!E32</f>
        <v>3519000</v>
      </c>
      <c r="G26" s="9">
        <f t="shared" si="0"/>
        <v>523.972602739726</v>
      </c>
    </row>
    <row r="27" spans="1:6" ht="12.75" customHeight="1">
      <c r="A27" s="20">
        <v>932911</v>
      </c>
      <c r="B27" s="4" t="s">
        <v>18</v>
      </c>
      <c r="D27" s="22"/>
      <c r="E27" s="22"/>
      <c r="F27" s="36">
        <f>'932911_081061'!E32</f>
        <v>2011680</v>
      </c>
    </row>
    <row r="28" spans="1:7" ht="12.75" customHeight="1">
      <c r="A28" s="23" t="s">
        <v>35</v>
      </c>
      <c r="B28" s="24"/>
      <c r="C28" s="25"/>
      <c r="D28" s="25">
        <f>SUM(D8:D26)</f>
        <v>50571</v>
      </c>
      <c r="E28" s="26">
        <f>SUM(E8:E26)</f>
        <v>56101</v>
      </c>
      <c r="F28" s="11">
        <f>SUM(F8:F27)</f>
        <v>58669767</v>
      </c>
      <c r="G28" s="9">
        <f>F28/E28</f>
        <v>1045.7882568938164</v>
      </c>
    </row>
    <row r="29" spans="1:6" ht="12.75" customHeight="1">
      <c r="A29" s="39" t="s">
        <v>36</v>
      </c>
      <c r="B29" s="40"/>
      <c r="C29" s="40"/>
      <c r="D29" s="40"/>
      <c r="E29" s="40"/>
      <c r="F29" s="41">
        <f>F28+F5</f>
        <v>58669767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5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view="pageBreakPreview" zoomScale="83" zoomScaleSheetLayoutView="83" zoomScalePageLayoutView="0" workbookViewId="0" topLeftCell="A1">
      <selection activeCell="F6" sqref="F6"/>
    </sheetView>
  </sheetViews>
  <sheetFormatPr defaultColWidth="8.66015625" defaultRowHeight="12.75" customHeight="1"/>
  <cols>
    <col min="1" max="1" width="13" style="4" customWidth="1"/>
    <col min="2" max="2" width="23.08203125" style="4" customWidth="1"/>
    <col min="3" max="3" width="5.08203125" style="4" customWidth="1"/>
    <col min="4" max="4" width="7.33203125" style="4" customWidth="1"/>
    <col min="5" max="5" width="8.25" style="18" customWidth="1"/>
    <col min="6" max="6" width="9" style="27" customWidth="1"/>
    <col min="7" max="16384" width="8.91015625" style="4" customWidth="1"/>
  </cols>
  <sheetData>
    <row r="1" spans="1:6" ht="12.75" customHeight="1">
      <c r="A1" s="28" t="s">
        <v>213</v>
      </c>
      <c r="B1" s="29"/>
      <c r="C1" s="29"/>
      <c r="F1" s="34"/>
    </row>
    <row r="2" ht="12.75" customHeight="1">
      <c r="F2" s="34"/>
    </row>
    <row r="3" spans="1:6" ht="12.75" customHeight="1">
      <c r="A3" s="31" t="s">
        <v>22</v>
      </c>
      <c r="B3" s="31"/>
      <c r="C3" s="32"/>
      <c r="D3" s="33" t="s">
        <v>23</v>
      </c>
      <c r="E3" s="42" t="s">
        <v>209</v>
      </c>
      <c r="F3" s="208" t="s">
        <v>179</v>
      </c>
    </row>
    <row r="4" spans="1:6" ht="12.75" customHeight="1">
      <c r="A4" s="32"/>
      <c r="B4" s="32"/>
      <c r="C4" s="32"/>
      <c r="F4" s="34"/>
    </row>
    <row r="5" spans="1:6" ht="12.75" customHeight="1">
      <c r="A5" s="31" t="s">
        <v>26</v>
      </c>
      <c r="B5" s="31"/>
      <c r="C5" s="31"/>
      <c r="F5" s="34"/>
    </row>
    <row r="6" spans="1:7" ht="12.75" customHeight="1">
      <c r="A6" s="4">
        <v>682001</v>
      </c>
      <c r="B6" s="4" t="s">
        <v>27</v>
      </c>
      <c r="D6" s="10">
        <f>'680001_013350'!C32</f>
        <v>3373</v>
      </c>
      <c r="E6" s="43">
        <f>'680001_013350'!D32</f>
        <v>3373</v>
      </c>
      <c r="F6" s="6">
        <f>'680001_013350'!E12</f>
        <v>3373200</v>
      </c>
      <c r="G6" s="9">
        <f>F6/E6</f>
        <v>1000.0592943966795</v>
      </c>
    </row>
    <row r="7" spans="1:7" ht="12.75" customHeight="1">
      <c r="A7" s="18">
        <v>680002</v>
      </c>
      <c r="B7" s="4" t="s">
        <v>9</v>
      </c>
      <c r="D7" s="4">
        <f>'680002_013350'!C8-1500</f>
        <v>7500</v>
      </c>
      <c r="E7" s="18">
        <f>'680002_013350'!D8-1500</f>
        <v>6315</v>
      </c>
      <c r="F7" s="34">
        <f>'680002_013350'!E8</f>
        <v>5743066</v>
      </c>
      <c r="G7" s="9">
        <f>F7/E7</f>
        <v>909.4324623911323</v>
      </c>
    </row>
    <row r="8" spans="1:7" ht="12.75" customHeight="1">
      <c r="A8" s="4">
        <v>680002</v>
      </c>
      <c r="B8" s="4" t="s">
        <v>29</v>
      </c>
      <c r="D8" s="4">
        <f>'680002_013350'!C13</f>
        <v>344</v>
      </c>
      <c r="E8" s="18">
        <f>'680002_013350'!D13</f>
        <v>344</v>
      </c>
      <c r="F8" s="34">
        <f>'680002_013350'!E13</f>
        <v>344000</v>
      </c>
      <c r="G8" s="9">
        <f>F8/E8</f>
        <v>1000</v>
      </c>
    </row>
    <row r="9" spans="1:7" ht="12.75" customHeight="1">
      <c r="A9" s="4">
        <v>680000</v>
      </c>
      <c r="B9" s="4" t="s">
        <v>128</v>
      </c>
      <c r="D9" s="4">
        <v>3600</v>
      </c>
      <c r="E9" s="18">
        <v>3600</v>
      </c>
      <c r="F9" s="34">
        <f>'680002_013350'!E11</f>
        <v>3600000</v>
      </c>
      <c r="G9" s="9"/>
    </row>
    <row r="10" spans="1:7" ht="12.75" customHeight="1">
      <c r="A10" s="4">
        <v>680000</v>
      </c>
      <c r="B10" s="4" t="s">
        <v>212</v>
      </c>
      <c r="F10" s="34">
        <f>'680002_013350'!E19</f>
        <v>972000</v>
      </c>
      <c r="G10" s="9"/>
    </row>
    <row r="11" spans="1:7" ht="12.75" customHeight="1">
      <c r="A11" s="4">
        <v>910502</v>
      </c>
      <c r="B11" s="4" t="s">
        <v>15</v>
      </c>
      <c r="D11" s="10">
        <f>'910502_082092'!C30</f>
        <v>390</v>
      </c>
      <c r="E11" s="43">
        <f>'910502_082092'!D30</f>
        <v>390</v>
      </c>
      <c r="F11" s="6">
        <f>'910502_082092'!E24</f>
        <v>390000</v>
      </c>
      <c r="G11" s="9">
        <f>F11/E11</f>
        <v>1000</v>
      </c>
    </row>
    <row r="12" spans="1:7" ht="12.75" customHeight="1">
      <c r="A12" s="4">
        <v>841907</v>
      </c>
      <c r="B12" s="4" t="s">
        <v>37</v>
      </c>
      <c r="D12" s="38">
        <f>'851011_091110'!C33</f>
        <v>3183</v>
      </c>
      <c r="E12" s="38">
        <f>'851011_091110'!D33</f>
        <v>3183</v>
      </c>
      <c r="F12" s="6">
        <f>'841907_018030_Óvoda'!E33</f>
        <v>3342943</v>
      </c>
      <c r="G12" s="9">
        <f aca="true" t="shared" si="0" ref="G12:G23">F12/E12</f>
        <v>1050.249136035187</v>
      </c>
    </row>
    <row r="13" spans="1:7" ht="12.75" customHeight="1">
      <c r="A13" s="4">
        <v>381103</v>
      </c>
      <c r="B13" s="4" t="s">
        <v>33</v>
      </c>
      <c r="D13" s="4">
        <v>4445</v>
      </c>
      <c r="E13" s="18">
        <v>4445</v>
      </c>
      <c r="F13" s="34">
        <f>'381103_051030'!E11+945000</f>
        <v>4445000</v>
      </c>
      <c r="G13" s="9">
        <f t="shared" si="0"/>
        <v>1000</v>
      </c>
    </row>
    <row r="14" spans="1:7" ht="12.75" customHeight="1">
      <c r="A14" s="4">
        <v>940000</v>
      </c>
      <c r="B14" s="4" t="s">
        <v>16</v>
      </c>
      <c r="D14" s="10">
        <f>'940000_013390'!C32</f>
        <v>1560</v>
      </c>
      <c r="E14" s="43">
        <f>'940000_013390'!D32</f>
        <v>1560</v>
      </c>
      <c r="F14" s="6">
        <f>'940000_013390'!E32</f>
        <v>2300000</v>
      </c>
      <c r="G14" s="9">
        <f t="shared" si="0"/>
        <v>1474.3589743589744</v>
      </c>
    </row>
    <row r="15" spans="1:7" ht="12.75" customHeight="1">
      <c r="A15" s="4">
        <v>841907</v>
      </c>
      <c r="B15" s="4" t="s">
        <v>11</v>
      </c>
      <c r="D15" s="10" t="e">
        <f>#REF!</f>
        <v>#REF!</v>
      </c>
      <c r="E15" s="43">
        <v>13748</v>
      </c>
      <c r="F15" s="6">
        <f>'841907_018030'!E31</f>
        <v>8057530</v>
      </c>
      <c r="G15" s="9">
        <f t="shared" si="0"/>
        <v>586.0874308990399</v>
      </c>
    </row>
    <row r="16" spans="1:7" ht="12.75" customHeight="1">
      <c r="A16" s="4">
        <v>562912</v>
      </c>
      <c r="B16" s="4" t="s">
        <v>5</v>
      </c>
      <c r="D16" s="12">
        <f>'562912_096010'!C32</f>
        <v>1750</v>
      </c>
      <c r="E16" s="19">
        <f>'562912_096010'!D32</f>
        <v>1750</v>
      </c>
      <c r="F16" s="13">
        <f>'562912_096010'!E32</f>
        <v>1758620</v>
      </c>
      <c r="G16" s="9">
        <f t="shared" si="0"/>
        <v>1004.9257142857143</v>
      </c>
    </row>
    <row r="17" spans="1:7" ht="12.75" customHeight="1">
      <c r="A17" s="4">
        <v>562913</v>
      </c>
      <c r="B17" s="4" t="s">
        <v>6</v>
      </c>
      <c r="D17" s="10">
        <f>'562913_096020'!C32</f>
        <v>8940</v>
      </c>
      <c r="E17" s="43">
        <f>'562913_096020'!D32</f>
        <v>8940</v>
      </c>
      <c r="F17" s="6">
        <f>'562913_096020'!E32</f>
        <v>10917796</v>
      </c>
      <c r="G17" s="9">
        <f t="shared" si="0"/>
        <v>1221.2299776286354</v>
      </c>
    </row>
    <row r="18" spans="1:7" ht="12.75" customHeight="1">
      <c r="A18" s="4">
        <v>562917</v>
      </c>
      <c r="B18" s="4" t="s">
        <v>8</v>
      </c>
      <c r="D18" s="12">
        <f>'562917_999999'!C32</f>
        <v>2950</v>
      </c>
      <c r="E18" s="19">
        <f>'562917_999999'!D32</f>
        <v>2950</v>
      </c>
      <c r="F18" s="13">
        <f>'562917_999999'!E32</f>
        <v>2065147</v>
      </c>
      <c r="G18" s="9">
        <f t="shared" si="0"/>
        <v>700.0498305084745</v>
      </c>
    </row>
    <row r="19" spans="1:7" ht="12.75" customHeight="1">
      <c r="A19" s="4">
        <v>889921</v>
      </c>
      <c r="B19" s="4" t="s">
        <v>13</v>
      </c>
      <c r="D19" s="12">
        <f>'889921_107051'!C32</f>
        <v>2273</v>
      </c>
      <c r="E19" s="19">
        <f>'889921_107051'!D32</f>
        <v>2273</v>
      </c>
      <c r="F19" s="13">
        <f>'889921_107051'!E32</f>
        <v>2224278</v>
      </c>
      <c r="G19" s="9">
        <f t="shared" si="0"/>
        <v>978.5648922129344</v>
      </c>
    </row>
    <row r="20" spans="1:7" ht="12.75" customHeight="1">
      <c r="A20" s="4">
        <v>562916</v>
      </c>
      <c r="B20" s="4" t="s">
        <v>7</v>
      </c>
      <c r="D20" s="44">
        <f>'562916_081071'!C32</f>
        <v>5735</v>
      </c>
      <c r="E20" s="44">
        <f>'562916_081071'!D32</f>
        <v>5735</v>
      </c>
      <c r="F20" s="13">
        <f>'562916_081071'!E32</f>
        <v>4743450</v>
      </c>
      <c r="G20" s="9">
        <f t="shared" si="0"/>
        <v>827.1054925893635</v>
      </c>
    </row>
    <row r="21" spans="1:7" s="45" customFormat="1" ht="12.75" customHeight="1">
      <c r="A21" s="45">
        <v>381103</v>
      </c>
      <c r="B21" s="45" t="s">
        <v>4</v>
      </c>
      <c r="D21" s="46">
        <v>1905</v>
      </c>
      <c r="E21" s="46">
        <v>1905</v>
      </c>
      <c r="F21" s="209">
        <f>'381103_051030'!E9+405000</f>
        <v>1905000</v>
      </c>
      <c r="G21" s="47">
        <f t="shared" si="0"/>
        <v>1000</v>
      </c>
    </row>
    <row r="22" spans="1:7" ht="12.75" customHeight="1">
      <c r="A22" s="4">
        <v>960302</v>
      </c>
      <c r="B22" s="4" t="s">
        <v>17</v>
      </c>
      <c r="D22" s="10">
        <f>'960302_013320'!C32</f>
        <v>150</v>
      </c>
      <c r="E22" s="43">
        <f>'960302_013320'!D32</f>
        <v>150</v>
      </c>
      <c r="F22" s="6">
        <f>'960302_013320'!E32</f>
        <v>300000</v>
      </c>
      <c r="G22" s="9">
        <f t="shared" si="0"/>
        <v>2000</v>
      </c>
    </row>
    <row r="23" spans="1:7" ht="12.75" customHeight="1">
      <c r="A23" s="21">
        <v>890442</v>
      </c>
      <c r="B23" s="48" t="s">
        <v>14</v>
      </c>
      <c r="C23" s="21"/>
      <c r="D23" s="49">
        <f>'890442_041231'!C32</f>
        <v>1</v>
      </c>
      <c r="E23" s="50">
        <f>'890442_041231'!D32</f>
        <v>6716</v>
      </c>
      <c r="F23" s="51">
        <f>'890442_041231'!E32</f>
        <v>3519000</v>
      </c>
      <c r="G23" s="52">
        <f t="shared" si="0"/>
        <v>523.972602739726</v>
      </c>
    </row>
    <row r="24" spans="1:8" ht="12.75" customHeight="1">
      <c r="A24" s="4">
        <v>932911</v>
      </c>
      <c r="B24" s="4" t="s">
        <v>38</v>
      </c>
      <c r="D24" s="53"/>
      <c r="E24" s="53"/>
      <c r="F24" s="34">
        <f>'932911_081061'!E32</f>
        <v>2011680</v>
      </c>
      <c r="G24" s="9"/>
      <c r="H24" s="54"/>
    </row>
    <row r="25" spans="1:7" ht="12.75" customHeight="1">
      <c r="A25" s="55" t="s">
        <v>35</v>
      </c>
      <c r="B25" s="56"/>
      <c r="C25" s="57"/>
      <c r="D25" s="57" t="e">
        <f>SUM(D6:D23)</f>
        <v>#REF!</v>
      </c>
      <c r="E25" s="58">
        <f>SUM(E6:E23)</f>
        <v>67377</v>
      </c>
      <c r="F25" s="210">
        <f>SUM(F6:F24)</f>
        <v>62012710</v>
      </c>
      <c r="G25" s="59">
        <f>F25/E25</f>
        <v>920.3839589177315</v>
      </c>
    </row>
    <row r="26" spans="1:7" ht="12.75" customHeight="1">
      <c r="A26" s="39" t="s">
        <v>36</v>
      </c>
      <c r="B26" s="40"/>
      <c r="C26" s="40"/>
      <c r="D26" s="40"/>
      <c r="E26" s="60"/>
      <c r="F26" s="210">
        <f>F25</f>
        <v>62012710</v>
      </c>
      <c r="G26" s="4">
        <v>64196</v>
      </c>
    </row>
  </sheetData>
  <sheetProtection selectLockedCells="1" selectUnlockedCells="1"/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 scale="88" r:id="rId1"/>
  <headerFooter alignWithMargins="0">
    <oddHeader>&amp;C&amp;P/&amp;N</oddHeader>
    <oddFooter>&amp;L&amp;D&amp;R&amp;A</oddFooter>
  </headerFooter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3"/>
  <sheetViews>
    <sheetView view="pageBreakPreview" zoomScale="83" zoomScaleSheetLayoutView="83" zoomScalePageLayoutView="0" workbookViewId="0" topLeftCell="A16">
      <selection activeCell="E2" sqref="E2"/>
    </sheetView>
  </sheetViews>
  <sheetFormatPr defaultColWidth="8.75" defaultRowHeight="18.75" customHeight="1"/>
  <cols>
    <col min="1" max="1" width="9" style="0" customWidth="1"/>
    <col min="2" max="2" width="33.75" style="0" customWidth="1"/>
    <col min="3" max="3" width="6.41015625" style="61" customWidth="1"/>
    <col min="4" max="4" width="6.66015625" style="61" customWidth="1"/>
    <col min="5" max="5" width="8.66015625" style="61" customWidth="1"/>
  </cols>
  <sheetData>
    <row r="1" spans="1:3" ht="18.75" customHeight="1">
      <c r="A1" s="205" t="s">
        <v>39</v>
      </c>
      <c r="B1" s="205"/>
      <c r="C1" s="205"/>
    </row>
    <row r="2" spans="1:5" ht="18.75" customHeight="1">
      <c r="A2" s="63">
        <v>851011</v>
      </c>
      <c r="B2" s="62" t="s">
        <v>3</v>
      </c>
      <c r="C2" s="64" t="s">
        <v>23</v>
      </c>
      <c r="D2" s="64" t="s">
        <v>23</v>
      </c>
      <c r="E2" s="183" t="s">
        <v>179</v>
      </c>
    </row>
    <row r="3" spans="1:6" ht="18.75" customHeight="1">
      <c r="A3" s="63" t="s">
        <v>40</v>
      </c>
      <c r="B3" s="62"/>
      <c r="C3" s="65"/>
      <c r="D3" s="65"/>
      <c r="E3" s="65"/>
      <c r="F3" s="66"/>
    </row>
    <row r="4" spans="1:6" ht="25.5" customHeight="1">
      <c r="A4" s="67" t="s">
        <v>41</v>
      </c>
      <c r="B4" s="68" t="s">
        <v>42</v>
      </c>
      <c r="C4" s="69"/>
      <c r="D4" s="69"/>
      <c r="E4" s="69"/>
      <c r="F4" s="66"/>
    </row>
    <row r="5" spans="1:6" ht="18.75" customHeight="1">
      <c r="A5" s="70" t="s">
        <v>43</v>
      </c>
      <c r="B5" s="68" t="s">
        <v>44</v>
      </c>
      <c r="C5" s="69"/>
      <c r="D5" s="69"/>
      <c r="E5" s="69"/>
      <c r="F5" s="66"/>
    </row>
    <row r="6" spans="1:6" ht="25.5" customHeight="1">
      <c r="A6" s="62" t="s">
        <v>45</v>
      </c>
      <c r="B6" s="71" t="s">
        <v>46</v>
      </c>
      <c r="C6" s="69"/>
      <c r="D6" s="69"/>
      <c r="E6" s="69"/>
      <c r="F6" s="66"/>
    </row>
    <row r="7" spans="1:6" ht="15" customHeight="1">
      <c r="A7" s="70" t="s">
        <v>47</v>
      </c>
      <c r="B7" s="68" t="s">
        <v>48</v>
      </c>
      <c r="C7" s="69"/>
      <c r="D7" s="69"/>
      <c r="E7" s="69"/>
      <c r="F7" s="66"/>
    </row>
    <row r="8" spans="1:6" ht="15" customHeight="1">
      <c r="A8" s="70" t="s">
        <v>49</v>
      </c>
      <c r="B8" s="68" t="s">
        <v>9</v>
      </c>
      <c r="C8" s="72"/>
      <c r="D8" s="72"/>
      <c r="E8" s="72"/>
      <c r="F8" s="73"/>
    </row>
    <row r="9" spans="1:5" ht="15" customHeight="1">
      <c r="A9" s="70" t="s">
        <v>50</v>
      </c>
      <c r="B9" s="68" t="s">
        <v>51</v>
      </c>
      <c r="C9" s="65"/>
      <c r="D9" s="65"/>
      <c r="E9" s="65"/>
    </row>
    <row r="10" spans="1:5" ht="15" customHeight="1">
      <c r="A10" s="74" t="s">
        <v>52</v>
      </c>
      <c r="B10" s="71" t="s">
        <v>53</v>
      </c>
      <c r="C10" s="65"/>
      <c r="D10" s="65"/>
      <c r="E10" s="65"/>
    </row>
    <row r="11" spans="1:5" ht="15" customHeight="1">
      <c r="A11" s="70" t="s">
        <v>54</v>
      </c>
      <c r="B11" s="75" t="s">
        <v>55</v>
      </c>
      <c r="C11" s="65"/>
      <c r="D11" s="65"/>
      <c r="E11" s="65"/>
    </row>
    <row r="12" spans="1:5" ht="15" customHeight="1">
      <c r="A12" s="70" t="s">
        <v>56</v>
      </c>
      <c r="B12" s="76" t="s">
        <v>57</v>
      </c>
      <c r="C12" s="65"/>
      <c r="D12" s="65"/>
      <c r="E12" s="65"/>
    </row>
    <row r="13" spans="1:5" ht="15" customHeight="1">
      <c r="A13" s="70" t="s">
        <v>58</v>
      </c>
      <c r="B13" s="68" t="s">
        <v>59</v>
      </c>
      <c r="C13" s="65"/>
      <c r="D13" s="65"/>
      <c r="E13" s="65"/>
    </row>
    <row r="14" spans="1:5" ht="15" customHeight="1">
      <c r="A14" s="74" t="s">
        <v>60</v>
      </c>
      <c r="B14" s="71" t="s">
        <v>61</v>
      </c>
      <c r="C14" s="65"/>
      <c r="D14" s="65"/>
      <c r="E14" s="65"/>
    </row>
    <row r="15" spans="1:5" ht="15" customHeight="1">
      <c r="A15" s="70" t="s">
        <v>62</v>
      </c>
      <c r="B15" s="68" t="s">
        <v>63</v>
      </c>
      <c r="C15" s="65"/>
      <c r="D15" s="65"/>
      <c r="E15" s="65"/>
    </row>
    <row r="16" spans="1:5" ht="15" customHeight="1">
      <c r="A16" s="70" t="s">
        <v>62</v>
      </c>
      <c r="B16" s="68" t="s">
        <v>64</v>
      </c>
      <c r="C16" s="65"/>
      <c r="D16" s="65"/>
      <c r="E16" s="65"/>
    </row>
    <row r="17" spans="1:5" ht="15" customHeight="1">
      <c r="A17" s="70" t="s">
        <v>62</v>
      </c>
      <c r="B17" s="68" t="s">
        <v>65</v>
      </c>
      <c r="C17" s="65"/>
      <c r="D17" s="65"/>
      <c r="E17" s="65"/>
    </row>
    <row r="18" spans="1:5" ht="15" customHeight="1">
      <c r="A18" s="74" t="s">
        <v>66</v>
      </c>
      <c r="B18" s="75" t="s">
        <v>67</v>
      </c>
      <c r="C18" s="65"/>
      <c r="D18" s="65"/>
      <c r="E18" s="65"/>
    </row>
    <row r="19" spans="1:5" ht="15" customHeight="1">
      <c r="A19" s="70" t="s">
        <v>68</v>
      </c>
      <c r="B19" s="76" t="s">
        <v>69</v>
      </c>
      <c r="C19" s="65"/>
      <c r="D19" s="65"/>
      <c r="E19" s="65"/>
    </row>
    <row r="20" spans="1:5" ht="15" customHeight="1">
      <c r="A20" s="70" t="s">
        <v>70</v>
      </c>
      <c r="B20" s="68" t="s">
        <v>71</v>
      </c>
      <c r="C20" s="65"/>
      <c r="D20" s="65"/>
      <c r="E20" s="174"/>
    </row>
    <row r="21" spans="1:5" ht="15.75" customHeight="1">
      <c r="A21" s="70" t="s">
        <v>72</v>
      </c>
      <c r="B21" s="68" t="s">
        <v>73</v>
      </c>
      <c r="C21" s="65"/>
      <c r="D21" s="65"/>
      <c r="E21" s="65"/>
    </row>
    <row r="22" spans="1:5" ht="15.75" customHeight="1">
      <c r="A22" s="70" t="s">
        <v>74</v>
      </c>
      <c r="B22" s="68" t="s">
        <v>75</v>
      </c>
      <c r="C22" s="65"/>
      <c r="D22" s="65"/>
      <c r="E22" s="174"/>
    </row>
    <row r="23" spans="1:5" ht="15.75" customHeight="1">
      <c r="A23" s="70" t="s">
        <v>76</v>
      </c>
      <c r="B23" s="68" t="s">
        <v>77</v>
      </c>
      <c r="C23" s="65"/>
      <c r="D23" s="65"/>
      <c r="E23" s="65"/>
    </row>
    <row r="24" spans="1:5" ht="15.75" customHeight="1">
      <c r="A24" s="74">
        <v>941</v>
      </c>
      <c r="B24" s="71" t="s">
        <v>78</v>
      </c>
      <c r="C24" s="65"/>
      <c r="D24" s="65"/>
      <c r="E24" s="174">
        <f>SUM(E19:E23)</f>
        <v>0</v>
      </c>
    </row>
    <row r="25" spans="1:5" ht="15.75" customHeight="1">
      <c r="A25" s="74"/>
      <c r="B25" s="71" t="s">
        <v>79</v>
      </c>
      <c r="C25" s="65"/>
      <c r="D25" s="65"/>
      <c r="E25" s="174">
        <f>SUM(E24)</f>
        <v>0</v>
      </c>
    </row>
    <row r="26" spans="1:5" ht="15.75" customHeight="1">
      <c r="A26" s="70" t="s">
        <v>80</v>
      </c>
      <c r="B26" s="68" t="s">
        <v>81</v>
      </c>
      <c r="C26" s="65"/>
      <c r="D26" s="65"/>
      <c r="E26" s="65"/>
    </row>
    <row r="27" spans="1:5" ht="15.75" customHeight="1">
      <c r="A27" s="70" t="s">
        <v>80</v>
      </c>
      <c r="B27" s="68" t="s">
        <v>82</v>
      </c>
      <c r="C27" s="65"/>
      <c r="D27" s="65"/>
      <c r="E27" s="65"/>
    </row>
    <row r="28" spans="1:5" ht="15.75" customHeight="1">
      <c r="A28" s="70" t="s">
        <v>80</v>
      </c>
      <c r="B28" s="68" t="s">
        <v>83</v>
      </c>
      <c r="C28" s="65"/>
      <c r="D28" s="65"/>
      <c r="E28" s="65"/>
    </row>
    <row r="29" spans="1:5" ht="15.75" customHeight="1">
      <c r="A29" s="70" t="s">
        <v>80</v>
      </c>
      <c r="B29" s="68" t="s">
        <v>84</v>
      </c>
      <c r="C29" s="65"/>
      <c r="D29" s="65"/>
      <c r="E29" s="65"/>
    </row>
    <row r="30" spans="1:5" ht="15.75" customHeight="1">
      <c r="A30" s="74" t="s">
        <v>80</v>
      </c>
      <c r="B30" s="71" t="s">
        <v>85</v>
      </c>
      <c r="C30" s="65"/>
      <c r="D30" s="65"/>
      <c r="E30" s="65"/>
    </row>
    <row r="31" spans="1:5" ht="18.75" customHeight="1">
      <c r="A31" s="74">
        <v>9813</v>
      </c>
      <c r="B31" s="71" t="s">
        <v>86</v>
      </c>
      <c r="C31" s="77">
        <v>3183</v>
      </c>
      <c r="D31" s="77">
        <v>3183</v>
      </c>
      <c r="E31" s="175">
        <v>0</v>
      </c>
    </row>
    <row r="32" spans="1:5" ht="18.75" customHeight="1">
      <c r="A32" s="74">
        <v>9816</v>
      </c>
      <c r="B32" s="71" t="s">
        <v>87</v>
      </c>
      <c r="C32" s="65"/>
      <c r="D32" s="65"/>
      <c r="E32" s="65"/>
    </row>
    <row r="33" spans="1:5" ht="18.75" customHeight="1">
      <c r="A33" s="74"/>
      <c r="B33" s="71" t="s">
        <v>88</v>
      </c>
      <c r="C33" s="79">
        <f>C25+C30+C32+C31</f>
        <v>3183</v>
      </c>
      <c r="D33" s="79">
        <f>D25+D30+D32+D31</f>
        <v>3183</v>
      </c>
      <c r="E33" s="80">
        <f>E25+E30+E32+E31</f>
        <v>0</v>
      </c>
    </row>
  </sheetData>
  <sheetProtection selectLockedCells="1" selectUnlockedCells="1"/>
  <mergeCells count="1">
    <mergeCell ref="A1:C1"/>
  </mergeCells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 r:id="rId1"/>
  <headerFooter alignWithMargins="0">
    <oddHeader>&amp;C&amp;P/&amp;N</oddHeader>
    <oddFooter>&amp;L&amp;D&amp;R&amp;A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33"/>
  <sheetViews>
    <sheetView zoomScalePageLayoutView="0" workbookViewId="0" topLeftCell="A22">
      <selection activeCell="A2" sqref="A2"/>
    </sheetView>
  </sheetViews>
  <sheetFormatPr defaultColWidth="8.66015625" defaultRowHeight="18"/>
  <cols>
    <col min="2" max="2" width="27.66015625" style="0" customWidth="1"/>
    <col min="3" max="3" width="7.58203125" style="0" customWidth="1"/>
    <col min="4" max="4" width="7.41015625" style="0" customWidth="1"/>
    <col min="5" max="5" width="12.75" style="0" customWidth="1"/>
  </cols>
  <sheetData>
    <row r="1" spans="1:5" ht="18.75">
      <c r="A1" s="205" t="s">
        <v>180</v>
      </c>
      <c r="B1" s="205"/>
      <c r="C1" s="205"/>
      <c r="D1" s="61"/>
      <c r="E1" s="61"/>
    </row>
    <row r="2" spans="1:5" ht="18.75">
      <c r="A2" s="63">
        <v>841907</v>
      </c>
      <c r="B2" s="62" t="s">
        <v>176</v>
      </c>
      <c r="C2" s="64" t="s">
        <v>23</v>
      </c>
      <c r="D2" s="64" t="s">
        <v>23</v>
      </c>
      <c r="E2" s="178" t="s">
        <v>179</v>
      </c>
    </row>
    <row r="3" spans="1:5" ht="12" customHeight="1">
      <c r="A3" s="63" t="s">
        <v>177</v>
      </c>
      <c r="B3" s="62"/>
      <c r="C3" s="65"/>
      <c r="D3" s="65"/>
      <c r="E3" s="65"/>
    </row>
    <row r="4" spans="1:5" ht="29.25" customHeight="1">
      <c r="A4" s="67" t="s">
        <v>41</v>
      </c>
      <c r="B4" s="68" t="s">
        <v>42</v>
      </c>
      <c r="C4" s="69"/>
      <c r="D4" s="69"/>
      <c r="E4" s="69"/>
    </row>
    <row r="5" spans="1:5" ht="33.75" customHeight="1">
      <c r="A5" s="70" t="s">
        <v>43</v>
      </c>
      <c r="B5" s="68" t="s">
        <v>44</v>
      </c>
      <c r="C5" s="69"/>
      <c r="D5" s="69"/>
      <c r="E5" s="69"/>
    </row>
    <row r="6" spans="1:5" ht="30.75" customHeight="1">
      <c r="A6" s="62" t="s">
        <v>45</v>
      </c>
      <c r="B6" s="71" t="s">
        <v>46</v>
      </c>
      <c r="C6" s="69"/>
      <c r="D6" s="69"/>
      <c r="E6" s="69"/>
    </row>
    <row r="7" spans="1:5" ht="18" customHeight="1">
      <c r="A7" s="70" t="s">
        <v>47</v>
      </c>
      <c r="B7" s="68" t="s">
        <v>48</v>
      </c>
      <c r="C7" s="69"/>
      <c r="D7" s="69"/>
      <c r="E7" s="69"/>
    </row>
    <row r="8" spans="1:5" ht="18.75">
      <c r="A8" s="70" t="s">
        <v>49</v>
      </c>
      <c r="B8" s="68" t="s">
        <v>9</v>
      </c>
      <c r="C8" s="72"/>
      <c r="D8" s="72"/>
      <c r="E8" s="72"/>
    </row>
    <row r="9" spans="1:5" ht="21.75" customHeight="1">
      <c r="A9" s="70" t="s">
        <v>50</v>
      </c>
      <c r="B9" s="68" t="s">
        <v>51</v>
      </c>
      <c r="C9" s="65"/>
      <c r="D9" s="65"/>
      <c r="E9" s="65"/>
    </row>
    <row r="10" spans="1:5" ht="29.25" customHeight="1">
      <c r="A10" s="74" t="s">
        <v>52</v>
      </c>
      <c r="B10" s="71" t="s">
        <v>53</v>
      </c>
      <c r="C10" s="65"/>
      <c r="D10" s="65"/>
      <c r="E10" s="65"/>
    </row>
    <row r="11" spans="1:5" ht="18.75">
      <c r="A11" s="70" t="s">
        <v>54</v>
      </c>
      <c r="B11" s="75" t="s">
        <v>55</v>
      </c>
      <c r="C11" s="65"/>
      <c r="D11" s="65"/>
      <c r="E11" s="65"/>
    </row>
    <row r="12" spans="1:5" ht="18.75">
      <c r="A12" s="70" t="s">
        <v>56</v>
      </c>
      <c r="B12" s="76" t="s">
        <v>57</v>
      </c>
      <c r="C12" s="65"/>
      <c r="D12" s="65"/>
      <c r="E12" s="65"/>
    </row>
    <row r="13" spans="1:5" ht="26.25" customHeight="1">
      <c r="A13" s="70" t="s">
        <v>58</v>
      </c>
      <c r="B13" s="68" t="s">
        <v>59</v>
      </c>
      <c r="C13" s="65"/>
      <c r="D13" s="65"/>
      <c r="E13" s="65"/>
    </row>
    <row r="14" spans="1:5" ht="24" customHeight="1">
      <c r="A14" s="74" t="s">
        <v>60</v>
      </c>
      <c r="B14" s="71" t="s">
        <v>61</v>
      </c>
      <c r="C14" s="65"/>
      <c r="D14" s="65"/>
      <c r="E14" s="65"/>
    </row>
    <row r="15" spans="1:5" ht="24" customHeight="1">
      <c r="A15" s="70" t="s">
        <v>62</v>
      </c>
      <c r="B15" s="68" t="s">
        <v>63</v>
      </c>
      <c r="C15" s="65"/>
      <c r="D15" s="65"/>
      <c r="E15" s="65"/>
    </row>
    <row r="16" spans="1:5" ht="22.5" customHeight="1">
      <c r="A16" s="70" t="s">
        <v>62</v>
      </c>
      <c r="B16" s="68" t="s">
        <v>64</v>
      </c>
      <c r="C16" s="65"/>
      <c r="D16" s="65"/>
      <c r="E16" s="65"/>
    </row>
    <row r="17" spans="1:5" ht="21.75" customHeight="1">
      <c r="A17" s="70" t="s">
        <v>62</v>
      </c>
      <c r="B17" s="68" t="s">
        <v>65</v>
      </c>
      <c r="C17" s="65"/>
      <c r="D17" s="65"/>
      <c r="E17" s="65"/>
    </row>
    <row r="18" spans="1:5" ht="18.75">
      <c r="A18" s="74" t="s">
        <v>66</v>
      </c>
      <c r="B18" s="75" t="s">
        <v>67</v>
      </c>
      <c r="C18" s="65"/>
      <c r="D18" s="65"/>
      <c r="E18" s="65"/>
    </row>
    <row r="19" spans="1:5" ht="15" customHeight="1">
      <c r="A19" s="70" t="s">
        <v>68</v>
      </c>
      <c r="B19" s="76" t="s">
        <v>69</v>
      </c>
      <c r="C19" s="65"/>
      <c r="D19" s="65"/>
      <c r="E19" s="65"/>
    </row>
    <row r="20" spans="1:5" ht="24.75" customHeight="1">
      <c r="A20" s="70" t="s">
        <v>70</v>
      </c>
      <c r="B20" s="68" t="s">
        <v>71</v>
      </c>
      <c r="C20" s="65"/>
      <c r="D20" s="65"/>
      <c r="E20" s="174"/>
    </row>
    <row r="21" spans="1:5" ht="25.5" customHeight="1">
      <c r="A21" s="70" t="s">
        <v>72</v>
      </c>
      <c r="B21" s="68" t="s">
        <v>73</v>
      </c>
      <c r="C21" s="65"/>
      <c r="D21" s="65"/>
      <c r="E21" s="65"/>
    </row>
    <row r="22" spans="1:5" ht="22.5" customHeight="1">
      <c r="A22" s="70" t="s">
        <v>74</v>
      </c>
      <c r="B22" s="68" t="s">
        <v>75</v>
      </c>
      <c r="C22" s="65"/>
      <c r="D22" s="65"/>
      <c r="E22" s="174"/>
    </row>
    <row r="23" spans="1:5" ht="33" customHeight="1">
      <c r="A23" s="70" t="s">
        <v>76</v>
      </c>
      <c r="B23" s="68" t="s">
        <v>77</v>
      </c>
      <c r="C23" s="65"/>
      <c r="D23" s="65"/>
      <c r="E23" s="65"/>
    </row>
    <row r="24" spans="1:5" ht="23.25" customHeight="1">
      <c r="A24" s="74">
        <v>941</v>
      </c>
      <c r="B24" s="71" t="s">
        <v>78</v>
      </c>
      <c r="C24" s="65"/>
      <c r="D24" s="65"/>
      <c r="E24" s="174">
        <f>SUM(E19:E23)</f>
        <v>0</v>
      </c>
    </row>
    <row r="25" spans="1:5" ht="14.25" customHeight="1">
      <c r="A25" s="74"/>
      <c r="B25" s="71" t="s">
        <v>79</v>
      </c>
      <c r="C25" s="65"/>
      <c r="D25" s="65"/>
      <c r="E25" s="174">
        <f>SUM(E24)</f>
        <v>0</v>
      </c>
    </row>
    <row r="26" spans="1:5" ht="31.5" customHeight="1">
      <c r="A26" s="70" t="s">
        <v>80</v>
      </c>
      <c r="B26" s="68" t="s">
        <v>81</v>
      </c>
      <c r="C26" s="65"/>
      <c r="D26" s="65"/>
      <c r="E26" s="65"/>
    </row>
    <row r="27" spans="1:5" ht="24" customHeight="1">
      <c r="A27" s="70" t="s">
        <v>80</v>
      </c>
      <c r="B27" s="68" t="s">
        <v>82</v>
      </c>
      <c r="C27" s="65"/>
      <c r="D27" s="65"/>
      <c r="E27" s="65"/>
    </row>
    <row r="28" spans="1:5" ht="19.5" customHeight="1">
      <c r="A28" s="70" t="s">
        <v>80</v>
      </c>
      <c r="B28" s="68" t="s">
        <v>83</v>
      </c>
      <c r="C28" s="65"/>
      <c r="D28" s="65"/>
      <c r="E28" s="65"/>
    </row>
    <row r="29" spans="1:5" ht="23.25" customHeight="1">
      <c r="A29" s="70" t="s">
        <v>80</v>
      </c>
      <c r="B29" s="68" t="s">
        <v>84</v>
      </c>
      <c r="C29" s="65"/>
      <c r="D29" s="65"/>
      <c r="E29" s="65"/>
    </row>
    <row r="30" spans="1:5" ht="29.25" customHeight="1">
      <c r="A30" s="74" t="s">
        <v>80</v>
      </c>
      <c r="B30" s="71" t="s">
        <v>85</v>
      </c>
      <c r="C30" s="65"/>
      <c r="D30" s="65"/>
      <c r="E30" s="65"/>
    </row>
    <row r="31" spans="1:5" ht="23.25" customHeight="1">
      <c r="A31" s="74">
        <v>9813</v>
      </c>
      <c r="B31" s="71" t="s">
        <v>86</v>
      </c>
      <c r="C31" s="77">
        <v>3514</v>
      </c>
      <c r="D31" s="77">
        <v>3514</v>
      </c>
      <c r="E31" s="78">
        <v>3342943</v>
      </c>
    </row>
    <row r="32" spans="1:5" ht="20.25" customHeight="1">
      <c r="A32" s="74">
        <v>9816</v>
      </c>
      <c r="B32" s="71" t="s">
        <v>87</v>
      </c>
      <c r="C32" s="65"/>
      <c r="D32" s="65"/>
      <c r="E32" s="65"/>
    </row>
    <row r="33" spans="1:5" ht="23.25" customHeight="1">
      <c r="A33" s="74"/>
      <c r="B33" s="71" t="s">
        <v>88</v>
      </c>
      <c r="C33" s="79">
        <f>C25+C30+C32+C31</f>
        <v>3514</v>
      </c>
      <c r="D33" s="79">
        <f>D25+D30+D32+D31</f>
        <v>3514</v>
      </c>
      <c r="E33" s="80">
        <f>E25+E30+E32+E31</f>
        <v>3342943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32"/>
  <sheetViews>
    <sheetView view="pageBreakPreview" zoomScale="83" zoomScaleSheetLayoutView="83" zoomScalePageLayoutView="0" workbookViewId="0" topLeftCell="A1">
      <selection activeCell="A2" sqref="A2"/>
    </sheetView>
  </sheetViews>
  <sheetFormatPr defaultColWidth="8.75" defaultRowHeight="18.75" customHeight="1"/>
  <cols>
    <col min="1" max="1" width="8.75" style="82" customWidth="1"/>
    <col min="2" max="2" width="37.08203125" style="82" customWidth="1"/>
    <col min="3" max="3" width="5.91015625" style="81" customWidth="1"/>
    <col min="4" max="4" width="6.33203125" style="81" customWidth="1"/>
    <col min="5" max="5" width="10.66015625" style="81" customWidth="1"/>
    <col min="6" max="6" width="7.66015625" style="82" customWidth="1"/>
  </cols>
  <sheetData>
    <row r="1" spans="1:5" ht="18.75" customHeight="1">
      <c r="A1" s="206" t="s">
        <v>180</v>
      </c>
      <c r="B1" s="206"/>
      <c r="C1" s="206"/>
      <c r="D1" s="84"/>
      <c r="E1" s="84" t="s">
        <v>21</v>
      </c>
    </row>
    <row r="2" spans="1:5" ht="18.75" customHeight="1">
      <c r="A2" s="85">
        <v>381103</v>
      </c>
      <c r="B2" s="83" t="s">
        <v>90</v>
      </c>
      <c r="C2" s="86">
        <v>2017</v>
      </c>
      <c r="D2" s="86">
        <v>2017</v>
      </c>
      <c r="E2" s="179" t="s">
        <v>179</v>
      </c>
    </row>
    <row r="3" spans="1:5" ht="18.75" customHeight="1">
      <c r="A3" s="85" t="s">
        <v>91</v>
      </c>
      <c r="B3" s="83"/>
      <c r="C3" s="86"/>
      <c r="D3" s="86"/>
      <c r="E3" s="86"/>
    </row>
    <row r="4" spans="1:5" ht="27.75" customHeight="1">
      <c r="A4" s="87" t="s">
        <v>41</v>
      </c>
      <c r="B4" s="88" t="s">
        <v>42</v>
      </c>
      <c r="C4" s="89"/>
      <c r="D4" s="89"/>
      <c r="E4" s="89"/>
    </row>
    <row r="5" spans="1:5" ht="18.75" customHeight="1">
      <c r="A5" s="90" t="s">
        <v>43</v>
      </c>
      <c r="B5" s="88" t="s">
        <v>44</v>
      </c>
      <c r="C5" s="89"/>
      <c r="D5" s="89"/>
      <c r="E5" s="89"/>
    </row>
    <row r="6" spans="1:5" ht="30.75" customHeight="1">
      <c r="A6" s="83" t="s">
        <v>45</v>
      </c>
      <c r="B6" s="91" t="s">
        <v>46</v>
      </c>
      <c r="C6" s="92">
        <f>SUM(C4:C5)</f>
        <v>0</v>
      </c>
      <c r="D6" s="92">
        <f>SUM(D4:D5)</f>
        <v>0</v>
      </c>
      <c r="E6" s="92">
        <f>SUM(E4:E5)</f>
        <v>0</v>
      </c>
    </row>
    <row r="7" spans="1:5" ht="12.75" customHeight="1">
      <c r="A7" s="90" t="s">
        <v>47</v>
      </c>
      <c r="B7" s="88" t="s">
        <v>48</v>
      </c>
      <c r="C7" s="89"/>
      <c r="D7" s="89"/>
      <c r="E7" s="89"/>
    </row>
    <row r="8" spans="1:5" ht="13.5" customHeight="1">
      <c r="A8" s="90" t="s">
        <v>49</v>
      </c>
      <c r="B8" s="88" t="s">
        <v>9</v>
      </c>
      <c r="C8" s="89"/>
      <c r="D8" s="89"/>
      <c r="E8" s="89"/>
    </row>
    <row r="9" spans="1:7" ht="17.25" customHeight="1">
      <c r="A9" s="90" t="s">
        <v>50</v>
      </c>
      <c r="B9" s="88" t="s">
        <v>51</v>
      </c>
      <c r="C9" s="89">
        <v>1500</v>
      </c>
      <c r="D9" s="89">
        <v>1500</v>
      </c>
      <c r="E9" s="89">
        <v>1500000</v>
      </c>
      <c r="G9" t="s">
        <v>92</v>
      </c>
    </row>
    <row r="10" spans="1:5" ht="16.5" customHeight="1">
      <c r="A10" s="93" t="s">
        <v>52</v>
      </c>
      <c r="B10" s="91" t="s">
        <v>53</v>
      </c>
      <c r="C10" s="92">
        <f>SUM(C7:C9)</f>
        <v>1500</v>
      </c>
      <c r="D10" s="92">
        <f>SUM(D7:D9)</f>
        <v>1500</v>
      </c>
      <c r="E10" s="92">
        <f>SUM(E7:E9)</f>
        <v>1500000</v>
      </c>
    </row>
    <row r="11" spans="1:5" ht="17.25" customHeight="1">
      <c r="A11" s="90" t="s">
        <v>54</v>
      </c>
      <c r="B11" s="94" t="s">
        <v>93</v>
      </c>
      <c r="C11" s="86">
        <v>3500</v>
      </c>
      <c r="D11" s="86">
        <v>3500</v>
      </c>
      <c r="E11" s="86">
        <v>3500000</v>
      </c>
    </row>
    <row r="12" spans="1:5" ht="11.25" customHeight="1">
      <c r="A12" s="90" t="s">
        <v>56</v>
      </c>
      <c r="B12" s="95" t="s">
        <v>57</v>
      </c>
      <c r="C12" s="96"/>
      <c r="D12" s="96"/>
      <c r="E12" s="96"/>
    </row>
    <row r="13" spans="1:5" ht="11.25" customHeight="1">
      <c r="A13" s="90" t="s">
        <v>58</v>
      </c>
      <c r="B13" s="88" t="s">
        <v>59</v>
      </c>
      <c r="C13" s="89"/>
      <c r="D13" s="89"/>
      <c r="E13" s="89"/>
    </row>
    <row r="14" spans="1:5" ht="11.25" customHeight="1">
      <c r="A14" s="93" t="s">
        <v>60</v>
      </c>
      <c r="B14" s="91" t="s">
        <v>61</v>
      </c>
      <c r="C14" s="92">
        <f>SUM(C12:C13)</f>
        <v>0</v>
      </c>
      <c r="D14" s="92">
        <f>SUM(D12:D13)</f>
        <v>0</v>
      </c>
      <c r="E14" s="92">
        <f>SUM(E12:E13)</f>
        <v>0</v>
      </c>
    </row>
    <row r="15" spans="1:5" ht="11.25" customHeight="1">
      <c r="A15" s="90" t="s">
        <v>62</v>
      </c>
      <c r="B15" s="88" t="s">
        <v>63</v>
      </c>
      <c r="C15" s="92"/>
      <c r="D15" s="92"/>
      <c r="E15" s="92"/>
    </row>
    <row r="16" spans="1:5" ht="11.25" customHeight="1">
      <c r="A16" s="90" t="s">
        <v>62</v>
      </c>
      <c r="B16" s="88" t="s">
        <v>64</v>
      </c>
      <c r="C16" s="92"/>
      <c r="D16" s="92"/>
      <c r="E16" s="92"/>
    </row>
    <row r="17" spans="1:5" ht="11.25" customHeight="1">
      <c r="A17" s="90" t="s">
        <v>62</v>
      </c>
      <c r="B17" s="88" t="s">
        <v>65</v>
      </c>
      <c r="C17" s="92"/>
      <c r="D17" s="92"/>
      <c r="E17" s="92"/>
    </row>
    <row r="18" spans="1:5" ht="11.25" customHeight="1">
      <c r="A18" s="93" t="s">
        <v>66</v>
      </c>
      <c r="B18" s="94" t="s">
        <v>67</v>
      </c>
      <c r="C18" s="86">
        <f>SUM(C15:C17)</f>
        <v>0</v>
      </c>
      <c r="D18" s="86">
        <f>SUM(D15:D17)</f>
        <v>0</v>
      </c>
      <c r="E18" s="86">
        <f>SUM(E15:E17)</f>
        <v>0</v>
      </c>
    </row>
    <row r="19" spans="1:6" ht="16.5" customHeight="1">
      <c r="A19" s="90" t="s">
        <v>68</v>
      </c>
      <c r="B19" s="95" t="s">
        <v>69</v>
      </c>
      <c r="C19" s="96">
        <v>1350</v>
      </c>
      <c r="D19" s="96">
        <v>1350</v>
      </c>
      <c r="E19" s="96">
        <v>1350000</v>
      </c>
      <c r="F19" s="82">
        <f>E11*0.27+E10*0.27</f>
        <v>1350000</v>
      </c>
    </row>
    <row r="20" spans="1:5" ht="13.5" customHeight="1">
      <c r="A20" s="90" t="s">
        <v>70</v>
      </c>
      <c r="B20" s="88" t="s">
        <v>71</v>
      </c>
      <c r="C20" s="89"/>
      <c r="D20" s="89"/>
      <c r="E20" s="89"/>
    </row>
    <row r="21" spans="1:5" ht="13.5" customHeight="1">
      <c r="A21" s="90" t="s">
        <v>72</v>
      </c>
      <c r="B21" s="88" t="s">
        <v>73</v>
      </c>
      <c r="C21" s="89"/>
      <c r="D21" s="89"/>
      <c r="E21" s="89"/>
    </row>
    <row r="22" spans="1:5" ht="13.5" customHeight="1">
      <c r="A22" s="90" t="s">
        <v>74</v>
      </c>
      <c r="B22" s="88" t="s">
        <v>75</v>
      </c>
      <c r="C22" s="89"/>
      <c r="D22" s="89"/>
      <c r="E22" s="89"/>
    </row>
    <row r="23" spans="1:5" ht="13.5" customHeight="1">
      <c r="A23" s="90" t="s">
        <v>76</v>
      </c>
      <c r="B23" s="88" t="s">
        <v>77</v>
      </c>
      <c r="C23" s="89"/>
      <c r="D23" s="89"/>
      <c r="E23" s="89"/>
    </row>
    <row r="24" spans="1:6" s="1" customFormat="1" ht="15" customHeight="1">
      <c r="A24" s="93">
        <v>941</v>
      </c>
      <c r="B24" s="91" t="s">
        <v>78</v>
      </c>
      <c r="C24" s="92">
        <f>SUM(C19:C23)</f>
        <v>1350</v>
      </c>
      <c r="D24" s="92">
        <f>SUM(D19:D23)</f>
        <v>1350</v>
      </c>
      <c r="E24" s="92">
        <f>SUM(E19:E23)</f>
        <v>1350000</v>
      </c>
      <c r="F24" s="97"/>
    </row>
    <row r="25" spans="1:5" ht="13.5" customHeight="1">
      <c r="A25" s="93"/>
      <c r="B25" s="91" t="s">
        <v>79</v>
      </c>
      <c r="C25" s="92">
        <f>C24+C18+C14+C11+C10+C6</f>
        <v>6350</v>
      </c>
      <c r="D25" s="92">
        <f>D24+D18+D14+D11+D10+D6</f>
        <v>6350</v>
      </c>
      <c r="E25" s="92">
        <f>E24+E18+E14+E11+E10+E6</f>
        <v>6350000</v>
      </c>
    </row>
    <row r="26" spans="1:5" ht="11.25" customHeight="1">
      <c r="A26" s="90" t="s">
        <v>80</v>
      </c>
      <c r="B26" s="88" t="s">
        <v>81</v>
      </c>
      <c r="C26" s="89"/>
      <c r="D26" s="89"/>
      <c r="E26" s="89"/>
    </row>
    <row r="27" spans="1:5" ht="11.25" customHeight="1">
      <c r="A27" s="90" t="s">
        <v>80</v>
      </c>
      <c r="B27" s="88" t="s">
        <v>82</v>
      </c>
      <c r="C27" s="89"/>
      <c r="D27" s="89"/>
      <c r="E27" s="89"/>
    </row>
    <row r="28" spans="1:5" ht="11.25" customHeight="1">
      <c r="A28" s="90" t="s">
        <v>80</v>
      </c>
      <c r="B28" s="88" t="s">
        <v>83</v>
      </c>
      <c r="C28" s="89"/>
      <c r="D28" s="89"/>
      <c r="E28" s="89"/>
    </row>
    <row r="29" spans="1:5" ht="11.25" customHeight="1">
      <c r="A29" s="90" t="s">
        <v>80</v>
      </c>
      <c r="B29" s="88" t="s">
        <v>84</v>
      </c>
      <c r="C29" s="89"/>
      <c r="D29" s="89"/>
      <c r="E29" s="89"/>
    </row>
    <row r="30" spans="1:5" ht="30" customHeight="1">
      <c r="A30" s="93" t="s">
        <v>80</v>
      </c>
      <c r="B30" s="91" t="s">
        <v>85</v>
      </c>
      <c r="C30" s="92"/>
      <c r="D30" s="92"/>
      <c r="E30" s="92"/>
    </row>
    <row r="31" spans="1:5" ht="18" customHeight="1">
      <c r="A31" s="93">
        <v>9816</v>
      </c>
      <c r="B31" s="91" t="s">
        <v>87</v>
      </c>
      <c r="C31" s="92"/>
      <c r="D31" s="92"/>
      <c r="E31" s="92"/>
    </row>
    <row r="32" spans="1:5" ht="20.25" customHeight="1">
      <c r="A32" s="93"/>
      <c r="B32" s="91" t="s">
        <v>88</v>
      </c>
      <c r="C32" s="92">
        <f>C25+C30+C31</f>
        <v>6350</v>
      </c>
      <c r="D32" s="92">
        <f>D25+D30+D31</f>
        <v>6350</v>
      </c>
      <c r="E32" s="92">
        <f>E25+E30+E31</f>
        <v>6350000</v>
      </c>
    </row>
  </sheetData>
  <sheetProtection selectLockedCells="1" selectUnlockedCells="1"/>
  <mergeCells count="1">
    <mergeCell ref="A1:C1"/>
  </mergeCells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 scale="71" r:id="rId1"/>
  <headerFooter alignWithMargins="0">
    <oddHeader>&amp;C&amp;P/&amp;N</oddHeader>
    <oddFooter>&amp;L&amp;D&amp;R&amp;A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4"/>
  <sheetViews>
    <sheetView view="pageBreakPreview" zoomScale="83" zoomScaleSheetLayoutView="83" zoomScalePageLayoutView="0" workbookViewId="0" topLeftCell="A1">
      <selection activeCell="A2" sqref="A2"/>
    </sheetView>
  </sheetViews>
  <sheetFormatPr defaultColWidth="8.75" defaultRowHeight="12.75" customHeight="1"/>
  <cols>
    <col min="1" max="1" width="8.75" style="98" customWidth="1"/>
    <col min="2" max="2" width="30" style="98" customWidth="1"/>
    <col min="3" max="3" width="8.75" style="99" customWidth="1"/>
    <col min="4" max="5" width="8.91015625" style="100" customWidth="1"/>
    <col min="6" max="6" width="2.33203125" style="98" customWidth="1"/>
    <col min="7" max="7" width="24.75" style="98" customWidth="1"/>
    <col min="8" max="9" width="8.75" style="98" customWidth="1"/>
  </cols>
  <sheetData>
    <row r="1" spans="1:5" ht="18.75" customHeight="1">
      <c r="A1" s="207" t="s">
        <v>180</v>
      </c>
      <c r="B1" s="207"/>
      <c r="C1" s="207"/>
      <c r="D1" s="102"/>
      <c r="E1" s="102"/>
    </row>
    <row r="2" spans="1:5" ht="18.75" customHeight="1">
      <c r="A2" s="103">
        <v>562912</v>
      </c>
      <c r="B2" s="101" t="s">
        <v>94</v>
      </c>
      <c r="C2" s="104" t="s">
        <v>23</v>
      </c>
      <c r="D2" s="105" t="s">
        <v>23</v>
      </c>
      <c r="E2" s="181" t="s">
        <v>179</v>
      </c>
    </row>
    <row r="3" spans="1:5" ht="18.75" customHeight="1">
      <c r="A3" s="103" t="s">
        <v>95</v>
      </c>
      <c r="B3" s="101"/>
      <c r="C3" s="104"/>
      <c r="D3" s="105"/>
      <c r="E3" s="105"/>
    </row>
    <row r="4" spans="1:5" ht="27.75" customHeight="1">
      <c r="A4" s="106" t="s">
        <v>41</v>
      </c>
      <c r="B4" s="107" t="s">
        <v>42</v>
      </c>
      <c r="C4" s="108"/>
      <c r="D4" s="109"/>
      <c r="E4" s="109"/>
    </row>
    <row r="5" spans="1:5" ht="18" customHeight="1">
      <c r="A5" s="110" t="s">
        <v>43</v>
      </c>
      <c r="B5" s="107" t="s">
        <v>44</v>
      </c>
      <c r="C5" s="108"/>
      <c r="D5" s="109"/>
      <c r="E5" s="109"/>
    </row>
    <row r="6" spans="1:5" ht="25.5" customHeight="1">
      <c r="A6" s="101" t="s">
        <v>45</v>
      </c>
      <c r="B6" s="111" t="s">
        <v>46</v>
      </c>
      <c r="C6" s="112">
        <f>SUM(C4:C5)</f>
        <v>0</v>
      </c>
      <c r="D6" s="113">
        <f>SUM(D4:D5)</f>
        <v>0</v>
      </c>
      <c r="E6" s="113">
        <f>SUM(E4:E5)</f>
        <v>0</v>
      </c>
    </row>
    <row r="7" spans="1:5" ht="15.75" customHeight="1">
      <c r="A7" s="110" t="s">
        <v>47</v>
      </c>
      <c r="B7" s="107" t="s">
        <v>48</v>
      </c>
      <c r="C7" s="108"/>
      <c r="D7" s="109"/>
      <c r="E7" s="109"/>
    </row>
    <row r="8" spans="1:5" ht="13.5" customHeight="1">
      <c r="A8" s="110" t="s">
        <v>49</v>
      </c>
      <c r="B8" s="107" t="s">
        <v>9</v>
      </c>
      <c r="C8" s="108"/>
      <c r="D8" s="109"/>
      <c r="E8" s="109"/>
    </row>
    <row r="9" spans="1:5" ht="17.25" customHeight="1">
      <c r="A9" s="110" t="s">
        <v>50</v>
      </c>
      <c r="B9" s="107" t="s">
        <v>51</v>
      </c>
      <c r="C9" s="108"/>
      <c r="D9" s="109"/>
      <c r="E9" s="109"/>
    </row>
    <row r="10" spans="1:5" ht="16.5" customHeight="1">
      <c r="A10" s="114" t="s">
        <v>52</v>
      </c>
      <c r="B10" s="111" t="s">
        <v>53</v>
      </c>
      <c r="C10" s="112"/>
      <c r="D10" s="113"/>
      <c r="E10" s="113"/>
    </row>
    <row r="11" spans="1:5" ht="16.5" customHeight="1">
      <c r="A11" s="110" t="s">
        <v>54</v>
      </c>
      <c r="B11" s="115" t="s">
        <v>55</v>
      </c>
      <c r="C11" s="104"/>
      <c r="D11" s="105"/>
      <c r="E11" s="105"/>
    </row>
    <row r="12" spans="1:5" ht="16.5" customHeight="1">
      <c r="A12" s="110" t="s">
        <v>56</v>
      </c>
      <c r="B12" s="116" t="s">
        <v>57</v>
      </c>
      <c r="C12" s="117"/>
      <c r="D12" s="118"/>
      <c r="E12" s="118"/>
    </row>
    <row r="13" spans="1:5" ht="16.5" customHeight="1">
      <c r="A13" s="110" t="s">
        <v>58</v>
      </c>
      <c r="B13" s="107" t="s">
        <v>59</v>
      </c>
      <c r="C13" s="108"/>
      <c r="D13" s="109"/>
      <c r="E13" s="109"/>
    </row>
    <row r="14" spans="1:5" ht="16.5" customHeight="1">
      <c r="A14" s="114" t="s">
        <v>60</v>
      </c>
      <c r="B14" s="111" t="s">
        <v>61</v>
      </c>
      <c r="C14" s="112">
        <f>SUM(C12:C13)</f>
        <v>0</v>
      </c>
      <c r="D14" s="113">
        <f>SUM(D12:D13)</f>
        <v>0</v>
      </c>
      <c r="E14" s="113"/>
    </row>
    <row r="15" spans="1:5" ht="16.5" customHeight="1">
      <c r="A15" s="110" t="s">
        <v>62</v>
      </c>
      <c r="B15" s="107" t="s">
        <v>63</v>
      </c>
      <c r="C15" s="112">
        <v>1378</v>
      </c>
      <c r="D15" s="113">
        <v>1378</v>
      </c>
      <c r="E15" s="113">
        <v>1384740</v>
      </c>
    </row>
    <row r="16" spans="1:5" ht="16.5" customHeight="1">
      <c r="A16" s="110" t="s">
        <v>62</v>
      </c>
      <c r="B16" s="107" t="s">
        <v>64</v>
      </c>
      <c r="C16" s="112"/>
      <c r="D16" s="113"/>
      <c r="E16" s="113"/>
    </row>
    <row r="17" spans="1:5" ht="16.5" customHeight="1">
      <c r="A17" s="110" t="s">
        <v>62</v>
      </c>
      <c r="B17" s="107" t="s">
        <v>65</v>
      </c>
      <c r="C17" s="112"/>
      <c r="D17" s="113"/>
      <c r="E17" s="113"/>
    </row>
    <row r="18" spans="1:5" ht="16.5" customHeight="1">
      <c r="A18" s="114" t="s">
        <v>66</v>
      </c>
      <c r="B18" s="115" t="s">
        <v>67</v>
      </c>
      <c r="C18" s="104">
        <f>SUM(C15:C17)</f>
        <v>1378</v>
      </c>
      <c r="D18" s="105">
        <f>SUM(D15:D17)</f>
        <v>1378</v>
      </c>
      <c r="E18" s="105">
        <f>SUM(E15:E17)</f>
        <v>1384740</v>
      </c>
    </row>
    <row r="19" spans="1:5" ht="16.5" customHeight="1">
      <c r="A19" s="110" t="s">
        <v>68</v>
      </c>
      <c r="B19" s="116" t="s">
        <v>69</v>
      </c>
      <c r="C19" s="117">
        <v>372</v>
      </c>
      <c r="D19" s="118">
        <v>372</v>
      </c>
      <c r="E19" s="118">
        <v>373880</v>
      </c>
    </row>
    <row r="20" spans="1:5" ht="16.5" customHeight="1">
      <c r="A20" s="110" t="s">
        <v>70</v>
      </c>
      <c r="B20" s="107" t="s">
        <v>71</v>
      </c>
      <c r="C20" s="108"/>
      <c r="D20" s="109"/>
      <c r="E20" s="109"/>
    </row>
    <row r="21" spans="1:5" ht="16.5" customHeight="1">
      <c r="A21" s="110" t="s">
        <v>72</v>
      </c>
      <c r="B21" s="107" t="s">
        <v>73</v>
      </c>
      <c r="C21" s="108"/>
      <c r="D21" s="109"/>
      <c r="E21" s="109"/>
    </row>
    <row r="22" spans="1:5" ht="16.5" customHeight="1">
      <c r="A22" s="110" t="s">
        <v>74</v>
      </c>
      <c r="B22" s="107" t="s">
        <v>75</v>
      </c>
      <c r="C22" s="108"/>
      <c r="D22" s="109"/>
      <c r="E22" s="109"/>
    </row>
    <row r="23" spans="1:5" ht="16.5" customHeight="1">
      <c r="A23" s="110" t="s">
        <v>76</v>
      </c>
      <c r="B23" s="107" t="s">
        <v>77</v>
      </c>
      <c r="C23" s="108"/>
      <c r="D23" s="109"/>
      <c r="E23" s="109"/>
    </row>
    <row r="24" spans="1:5" ht="16.5" customHeight="1">
      <c r="A24" s="114">
        <v>941</v>
      </c>
      <c r="B24" s="111" t="s">
        <v>78</v>
      </c>
      <c r="C24" s="112">
        <f>SUM(C19:C23)</f>
        <v>372</v>
      </c>
      <c r="D24" s="113">
        <f>SUM(D19:D23)</f>
        <v>372</v>
      </c>
      <c r="E24" s="113">
        <f>SUM(E19:E23)</f>
        <v>373880</v>
      </c>
    </row>
    <row r="25" spans="1:5" ht="16.5" customHeight="1">
      <c r="A25" s="114"/>
      <c r="B25" s="111" t="s">
        <v>79</v>
      </c>
      <c r="C25" s="112">
        <f>C24+C18+C14+C11+C10+C6</f>
        <v>1750</v>
      </c>
      <c r="D25" s="113">
        <f>D24+D18+D14+D11+D10+D6</f>
        <v>1750</v>
      </c>
      <c r="E25" s="113">
        <f>E24+E18+E14+E11+E10+E6</f>
        <v>1758620</v>
      </c>
    </row>
    <row r="26" spans="1:5" ht="16.5" customHeight="1">
      <c r="A26" s="110" t="s">
        <v>80</v>
      </c>
      <c r="B26" s="107" t="s">
        <v>81</v>
      </c>
      <c r="C26" s="108"/>
      <c r="D26" s="109"/>
      <c r="E26" s="109"/>
    </row>
    <row r="27" spans="1:5" ht="16.5" customHeight="1">
      <c r="A27" s="110" t="s">
        <v>80</v>
      </c>
      <c r="B27" s="107" t="s">
        <v>82</v>
      </c>
      <c r="C27" s="108"/>
      <c r="D27" s="109"/>
      <c r="E27" s="109"/>
    </row>
    <row r="28" spans="1:5" ht="16.5" customHeight="1">
      <c r="A28" s="110" t="s">
        <v>80</v>
      </c>
      <c r="B28" s="107" t="s">
        <v>83</v>
      </c>
      <c r="C28" s="108"/>
      <c r="D28" s="109"/>
      <c r="E28" s="109"/>
    </row>
    <row r="29" spans="1:5" ht="16.5" customHeight="1">
      <c r="A29" s="110" t="s">
        <v>80</v>
      </c>
      <c r="B29" s="107" t="s">
        <v>84</v>
      </c>
      <c r="C29" s="108"/>
      <c r="D29" s="109"/>
      <c r="E29" s="109"/>
    </row>
    <row r="30" spans="1:5" ht="33" customHeight="1">
      <c r="A30" s="114" t="s">
        <v>80</v>
      </c>
      <c r="B30" s="111" t="s">
        <v>85</v>
      </c>
      <c r="C30" s="112"/>
      <c r="D30" s="113"/>
      <c r="E30" s="113"/>
    </row>
    <row r="31" spans="1:5" ht="18.75" customHeight="1">
      <c r="A31" s="114">
        <v>9816</v>
      </c>
      <c r="B31" s="111" t="s">
        <v>87</v>
      </c>
      <c r="C31" s="112"/>
      <c r="D31" s="113"/>
      <c r="E31" s="113"/>
    </row>
    <row r="32" spans="1:5" ht="18.75" customHeight="1">
      <c r="A32" s="114"/>
      <c r="B32" s="111" t="s">
        <v>88</v>
      </c>
      <c r="C32" s="112">
        <f>C25+C30+C31</f>
        <v>1750</v>
      </c>
      <c r="D32" s="113">
        <f>D25+D30+D31</f>
        <v>1750</v>
      </c>
      <c r="E32" s="113">
        <f>E25+E30+E31</f>
        <v>1758620</v>
      </c>
    </row>
    <row r="33" ht="18.75" customHeight="1"/>
    <row r="34" spans="2:10" ht="27" customHeight="1">
      <c r="B34" s="119"/>
      <c r="C34" s="120"/>
      <c r="D34" s="121"/>
      <c r="E34" s="121"/>
      <c r="G34" s="200" t="s">
        <v>96</v>
      </c>
      <c r="H34" s="201"/>
      <c r="I34" s="201"/>
      <c r="J34" s="122"/>
    </row>
    <row r="35" spans="2:10" ht="18.75" customHeight="1">
      <c r="B35" s="119"/>
      <c r="C35" s="120"/>
      <c r="D35" s="121"/>
      <c r="E35" s="121"/>
      <c r="G35" s="201" t="s">
        <v>201</v>
      </c>
      <c r="H35" s="202">
        <f>(40*16)*420</f>
        <v>268800</v>
      </c>
      <c r="I35" s="201" t="s">
        <v>97</v>
      </c>
      <c r="J35" s="122"/>
    </row>
    <row r="36" spans="2:10" ht="18.75" customHeight="1">
      <c r="B36" s="119"/>
      <c r="C36" s="120"/>
      <c r="D36" s="121"/>
      <c r="E36" s="121"/>
      <c r="G36" s="201" t="s">
        <v>98</v>
      </c>
      <c r="H36" s="202">
        <f>H35*0.27</f>
        <v>72576</v>
      </c>
      <c r="I36" s="201"/>
      <c r="J36" s="122"/>
    </row>
    <row r="37" spans="2:10" ht="18.75" customHeight="1">
      <c r="B37" s="119"/>
      <c r="C37" s="120"/>
      <c r="D37" s="121"/>
      <c r="E37" s="121"/>
      <c r="G37" s="201" t="s">
        <v>99</v>
      </c>
      <c r="H37" s="202">
        <f>H35*1.27</f>
        <v>341376</v>
      </c>
      <c r="I37" s="201"/>
      <c r="J37" s="122"/>
    </row>
    <row r="38" spans="2:10" ht="18.75" customHeight="1">
      <c r="B38" s="119"/>
      <c r="C38" s="120"/>
      <c r="D38" s="121"/>
      <c r="E38" s="121"/>
      <c r="G38" s="201"/>
      <c r="H38" s="201"/>
      <c r="I38" s="201"/>
      <c r="J38" s="122"/>
    </row>
    <row r="39" spans="2:10" ht="18.75" customHeight="1">
      <c r="B39" s="119"/>
      <c r="C39" s="120"/>
      <c r="D39" s="121"/>
      <c r="E39" s="121"/>
      <c r="G39" s="201"/>
      <c r="H39" s="201"/>
      <c r="I39" s="201"/>
      <c r="J39" s="122"/>
    </row>
    <row r="40" spans="2:10" ht="18.75" customHeight="1">
      <c r="B40" s="119"/>
      <c r="C40" s="120"/>
      <c r="D40" s="121"/>
      <c r="E40" s="121"/>
      <c r="G40" s="201" t="s">
        <v>100</v>
      </c>
      <c r="H40" s="201"/>
      <c r="I40" s="201"/>
      <c r="J40" s="122"/>
    </row>
    <row r="41" spans="2:10" ht="18.75" customHeight="1">
      <c r="B41" s="119"/>
      <c r="C41" s="120"/>
      <c r="D41" s="121"/>
      <c r="E41" s="121"/>
      <c r="G41" s="201" t="s">
        <v>101</v>
      </c>
      <c r="H41" s="202">
        <f>(142*16+35*11)*420</f>
        <v>1115940</v>
      </c>
      <c r="I41" s="201" t="s">
        <v>97</v>
      </c>
      <c r="J41" s="122"/>
    </row>
    <row r="42" spans="2:10" ht="18.75" customHeight="1">
      <c r="B42" s="119"/>
      <c r="C42" s="120"/>
      <c r="D42" s="121"/>
      <c r="E42" s="121"/>
      <c r="G42" s="201" t="s">
        <v>98</v>
      </c>
      <c r="H42" s="202">
        <f>H41*0.27</f>
        <v>301303.80000000005</v>
      </c>
      <c r="I42" s="201"/>
      <c r="J42" s="122"/>
    </row>
    <row r="43" spans="7:9" ht="12.75" customHeight="1">
      <c r="G43" s="201" t="s">
        <v>99</v>
      </c>
      <c r="H43" s="202">
        <f>H41*1.27</f>
        <v>1417243.8</v>
      </c>
      <c r="I43" s="201"/>
    </row>
    <row r="44" spans="7:9" ht="12.75" customHeight="1">
      <c r="G44" s="201"/>
      <c r="H44" s="201"/>
      <c r="I44" s="201"/>
    </row>
  </sheetData>
  <sheetProtection selectLockedCells="1" selectUnlockedCells="1"/>
  <mergeCells count="1">
    <mergeCell ref="A1:C1"/>
  </mergeCells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 scale="56" r:id="rId1"/>
  <headerFooter alignWithMargins="0">
    <oddHeader>&amp;C&amp;P/&amp;N</oddHeader>
    <oddFooter>&amp;L&amp;D&amp;R&amp;A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I141"/>
  <sheetViews>
    <sheetView view="pageBreakPreview" zoomScale="83" zoomScaleSheetLayoutView="83" zoomScalePageLayoutView="0" workbookViewId="0" topLeftCell="A1">
      <selection activeCell="A2" sqref="A2"/>
    </sheetView>
  </sheetViews>
  <sheetFormatPr defaultColWidth="8.75" defaultRowHeight="18.75" customHeight="1"/>
  <cols>
    <col min="1" max="1" width="8.75" style="0" customWidth="1"/>
    <col min="2" max="2" width="30.33203125" style="0" customWidth="1"/>
    <col min="3" max="3" width="8.75" style="0" customWidth="1"/>
    <col min="4" max="5" width="8.91015625" style="123" customWidth="1"/>
    <col min="6" max="6" width="14.41015625" style="0" customWidth="1"/>
    <col min="7" max="7" width="17.66015625" style="0" customWidth="1"/>
  </cols>
  <sheetData>
    <row r="1" spans="1:5" ht="18.75" customHeight="1">
      <c r="A1" s="205" t="s">
        <v>180</v>
      </c>
      <c r="B1" s="205"/>
      <c r="C1" s="205"/>
      <c r="D1" s="124"/>
      <c r="E1" s="124"/>
    </row>
    <row r="2" spans="1:5" ht="18.75" customHeight="1">
      <c r="A2" s="63">
        <v>562913</v>
      </c>
      <c r="B2" s="62" t="s">
        <v>102</v>
      </c>
      <c r="C2" s="125" t="s">
        <v>23</v>
      </c>
      <c r="D2" s="126" t="s">
        <v>23</v>
      </c>
      <c r="E2" s="181" t="s">
        <v>179</v>
      </c>
    </row>
    <row r="3" spans="1:5" ht="18.75" customHeight="1">
      <c r="A3" s="63" t="s">
        <v>103</v>
      </c>
      <c r="B3" s="62"/>
      <c r="C3" s="125"/>
      <c r="D3" s="126"/>
      <c r="E3" s="126"/>
    </row>
    <row r="4" spans="1:5" ht="27.75" customHeight="1">
      <c r="A4" s="67" t="s">
        <v>41</v>
      </c>
      <c r="B4" s="68" t="s">
        <v>42</v>
      </c>
      <c r="C4" s="127"/>
      <c r="D4" s="128"/>
      <c r="E4" s="128"/>
    </row>
    <row r="5" spans="1:5" ht="15.75" customHeight="1">
      <c r="A5" s="70" t="s">
        <v>43</v>
      </c>
      <c r="B5" s="68" t="s">
        <v>44</v>
      </c>
      <c r="C5" s="127"/>
      <c r="D5" s="128"/>
      <c r="E5" s="128"/>
    </row>
    <row r="6" spans="1:5" ht="25.5" customHeight="1">
      <c r="A6" s="62" t="s">
        <v>45</v>
      </c>
      <c r="B6" s="71" t="s">
        <v>46</v>
      </c>
      <c r="C6" s="129"/>
      <c r="D6" s="130"/>
      <c r="E6" s="130"/>
    </row>
    <row r="7" spans="1:5" ht="15" customHeight="1">
      <c r="A7" s="70" t="s">
        <v>47</v>
      </c>
      <c r="B7" s="68" t="s">
        <v>48</v>
      </c>
      <c r="C7" s="127"/>
      <c r="D7" s="128"/>
      <c r="E7" s="128"/>
    </row>
    <row r="8" spans="1:5" ht="15" customHeight="1">
      <c r="A8" s="70" t="s">
        <v>49</v>
      </c>
      <c r="B8" s="68" t="s">
        <v>9</v>
      </c>
      <c r="C8" s="127"/>
      <c r="D8" s="128"/>
      <c r="E8" s="128"/>
    </row>
    <row r="9" spans="1:5" ht="15" customHeight="1">
      <c r="A9" s="70" t="s">
        <v>50</v>
      </c>
      <c r="B9" s="68" t="s">
        <v>51</v>
      </c>
      <c r="C9" s="127"/>
      <c r="D9" s="128"/>
      <c r="E9" s="128"/>
    </row>
    <row r="10" spans="1:5" ht="15" customHeight="1">
      <c r="A10" s="74" t="s">
        <v>52</v>
      </c>
      <c r="B10" s="71" t="s">
        <v>53</v>
      </c>
      <c r="C10" s="129">
        <f>SUM(C7:C9)</f>
        <v>0</v>
      </c>
      <c r="D10" s="130">
        <f>SUM(D7:D9)</f>
        <v>0</v>
      </c>
      <c r="E10" s="130"/>
    </row>
    <row r="11" spans="1:5" ht="15" customHeight="1">
      <c r="A11" s="70" t="s">
        <v>54</v>
      </c>
      <c r="B11" s="75" t="s">
        <v>55</v>
      </c>
      <c r="C11" s="125"/>
      <c r="D11" s="126"/>
      <c r="E11" s="126"/>
    </row>
    <row r="12" spans="1:5" ht="15" customHeight="1">
      <c r="A12" s="70" t="s">
        <v>56</v>
      </c>
      <c r="B12" s="76" t="s">
        <v>57</v>
      </c>
      <c r="C12" s="131"/>
      <c r="D12" s="132"/>
      <c r="E12" s="132"/>
    </row>
    <row r="13" spans="1:5" ht="15" customHeight="1">
      <c r="A13" s="70" t="s">
        <v>58</v>
      </c>
      <c r="B13" s="68" t="s">
        <v>59</v>
      </c>
      <c r="C13" s="127"/>
      <c r="D13" s="128"/>
      <c r="E13" s="128"/>
    </row>
    <row r="14" spans="1:5" ht="15" customHeight="1">
      <c r="A14" s="74" t="s">
        <v>60</v>
      </c>
      <c r="B14" s="71" t="s">
        <v>61</v>
      </c>
      <c r="C14" s="129"/>
      <c r="D14" s="130"/>
      <c r="E14" s="130"/>
    </row>
    <row r="15" spans="1:5" ht="15" customHeight="1">
      <c r="A15" s="70" t="s">
        <v>62</v>
      </c>
      <c r="B15" s="68" t="s">
        <v>63</v>
      </c>
      <c r="C15" s="129"/>
      <c r="D15" s="130"/>
      <c r="E15" s="130"/>
    </row>
    <row r="16" spans="1:5" ht="15" customHeight="1">
      <c r="A16" s="70" t="s">
        <v>62</v>
      </c>
      <c r="B16" s="68" t="s">
        <v>64</v>
      </c>
      <c r="C16" s="129">
        <v>7039</v>
      </c>
      <c r="D16" s="130">
        <v>7039</v>
      </c>
      <c r="E16" s="130">
        <v>8596690</v>
      </c>
    </row>
    <row r="17" spans="1:5" ht="15" customHeight="1">
      <c r="A17" s="70" t="s">
        <v>62</v>
      </c>
      <c r="B17" s="68" t="s">
        <v>65</v>
      </c>
      <c r="C17" s="129"/>
      <c r="D17" s="130"/>
      <c r="E17" s="130"/>
    </row>
    <row r="18" spans="1:5" ht="15" customHeight="1">
      <c r="A18" s="74" t="s">
        <v>66</v>
      </c>
      <c r="B18" s="75" t="s">
        <v>67</v>
      </c>
      <c r="C18" s="125">
        <f>SUM(C15:C17)</f>
        <v>7039</v>
      </c>
      <c r="D18" s="126">
        <f>SUM(D15:D17)</f>
        <v>7039</v>
      </c>
      <c r="E18" s="126">
        <f>SUM(E15:E17)</f>
        <v>8596690</v>
      </c>
    </row>
    <row r="19" spans="1:5" ht="15" customHeight="1">
      <c r="A19" s="70" t="s">
        <v>68</v>
      </c>
      <c r="B19" s="76" t="s">
        <v>69</v>
      </c>
      <c r="C19" s="131">
        <v>1901</v>
      </c>
      <c r="D19" s="132">
        <v>1901</v>
      </c>
      <c r="E19" s="132">
        <v>2321106</v>
      </c>
    </row>
    <row r="20" spans="1:5" ht="15" customHeight="1">
      <c r="A20" s="70" t="s">
        <v>70</v>
      </c>
      <c r="B20" s="68" t="s">
        <v>71</v>
      </c>
      <c r="C20" s="127"/>
      <c r="D20" s="128"/>
      <c r="E20" s="128"/>
    </row>
    <row r="21" spans="1:5" ht="15" customHeight="1">
      <c r="A21" s="70" t="s">
        <v>72</v>
      </c>
      <c r="B21" s="68" t="s">
        <v>73</v>
      </c>
      <c r="C21" s="127"/>
      <c r="D21" s="128"/>
      <c r="E21" s="128"/>
    </row>
    <row r="22" spans="1:5" ht="15" customHeight="1">
      <c r="A22" s="70" t="s">
        <v>74</v>
      </c>
      <c r="B22" s="68" t="s">
        <v>75</v>
      </c>
      <c r="C22" s="127"/>
      <c r="D22" s="128"/>
      <c r="E22" s="128"/>
    </row>
    <row r="23" spans="1:5" ht="15" customHeight="1">
      <c r="A23" s="70" t="s">
        <v>76</v>
      </c>
      <c r="B23" s="68" t="s">
        <v>77</v>
      </c>
      <c r="C23" s="127"/>
      <c r="D23" s="128"/>
      <c r="E23" s="128"/>
    </row>
    <row r="24" spans="1:5" ht="15" customHeight="1">
      <c r="A24" s="74">
        <v>941</v>
      </c>
      <c r="B24" s="71" t="s">
        <v>78</v>
      </c>
      <c r="C24" s="129">
        <f>SUM(C19:C23)</f>
        <v>1901</v>
      </c>
      <c r="D24" s="130">
        <f>SUM(D19:D23)</f>
        <v>1901</v>
      </c>
      <c r="E24" s="130">
        <f>SUM(E19:E23)</f>
        <v>2321106</v>
      </c>
    </row>
    <row r="25" spans="1:5" ht="15" customHeight="1">
      <c r="A25" s="74"/>
      <c r="B25" s="71" t="s">
        <v>79</v>
      </c>
      <c r="C25" s="129">
        <f>C24+C18+C14+C11+C10+C6</f>
        <v>8940</v>
      </c>
      <c r="D25" s="130">
        <f>D24+D18+D14+D11+D10+D6</f>
        <v>8940</v>
      </c>
      <c r="E25" s="130">
        <f>E24+E18+E14+E11+E10+E6</f>
        <v>10917796</v>
      </c>
    </row>
    <row r="26" spans="1:5" ht="28.5" customHeight="1">
      <c r="A26" s="70" t="s">
        <v>80</v>
      </c>
      <c r="B26" s="68" t="s">
        <v>81</v>
      </c>
      <c r="C26" s="127"/>
      <c r="D26" s="128"/>
      <c r="E26" s="128"/>
    </row>
    <row r="27" spans="1:5" ht="18" customHeight="1">
      <c r="A27" s="70" t="s">
        <v>80</v>
      </c>
      <c r="B27" s="68" t="s">
        <v>82</v>
      </c>
      <c r="C27" s="127"/>
      <c r="D27" s="128"/>
      <c r="E27" s="128"/>
    </row>
    <row r="28" spans="1:5" ht="18" customHeight="1">
      <c r="A28" s="70" t="s">
        <v>80</v>
      </c>
      <c r="B28" s="68" t="s">
        <v>83</v>
      </c>
      <c r="C28" s="127"/>
      <c r="D28" s="128"/>
      <c r="E28" s="128"/>
    </row>
    <row r="29" spans="1:5" ht="18" customHeight="1">
      <c r="A29" s="70" t="s">
        <v>80</v>
      </c>
      <c r="B29" s="68" t="s">
        <v>84</v>
      </c>
      <c r="C29" s="127"/>
      <c r="D29" s="128"/>
      <c r="E29" s="128"/>
    </row>
    <row r="30" spans="1:5" ht="33" customHeight="1">
      <c r="A30" s="74" t="s">
        <v>80</v>
      </c>
      <c r="B30" s="71" t="s">
        <v>85</v>
      </c>
      <c r="C30" s="129"/>
      <c r="D30" s="130"/>
      <c r="E30" s="130"/>
    </row>
    <row r="31" spans="1:5" ht="18.75" customHeight="1">
      <c r="A31" s="74">
        <v>9816</v>
      </c>
      <c r="B31" s="71" t="s">
        <v>87</v>
      </c>
      <c r="C31" s="129"/>
      <c r="D31" s="130"/>
      <c r="E31" s="130"/>
    </row>
    <row r="32" spans="1:5" ht="18.75" customHeight="1">
      <c r="A32" s="74"/>
      <c r="B32" s="71" t="s">
        <v>88</v>
      </c>
      <c r="C32" s="129">
        <f>C25+C30+C31</f>
        <v>8940</v>
      </c>
      <c r="D32" s="130">
        <f>D25+D30+D31</f>
        <v>8940</v>
      </c>
      <c r="E32" s="130">
        <f>E25+E30+E31</f>
        <v>10917796</v>
      </c>
    </row>
    <row r="34" spans="6:7" ht="44.25" customHeight="1">
      <c r="F34" s="200" t="s">
        <v>104</v>
      </c>
      <c r="G34" s="201" t="s">
        <v>105</v>
      </c>
    </row>
    <row r="35" spans="2:7" ht="18.75" customHeight="1">
      <c r="B35" s="133"/>
      <c r="C35" s="134"/>
      <c r="D35" s="135"/>
      <c r="E35" s="135"/>
      <c r="F35" s="201" t="s">
        <v>106</v>
      </c>
      <c r="G35" s="201"/>
    </row>
    <row r="36" spans="2:9" ht="18.75" customHeight="1">
      <c r="B36" s="136"/>
      <c r="C36" s="134"/>
      <c r="D36" s="135"/>
      <c r="E36" s="135"/>
      <c r="F36" s="201" t="s">
        <v>181</v>
      </c>
      <c r="G36" s="202">
        <f>40*26*230</f>
        <v>239200</v>
      </c>
      <c r="I36" s="134">
        <f>G36+G41+G46+G51+G56+G64+G69+G74+G79+G84+G91+G96+G101+G106+G111+G119+G124+G129+G134+G139</f>
        <v>8596690</v>
      </c>
    </row>
    <row r="37" spans="2:9" ht="18.75" customHeight="1">
      <c r="B37" s="136"/>
      <c r="F37" s="201" t="s">
        <v>98</v>
      </c>
      <c r="G37" s="202">
        <f>G36*0.27</f>
        <v>64584.00000000001</v>
      </c>
      <c r="I37" s="134">
        <f>G37+G42+G47+G52+G57+G65+G70+G75+G80+G85+G92+G97+G102+G107+G112+G120+G125+G130+G135+G140</f>
        <v>2321106.3000000007</v>
      </c>
    </row>
    <row r="38" spans="2:7" ht="18.75" customHeight="1">
      <c r="B38" s="136"/>
      <c r="F38" s="201" t="s">
        <v>99</v>
      </c>
      <c r="G38" s="202">
        <f>G36*1.27</f>
        <v>303784</v>
      </c>
    </row>
    <row r="39" spans="2:7" ht="18.75" customHeight="1">
      <c r="B39" s="136"/>
      <c r="F39" s="201"/>
      <c r="G39" s="201"/>
    </row>
    <row r="40" spans="2:7" ht="18.75" customHeight="1">
      <c r="B40" s="136"/>
      <c r="F40" s="201" t="s">
        <v>107</v>
      </c>
      <c r="G40" s="201"/>
    </row>
    <row r="41" spans="2:7" ht="18.75" customHeight="1">
      <c r="B41" s="136"/>
      <c r="F41" s="201" t="s">
        <v>182</v>
      </c>
      <c r="G41" s="202">
        <f>40*12*250</f>
        <v>120000</v>
      </c>
    </row>
    <row r="42" spans="2:7" ht="18.75" customHeight="1">
      <c r="B42" s="136"/>
      <c r="F42" s="201" t="s">
        <v>98</v>
      </c>
      <c r="G42" s="202">
        <f>G41*0.27</f>
        <v>32400.000000000004</v>
      </c>
    </row>
    <row r="43" spans="2:7" ht="18.75" customHeight="1">
      <c r="B43" s="136"/>
      <c r="F43" s="201" t="s">
        <v>99</v>
      </c>
      <c r="G43" s="202">
        <f>G41*1.27</f>
        <v>152400</v>
      </c>
    </row>
    <row r="44" spans="2:7" ht="18.75" customHeight="1">
      <c r="B44" s="136"/>
      <c r="F44" s="201"/>
      <c r="G44" s="201"/>
    </row>
    <row r="45" spans="2:7" ht="18.75" customHeight="1">
      <c r="B45" s="136"/>
      <c r="F45" s="201" t="s">
        <v>108</v>
      </c>
      <c r="G45" s="201"/>
    </row>
    <row r="46" spans="2:7" ht="18.75" customHeight="1">
      <c r="B46" s="136"/>
      <c r="F46" s="201" t="s">
        <v>183</v>
      </c>
      <c r="G46" s="201">
        <f>40*1*150</f>
        <v>6000</v>
      </c>
    </row>
    <row r="47" spans="2:7" ht="18.75" customHeight="1">
      <c r="B47" s="136"/>
      <c r="F47" s="201" t="s">
        <v>98</v>
      </c>
      <c r="G47" s="202">
        <f>G46*0.27</f>
        <v>1620</v>
      </c>
    </row>
    <row r="48" spans="2:7" ht="18.75" customHeight="1">
      <c r="B48" s="136"/>
      <c r="F48" s="201" t="s">
        <v>99</v>
      </c>
      <c r="G48" s="202">
        <f>G46*1.27</f>
        <v>7620</v>
      </c>
    </row>
    <row r="49" spans="2:7" ht="18.75" customHeight="1">
      <c r="B49" s="136"/>
      <c r="F49" s="201"/>
      <c r="G49" s="201"/>
    </row>
    <row r="50" spans="2:7" ht="18.75" customHeight="1">
      <c r="B50" s="136"/>
      <c r="F50" s="201" t="s">
        <v>109</v>
      </c>
      <c r="G50" s="201"/>
    </row>
    <row r="51" spans="2:7" ht="18.75" customHeight="1">
      <c r="B51" s="136"/>
      <c r="F51" s="201" t="s">
        <v>184</v>
      </c>
      <c r="G51" s="202">
        <f>40*7*180</f>
        <v>50400</v>
      </c>
    </row>
    <row r="52" spans="2:7" ht="18.75" customHeight="1">
      <c r="B52" s="136"/>
      <c r="F52" s="201" t="s">
        <v>98</v>
      </c>
      <c r="G52" s="202">
        <f>G51*0.27</f>
        <v>13608</v>
      </c>
    </row>
    <row r="53" spans="2:7" ht="18.75" customHeight="1">
      <c r="B53" s="136"/>
      <c r="F53" s="201" t="s">
        <v>99</v>
      </c>
      <c r="G53" s="202">
        <f>G51*1.27</f>
        <v>64008</v>
      </c>
    </row>
    <row r="54" spans="2:7" ht="18.75" customHeight="1">
      <c r="B54" s="136"/>
      <c r="F54" s="201"/>
      <c r="G54" s="201"/>
    </row>
    <row r="55" spans="2:7" ht="18.75" customHeight="1">
      <c r="B55" s="136"/>
      <c r="F55" s="201" t="s">
        <v>110</v>
      </c>
      <c r="G55" s="201"/>
    </row>
    <row r="56" spans="2:7" ht="18.75" customHeight="1">
      <c r="B56" s="136"/>
      <c r="F56" s="201" t="s">
        <v>185</v>
      </c>
      <c r="G56" s="202">
        <f>40*10*70</f>
        <v>28000</v>
      </c>
    </row>
    <row r="57" spans="2:7" ht="18.75" customHeight="1">
      <c r="B57" s="136"/>
      <c r="F57" s="201" t="s">
        <v>98</v>
      </c>
      <c r="G57" s="202">
        <f>G56*0.27</f>
        <v>7560.000000000001</v>
      </c>
    </row>
    <row r="58" spans="2:7" ht="18.75" customHeight="1">
      <c r="B58" s="136"/>
      <c r="F58" s="201" t="s">
        <v>99</v>
      </c>
      <c r="G58" s="202">
        <f>G56*1.27</f>
        <v>35560</v>
      </c>
    </row>
    <row r="59" spans="2:7" ht="18.75" customHeight="1">
      <c r="B59" s="136"/>
      <c r="F59" s="201"/>
      <c r="G59" s="201"/>
    </row>
    <row r="60" spans="2:7" ht="18.75" customHeight="1">
      <c r="B60" s="136"/>
      <c r="F60" s="203"/>
      <c r="G60" s="203"/>
    </row>
    <row r="61" spans="6:7" ht="18.75" customHeight="1">
      <c r="F61" s="203"/>
      <c r="G61" s="203"/>
    </row>
    <row r="62" spans="6:7" ht="18.75" customHeight="1">
      <c r="F62" s="204" t="s">
        <v>104</v>
      </c>
      <c r="G62" s="201"/>
    </row>
    <row r="63" spans="2:7" ht="18.75" customHeight="1">
      <c r="B63" s="133"/>
      <c r="F63" s="201" t="s">
        <v>106</v>
      </c>
      <c r="G63" s="201"/>
    </row>
    <row r="64" spans="2:7" ht="18.75" customHeight="1">
      <c r="B64" s="136"/>
      <c r="F64" s="201" t="s">
        <v>186</v>
      </c>
      <c r="G64" s="202">
        <f>40*31*460</f>
        <v>570400</v>
      </c>
    </row>
    <row r="65" spans="2:7" ht="18.75" customHeight="1">
      <c r="B65" s="136"/>
      <c r="F65" s="201" t="s">
        <v>98</v>
      </c>
      <c r="G65" s="202">
        <f>G64*0.27</f>
        <v>154008</v>
      </c>
    </row>
    <row r="66" spans="2:7" ht="18.75" customHeight="1">
      <c r="B66" s="136"/>
      <c r="F66" s="201" t="s">
        <v>99</v>
      </c>
      <c r="G66" s="202">
        <f>G64*1.27</f>
        <v>724408</v>
      </c>
    </row>
    <row r="67" spans="2:7" ht="18.75" customHeight="1">
      <c r="B67" s="136"/>
      <c r="F67" s="201"/>
      <c r="G67" s="201"/>
    </row>
    <row r="68" spans="2:7" ht="18.75" customHeight="1">
      <c r="B68" s="136"/>
      <c r="F68" s="201" t="s">
        <v>107</v>
      </c>
      <c r="G68" s="201"/>
    </row>
    <row r="69" spans="2:7" ht="18.75" customHeight="1">
      <c r="B69" s="136"/>
      <c r="F69" s="201" t="s">
        <v>187</v>
      </c>
      <c r="G69" s="202">
        <f>40*7*510</f>
        <v>142800</v>
      </c>
    </row>
    <row r="70" spans="2:7" ht="18.75" customHeight="1">
      <c r="B70" s="136"/>
      <c r="F70" s="201" t="s">
        <v>98</v>
      </c>
      <c r="G70" s="202">
        <f>G69*0.27</f>
        <v>38556</v>
      </c>
    </row>
    <row r="71" spans="2:7" ht="18.75" customHeight="1">
      <c r="B71" s="136"/>
      <c r="F71" s="201" t="s">
        <v>99</v>
      </c>
      <c r="G71" s="202">
        <f>G69*1.27</f>
        <v>181356</v>
      </c>
    </row>
    <row r="72" spans="2:7" ht="18.75" customHeight="1">
      <c r="B72" s="136"/>
      <c r="F72" s="201"/>
      <c r="G72" s="201"/>
    </row>
    <row r="73" spans="2:7" ht="18.75" customHeight="1">
      <c r="B73" s="136"/>
      <c r="F73" s="201" t="s">
        <v>108</v>
      </c>
      <c r="G73" s="201"/>
    </row>
    <row r="74" spans="2:7" ht="18.75" customHeight="1">
      <c r="B74" s="136"/>
      <c r="F74" s="201" t="s">
        <v>188</v>
      </c>
      <c r="G74" s="201">
        <f>40*12*315</f>
        <v>151200</v>
      </c>
    </row>
    <row r="75" spans="2:7" ht="18.75" customHeight="1">
      <c r="B75" s="136"/>
      <c r="F75" s="201" t="s">
        <v>98</v>
      </c>
      <c r="G75" s="202">
        <f>G74*0.27</f>
        <v>40824</v>
      </c>
    </row>
    <row r="76" spans="2:7" ht="18.75" customHeight="1">
      <c r="B76" s="136"/>
      <c r="F76" s="201" t="s">
        <v>99</v>
      </c>
      <c r="G76" s="202">
        <f>G74*1.27</f>
        <v>192024</v>
      </c>
    </row>
    <row r="77" spans="2:7" ht="18.75" customHeight="1">
      <c r="B77" s="136"/>
      <c r="F77" s="201"/>
      <c r="G77" s="201"/>
    </row>
    <row r="78" spans="2:7" ht="18.75" customHeight="1">
      <c r="B78" s="136"/>
      <c r="F78" s="201" t="s">
        <v>109</v>
      </c>
      <c r="G78" s="201"/>
    </row>
    <row r="79" spans="2:7" ht="18.75" customHeight="1">
      <c r="B79" s="136"/>
      <c r="F79" s="201" t="s">
        <v>189</v>
      </c>
      <c r="G79" s="202">
        <f>40*37*355</f>
        <v>525400</v>
      </c>
    </row>
    <row r="80" spans="2:7" ht="18.75" customHeight="1">
      <c r="B80" s="136"/>
      <c r="F80" s="201" t="s">
        <v>98</v>
      </c>
      <c r="G80" s="202">
        <f>G79*0.27</f>
        <v>141858</v>
      </c>
    </row>
    <row r="81" spans="2:7" ht="18.75" customHeight="1">
      <c r="B81" s="136"/>
      <c r="F81" s="201" t="s">
        <v>99</v>
      </c>
      <c r="G81" s="202">
        <f>G79*1.27</f>
        <v>667258</v>
      </c>
    </row>
    <row r="82" spans="2:7" ht="18.75" customHeight="1">
      <c r="B82" s="136"/>
      <c r="F82" s="201"/>
      <c r="G82" s="201"/>
    </row>
    <row r="83" spans="2:7" ht="18.75" customHeight="1">
      <c r="B83" s="136"/>
      <c r="F83" s="201" t="s">
        <v>110</v>
      </c>
      <c r="G83" s="201"/>
    </row>
    <row r="84" spans="2:7" ht="18.75" customHeight="1">
      <c r="B84" s="136"/>
      <c r="F84" s="201" t="s">
        <v>190</v>
      </c>
      <c r="G84" s="202">
        <f>40*12*70</f>
        <v>33600</v>
      </c>
    </row>
    <row r="85" spans="2:7" ht="18.75" customHeight="1">
      <c r="B85" s="136"/>
      <c r="F85" s="201" t="s">
        <v>98</v>
      </c>
      <c r="G85" s="202">
        <f>G84*0.27</f>
        <v>9072</v>
      </c>
    </row>
    <row r="86" spans="2:7" ht="18.75" customHeight="1">
      <c r="B86" s="136"/>
      <c r="F86" s="201" t="s">
        <v>99</v>
      </c>
      <c r="G86" s="202">
        <f>G84*1.27</f>
        <v>42672</v>
      </c>
    </row>
    <row r="87" spans="2:7" ht="18.75" customHeight="1">
      <c r="B87" s="136"/>
      <c r="F87" s="203"/>
      <c r="G87" s="203"/>
    </row>
    <row r="88" spans="2:7" ht="18.75" customHeight="1">
      <c r="B88" s="139"/>
      <c r="F88" s="201"/>
      <c r="G88" s="201"/>
    </row>
    <row r="89" spans="2:7" ht="44.25" customHeight="1">
      <c r="B89" s="136"/>
      <c r="F89" s="200" t="s">
        <v>111</v>
      </c>
      <c r="G89" s="201" t="s">
        <v>112</v>
      </c>
    </row>
    <row r="90" spans="2:7" ht="18.75" customHeight="1">
      <c r="B90" s="133"/>
      <c r="F90" s="201" t="s">
        <v>106</v>
      </c>
      <c r="G90" s="201"/>
    </row>
    <row r="91" spans="2:7" ht="18.75" customHeight="1">
      <c r="B91" s="136"/>
      <c r="F91" s="201" t="s">
        <v>191</v>
      </c>
      <c r="G91" s="202">
        <f>144*26*230</f>
        <v>861120</v>
      </c>
    </row>
    <row r="92" spans="2:7" ht="18.75" customHeight="1">
      <c r="B92" s="136"/>
      <c r="F92" s="201" t="s">
        <v>98</v>
      </c>
      <c r="G92" s="202">
        <f>G91*0.27</f>
        <v>232502.40000000002</v>
      </c>
    </row>
    <row r="93" spans="2:7" ht="18.75" customHeight="1">
      <c r="B93" s="136"/>
      <c r="F93" s="201" t="s">
        <v>99</v>
      </c>
      <c r="G93" s="202">
        <f>G91*1.27</f>
        <v>1093622.4</v>
      </c>
    </row>
    <row r="94" spans="2:7" ht="18.75" customHeight="1">
      <c r="B94" s="136"/>
      <c r="F94" s="201"/>
      <c r="G94" s="201"/>
    </row>
    <row r="95" spans="2:7" ht="18.75" customHeight="1">
      <c r="B95" s="136"/>
      <c r="F95" s="201" t="s">
        <v>107</v>
      </c>
      <c r="G95" s="201"/>
    </row>
    <row r="96" spans="2:7" ht="18.75" customHeight="1">
      <c r="B96" s="136"/>
      <c r="F96" s="201" t="s">
        <v>192</v>
      </c>
      <c r="G96" s="202">
        <f>144*12*255</f>
        <v>440640</v>
      </c>
    </row>
    <row r="97" spans="2:7" ht="18.75" customHeight="1">
      <c r="B97" s="136"/>
      <c r="F97" s="201" t="s">
        <v>98</v>
      </c>
      <c r="G97" s="202">
        <f>G96*0.27</f>
        <v>118972.8</v>
      </c>
    </row>
    <row r="98" spans="2:7" ht="18.75" customHeight="1">
      <c r="B98" s="136"/>
      <c r="F98" s="201" t="s">
        <v>99</v>
      </c>
      <c r="G98" s="202">
        <f>G96*1.27</f>
        <v>559612.8</v>
      </c>
    </row>
    <row r="99" spans="2:7" ht="18.75" customHeight="1">
      <c r="B99" s="136"/>
      <c r="F99" s="201"/>
      <c r="G99" s="201"/>
    </row>
    <row r="100" spans="2:7" ht="18.75" customHeight="1">
      <c r="B100" s="136"/>
      <c r="F100" s="201" t="s">
        <v>108</v>
      </c>
      <c r="G100" s="201"/>
    </row>
    <row r="101" spans="2:7" ht="18.75" customHeight="1">
      <c r="B101" s="136"/>
      <c r="F101" s="201" t="s">
        <v>193</v>
      </c>
      <c r="G101" s="201">
        <f>143*1*150</f>
        <v>21450</v>
      </c>
    </row>
    <row r="102" spans="2:7" ht="18.75" customHeight="1">
      <c r="B102" s="136"/>
      <c r="F102" s="201" t="s">
        <v>98</v>
      </c>
      <c r="G102" s="202">
        <f>G101*0.27</f>
        <v>5791.5</v>
      </c>
    </row>
    <row r="103" spans="2:7" ht="18.75" customHeight="1">
      <c r="B103" s="136"/>
      <c r="F103" s="201" t="s">
        <v>99</v>
      </c>
      <c r="G103" s="202">
        <f>G101*1.27</f>
        <v>27241.5</v>
      </c>
    </row>
    <row r="104" spans="2:7" ht="18.75" customHeight="1">
      <c r="B104" s="136"/>
      <c r="F104" s="201"/>
      <c r="G104" s="201"/>
    </row>
    <row r="105" spans="2:7" ht="18.75" customHeight="1">
      <c r="B105" s="136"/>
      <c r="F105" s="201" t="s">
        <v>109</v>
      </c>
      <c r="G105" s="201"/>
    </row>
    <row r="106" spans="2:7" ht="18.75" customHeight="1">
      <c r="B106" s="136"/>
      <c r="F106" s="201" t="s">
        <v>194</v>
      </c>
      <c r="G106" s="202">
        <f>144*7*180</f>
        <v>181440</v>
      </c>
    </row>
    <row r="107" spans="2:7" ht="18.75" customHeight="1">
      <c r="B107" s="136"/>
      <c r="F107" s="201" t="s">
        <v>98</v>
      </c>
      <c r="G107" s="202">
        <f>G106*0.27</f>
        <v>48988.8</v>
      </c>
    </row>
    <row r="108" spans="2:7" ht="18.75" customHeight="1">
      <c r="B108" s="136"/>
      <c r="F108" s="201" t="s">
        <v>99</v>
      </c>
      <c r="G108" s="202">
        <f>G106*1.27</f>
        <v>230428.80000000002</v>
      </c>
    </row>
    <row r="109" spans="2:7" ht="18.75" customHeight="1">
      <c r="B109" s="136"/>
      <c r="F109" s="201"/>
      <c r="G109" s="201"/>
    </row>
    <row r="110" spans="2:7" ht="18.75" customHeight="1">
      <c r="B110" s="136"/>
      <c r="F110" s="201" t="s">
        <v>110</v>
      </c>
      <c r="G110" s="201"/>
    </row>
    <row r="111" spans="2:7" ht="18.75" customHeight="1">
      <c r="B111" s="136"/>
      <c r="F111" s="201" t="s">
        <v>195</v>
      </c>
      <c r="G111" s="202">
        <f>144*10*70</f>
        <v>100800</v>
      </c>
    </row>
    <row r="112" spans="2:7" ht="18.75" customHeight="1">
      <c r="B112" s="136"/>
      <c r="F112" s="201" t="s">
        <v>98</v>
      </c>
      <c r="G112" s="202">
        <f>G111*0.27</f>
        <v>27216</v>
      </c>
    </row>
    <row r="113" spans="2:7" ht="18.75" customHeight="1">
      <c r="B113" s="136"/>
      <c r="F113" s="201" t="s">
        <v>99</v>
      </c>
      <c r="G113" s="202">
        <f>G111*1.27</f>
        <v>128016</v>
      </c>
    </row>
    <row r="114" spans="2:7" ht="18.75" customHeight="1">
      <c r="B114" s="136"/>
      <c r="F114" s="201"/>
      <c r="G114" s="201"/>
    </row>
    <row r="115" spans="2:7" ht="18.75" customHeight="1">
      <c r="B115" s="136"/>
      <c r="F115" s="203"/>
      <c r="G115" s="203"/>
    </row>
    <row r="116" spans="6:7" ht="18.75" customHeight="1">
      <c r="F116" s="203"/>
      <c r="G116" s="203"/>
    </row>
    <row r="117" spans="6:7" ht="18.75" customHeight="1">
      <c r="F117" s="204" t="s">
        <v>111</v>
      </c>
      <c r="G117" s="201"/>
    </row>
    <row r="118" spans="2:7" ht="18.75" customHeight="1">
      <c r="B118" s="133"/>
      <c r="F118" s="201" t="s">
        <v>106</v>
      </c>
      <c r="G118" s="201"/>
    </row>
    <row r="119" spans="2:7" ht="18.75" customHeight="1">
      <c r="B119" s="136"/>
      <c r="F119" s="201" t="s">
        <v>196</v>
      </c>
      <c r="G119" s="202">
        <f>144*31*460</f>
        <v>2053440</v>
      </c>
    </row>
    <row r="120" spans="2:7" ht="18.75" customHeight="1">
      <c r="B120" s="136"/>
      <c r="F120" s="201" t="s">
        <v>98</v>
      </c>
      <c r="G120" s="202">
        <f>G119*0.27</f>
        <v>554428.8</v>
      </c>
    </row>
    <row r="121" spans="2:7" ht="18.75" customHeight="1">
      <c r="B121" s="136"/>
      <c r="F121" s="201" t="s">
        <v>99</v>
      </c>
      <c r="G121" s="202">
        <f>G119*1.27</f>
        <v>2607868.8</v>
      </c>
    </row>
    <row r="122" spans="2:7" ht="18.75" customHeight="1">
      <c r="B122" s="136"/>
      <c r="F122" s="201"/>
      <c r="G122" s="201"/>
    </row>
    <row r="123" spans="2:7" ht="18.75" customHeight="1">
      <c r="B123" s="136"/>
      <c r="F123" s="201" t="s">
        <v>107</v>
      </c>
      <c r="G123" s="201"/>
    </row>
    <row r="124" spans="2:7" ht="18.75" customHeight="1">
      <c r="B124" s="136"/>
      <c r="F124" s="201" t="s">
        <v>197</v>
      </c>
      <c r="G124" s="202">
        <f>144*7*510</f>
        <v>514080</v>
      </c>
    </row>
    <row r="125" spans="2:7" ht="18.75" customHeight="1">
      <c r="B125" s="136"/>
      <c r="F125" s="201" t="s">
        <v>98</v>
      </c>
      <c r="G125" s="202">
        <f>G124*0.27</f>
        <v>138801.6</v>
      </c>
    </row>
    <row r="126" spans="2:7" ht="18.75" customHeight="1">
      <c r="B126" s="136"/>
      <c r="F126" s="201" t="s">
        <v>99</v>
      </c>
      <c r="G126" s="202">
        <f>G124*1.27</f>
        <v>652881.6</v>
      </c>
    </row>
    <row r="127" spans="2:7" ht="18.75" customHeight="1">
      <c r="B127" s="136"/>
      <c r="F127" s="201"/>
      <c r="G127" s="201"/>
    </row>
    <row r="128" spans="2:7" ht="18.75" customHeight="1">
      <c r="B128" s="136"/>
      <c r="F128" s="201" t="s">
        <v>108</v>
      </c>
      <c r="G128" s="201"/>
    </row>
    <row r="129" spans="2:7" ht="18.75" customHeight="1">
      <c r="B129" s="136"/>
      <c r="F129" s="201" t="s">
        <v>198</v>
      </c>
      <c r="G129" s="201">
        <f>144*12*315</f>
        <v>544320</v>
      </c>
    </row>
    <row r="130" spans="2:7" ht="18.75" customHeight="1">
      <c r="B130" s="136"/>
      <c r="F130" s="201" t="s">
        <v>98</v>
      </c>
      <c r="G130" s="202">
        <f>G129*0.27</f>
        <v>146966.40000000002</v>
      </c>
    </row>
    <row r="131" spans="2:7" ht="18.75" customHeight="1">
      <c r="B131" s="136"/>
      <c r="F131" s="201" t="s">
        <v>99</v>
      </c>
      <c r="G131" s="202">
        <f>G129*1.27</f>
        <v>691286.4</v>
      </c>
    </row>
    <row r="132" spans="2:7" ht="18.75" customHeight="1">
      <c r="B132" s="136"/>
      <c r="F132" s="201"/>
      <c r="G132" s="201"/>
    </row>
    <row r="133" spans="2:7" ht="18.75" customHeight="1">
      <c r="B133" s="136"/>
      <c r="F133" s="201" t="s">
        <v>109</v>
      </c>
      <c r="G133" s="201"/>
    </row>
    <row r="134" spans="2:7" ht="18.75" customHeight="1">
      <c r="B134" s="136"/>
      <c r="F134" s="201" t="s">
        <v>199</v>
      </c>
      <c r="G134" s="202">
        <f>144*37*355</f>
        <v>1891440</v>
      </c>
    </row>
    <row r="135" spans="2:7" ht="18.75" customHeight="1">
      <c r="B135" s="136"/>
      <c r="F135" s="201" t="s">
        <v>98</v>
      </c>
      <c r="G135" s="202">
        <f>G134*0.27</f>
        <v>510688.80000000005</v>
      </c>
    </row>
    <row r="136" spans="2:7" ht="18.75" customHeight="1">
      <c r="B136" s="136"/>
      <c r="F136" s="201" t="s">
        <v>99</v>
      </c>
      <c r="G136" s="202">
        <f>G134*1.27</f>
        <v>2402128.8</v>
      </c>
    </row>
    <row r="137" spans="2:7" ht="18.75" customHeight="1">
      <c r="B137" s="136"/>
      <c r="F137" s="201"/>
      <c r="G137" s="201"/>
    </row>
    <row r="138" spans="2:7" ht="18.75" customHeight="1">
      <c r="B138" s="136"/>
      <c r="F138" s="201" t="s">
        <v>110</v>
      </c>
      <c r="G138" s="201"/>
    </row>
    <row r="139" spans="2:7" ht="18.75" customHeight="1">
      <c r="B139" s="136"/>
      <c r="F139" s="201" t="s">
        <v>200</v>
      </c>
      <c r="G139" s="202">
        <f>144*12*70</f>
        <v>120960</v>
      </c>
    </row>
    <row r="140" spans="2:7" ht="18.75" customHeight="1">
      <c r="B140" s="136"/>
      <c r="F140" s="201" t="s">
        <v>98</v>
      </c>
      <c r="G140" s="202">
        <f>G139*0.27</f>
        <v>32659.2</v>
      </c>
    </row>
    <row r="141" spans="2:7" ht="18.75" customHeight="1">
      <c r="B141" s="136"/>
      <c r="F141" s="201" t="s">
        <v>99</v>
      </c>
      <c r="G141" s="202">
        <f>G139*1.27</f>
        <v>153619.2</v>
      </c>
    </row>
  </sheetData>
  <sheetProtection selectLockedCells="1" selectUnlockedCells="1"/>
  <mergeCells count="1">
    <mergeCell ref="A1:C1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51" r:id="rId1"/>
  <headerFooter alignWithMargins="0">
    <oddHeader>&amp;C&amp;P/&amp;N</oddHeader>
    <oddFooter>&amp;L&amp;D&amp;R&amp;A</oddFooter>
  </headerFooter>
  <rowBreaks count="1" manualBreakCount="1">
    <brk id="6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57"/>
  <sheetViews>
    <sheetView view="pageBreakPreview" zoomScale="83" zoomScaleSheetLayoutView="83" zoomScalePageLayoutView="0" workbookViewId="0" topLeftCell="A1">
      <selection activeCell="A3" sqref="A3"/>
    </sheetView>
  </sheetViews>
  <sheetFormatPr defaultColWidth="8.75" defaultRowHeight="18.75" customHeight="1"/>
  <cols>
    <col min="1" max="1" width="8.75" style="0" customWidth="1"/>
    <col min="2" max="2" width="33.66015625" style="0" customWidth="1"/>
    <col min="3" max="3" width="7.25" style="0" customWidth="1"/>
    <col min="4" max="4" width="7.66015625" style="0" customWidth="1"/>
    <col min="5" max="5" width="7.75" style="61" customWidth="1"/>
    <col min="6" max="7" width="8.75" style="0" customWidth="1"/>
    <col min="8" max="8" width="17.91015625" style="0" customWidth="1"/>
  </cols>
  <sheetData>
    <row r="1" spans="1:5" ht="18.75" customHeight="1">
      <c r="A1" s="205" t="s">
        <v>180</v>
      </c>
      <c r="B1" s="205"/>
      <c r="C1" s="205"/>
      <c r="D1" s="140"/>
      <c r="E1" s="141"/>
    </row>
    <row r="2" spans="1:5" ht="18.75" customHeight="1">
      <c r="A2" s="63">
        <v>562916</v>
      </c>
      <c r="B2" s="62" t="s">
        <v>113</v>
      </c>
      <c r="C2" s="142" t="s">
        <v>23</v>
      </c>
      <c r="D2" s="142" t="s">
        <v>23</v>
      </c>
      <c r="E2" s="181" t="s">
        <v>179</v>
      </c>
    </row>
    <row r="3" spans="1:5" ht="18.75" customHeight="1">
      <c r="A3" s="63" t="s">
        <v>114</v>
      </c>
      <c r="B3" s="62"/>
      <c r="C3" s="142"/>
      <c r="D3" s="142"/>
      <c r="E3" s="142"/>
    </row>
    <row r="4" spans="1:5" ht="27.75" customHeight="1">
      <c r="A4" s="67" t="s">
        <v>41</v>
      </c>
      <c r="B4" s="68" t="s">
        <v>42</v>
      </c>
      <c r="C4" s="143"/>
      <c r="D4" s="143"/>
      <c r="E4" s="143"/>
    </row>
    <row r="5" spans="1:5" ht="17.25" customHeight="1">
      <c r="A5" s="70" t="s">
        <v>43</v>
      </c>
      <c r="B5" s="68" t="s">
        <v>44</v>
      </c>
      <c r="C5" s="143"/>
      <c r="D5" s="143"/>
      <c r="E5" s="143"/>
    </row>
    <row r="6" spans="1:5" ht="25.5" customHeight="1">
      <c r="A6" s="62" t="s">
        <v>45</v>
      </c>
      <c r="B6" s="71" t="s">
        <v>46</v>
      </c>
      <c r="C6" s="144"/>
      <c r="D6" s="144"/>
      <c r="E6" s="144"/>
    </row>
    <row r="7" spans="1:5" ht="16.5" customHeight="1">
      <c r="A7" s="70" t="s">
        <v>47</v>
      </c>
      <c r="B7" s="68" t="s">
        <v>48</v>
      </c>
      <c r="C7" s="143"/>
      <c r="D7" s="143"/>
      <c r="E7" s="143"/>
    </row>
    <row r="8" spans="1:5" ht="15" customHeight="1">
      <c r="A8" s="70" t="s">
        <v>49</v>
      </c>
      <c r="B8" s="68" t="s">
        <v>9</v>
      </c>
      <c r="C8" s="143"/>
      <c r="D8" s="143"/>
      <c r="E8" s="143"/>
    </row>
    <row r="9" spans="1:5" ht="15" customHeight="1">
      <c r="A9" s="70" t="s">
        <v>50</v>
      </c>
      <c r="B9" s="68" t="s">
        <v>51</v>
      </c>
      <c r="C9" s="143">
        <v>4516</v>
      </c>
      <c r="D9" s="143">
        <v>4516</v>
      </c>
      <c r="E9" s="143">
        <v>3735000</v>
      </c>
    </row>
    <row r="10" spans="1:5" ht="15" customHeight="1">
      <c r="A10" s="74" t="s">
        <v>52</v>
      </c>
      <c r="B10" s="71" t="s">
        <v>53</v>
      </c>
      <c r="C10" s="144">
        <f>SUM(C7:C9)</f>
        <v>4516</v>
      </c>
      <c r="D10" s="144">
        <f>SUM(D7:D9)</f>
        <v>4516</v>
      </c>
      <c r="E10" s="144">
        <f>SUM(E7:E9)</f>
        <v>3735000</v>
      </c>
    </row>
    <row r="11" spans="1:5" ht="15" customHeight="1">
      <c r="A11" s="70" t="s">
        <v>54</v>
      </c>
      <c r="B11" s="75" t="s">
        <v>55</v>
      </c>
      <c r="C11" s="142"/>
      <c r="D11" s="142"/>
      <c r="E11" s="142"/>
    </row>
    <row r="12" spans="1:5" ht="15" customHeight="1">
      <c r="A12" s="70" t="s">
        <v>56</v>
      </c>
      <c r="B12" s="76" t="s">
        <v>57</v>
      </c>
      <c r="C12" s="145"/>
      <c r="D12" s="145"/>
      <c r="E12" s="145"/>
    </row>
    <row r="13" spans="1:5" ht="15" customHeight="1">
      <c r="A13" s="70" t="s">
        <v>58</v>
      </c>
      <c r="B13" s="68" t="s">
        <v>59</v>
      </c>
      <c r="C13" s="143"/>
      <c r="D13" s="143"/>
      <c r="E13" s="143"/>
    </row>
    <row r="14" spans="1:5" ht="15" customHeight="1">
      <c r="A14" s="74" t="s">
        <v>60</v>
      </c>
      <c r="B14" s="71" t="s">
        <v>61</v>
      </c>
      <c r="C14" s="144">
        <f>SUM(C12:C13)</f>
        <v>0</v>
      </c>
      <c r="D14" s="144">
        <f>SUM(D12:D13)</f>
        <v>0</v>
      </c>
      <c r="E14" s="144"/>
    </row>
    <row r="15" spans="1:5" ht="15" customHeight="1">
      <c r="A15" s="70" t="s">
        <v>62</v>
      </c>
      <c r="B15" s="68" t="s">
        <v>63</v>
      </c>
      <c r="C15" s="144"/>
      <c r="D15" s="144"/>
      <c r="E15" s="144"/>
    </row>
    <row r="16" spans="1:5" ht="15" customHeight="1">
      <c r="A16" s="70" t="s">
        <v>62</v>
      </c>
      <c r="B16" s="68" t="s">
        <v>64</v>
      </c>
      <c r="C16" s="144"/>
      <c r="D16" s="144"/>
      <c r="E16" s="144"/>
    </row>
    <row r="17" spans="1:5" ht="15" customHeight="1">
      <c r="A17" s="70" t="s">
        <v>62</v>
      </c>
      <c r="B17" s="68" t="s">
        <v>65</v>
      </c>
      <c r="C17" s="144"/>
      <c r="D17" s="144"/>
      <c r="E17" s="144"/>
    </row>
    <row r="18" spans="1:5" ht="15" customHeight="1">
      <c r="A18" s="74" t="s">
        <v>66</v>
      </c>
      <c r="B18" s="75" t="s">
        <v>67</v>
      </c>
      <c r="C18" s="142"/>
      <c r="D18" s="142"/>
      <c r="E18" s="142"/>
    </row>
    <row r="19" spans="1:5" ht="15" customHeight="1">
      <c r="A19" s="70" t="s">
        <v>68</v>
      </c>
      <c r="B19" s="76" t="s">
        <v>69</v>
      </c>
      <c r="C19" s="145">
        <v>1219</v>
      </c>
      <c r="D19" s="145">
        <v>1219</v>
      </c>
      <c r="E19" s="145">
        <v>1008450</v>
      </c>
    </row>
    <row r="20" spans="1:5" ht="15.75" customHeight="1">
      <c r="A20" s="70" t="s">
        <v>70</v>
      </c>
      <c r="B20" s="68" t="s">
        <v>71</v>
      </c>
      <c r="C20" s="143"/>
      <c r="D20" s="143"/>
      <c r="E20" s="143"/>
    </row>
    <row r="21" spans="1:5" ht="15.75" customHeight="1">
      <c r="A21" s="70" t="s">
        <v>72</v>
      </c>
      <c r="B21" s="68" t="s">
        <v>73</v>
      </c>
      <c r="C21" s="143"/>
      <c r="D21" s="143"/>
      <c r="E21" s="143"/>
    </row>
    <row r="22" spans="1:5" ht="15.75" customHeight="1">
      <c r="A22" s="70" t="s">
        <v>74</v>
      </c>
      <c r="B22" s="68" t="s">
        <v>75</v>
      </c>
      <c r="C22" s="143"/>
      <c r="D22" s="143"/>
      <c r="E22" s="143"/>
    </row>
    <row r="23" spans="1:5" ht="15.75" customHeight="1">
      <c r="A23" s="70" t="s">
        <v>76</v>
      </c>
      <c r="B23" s="68" t="s">
        <v>77</v>
      </c>
      <c r="C23" s="143"/>
      <c r="D23" s="143"/>
      <c r="E23" s="143"/>
    </row>
    <row r="24" spans="1:5" ht="15.75" customHeight="1">
      <c r="A24" s="74">
        <v>941</v>
      </c>
      <c r="B24" s="71" t="s">
        <v>78</v>
      </c>
      <c r="C24" s="144">
        <f>SUM(C19:C23)</f>
        <v>1219</v>
      </c>
      <c r="D24" s="144">
        <f>SUM(D19:D23)</f>
        <v>1219</v>
      </c>
      <c r="E24" s="144">
        <f>SUM(E19:E23)</f>
        <v>1008450</v>
      </c>
    </row>
    <row r="25" spans="1:5" ht="15.75" customHeight="1">
      <c r="A25" s="74"/>
      <c r="B25" s="71" t="s">
        <v>79</v>
      </c>
      <c r="C25" s="144">
        <f>C24+C18+C14+C11+C10+C6</f>
        <v>5735</v>
      </c>
      <c r="D25" s="144">
        <f>D24+D18+D14+D11+D10+D6</f>
        <v>5735</v>
      </c>
      <c r="E25" s="144">
        <f>E24+E18+E14+E11+E10+E6</f>
        <v>4743450</v>
      </c>
    </row>
    <row r="26" spans="1:5" ht="15.75" customHeight="1">
      <c r="A26" s="70" t="s">
        <v>80</v>
      </c>
      <c r="B26" s="68" t="s">
        <v>81</v>
      </c>
      <c r="C26" s="143"/>
      <c r="D26" s="143"/>
      <c r="E26" s="143"/>
    </row>
    <row r="27" spans="1:5" ht="15.75" customHeight="1">
      <c r="A27" s="70" t="s">
        <v>80</v>
      </c>
      <c r="B27" s="68" t="s">
        <v>82</v>
      </c>
      <c r="C27" s="143"/>
      <c r="D27" s="143"/>
      <c r="E27" s="143"/>
    </row>
    <row r="28" spans="1:5" ht="15.75" customHeight="1">
      <c r="A28" s="70" t="s">
        <v>80</v>
      </c>
      <c r="B28" s="68" t="s">
        <v>83</v>
      </c>
      <c r="C28" s="143"/>
      <c r="D28" s="143"/>
      <c r="E28" s="143"/>
    </row>
    <row r="29" spans="1:5" ht="15.75" customHeight="1">
      <c r="A29" s="70" t="s">
        <v>80</v>
      </c>
      <c r="B29" s="68" t="s">
        <v>84</v>
      </c>
      <c r="C29" s="143"/>
      <c r="D29" s="143"/>
      <c r="E29" s="143"/>
    </row>
    <row r="30" spans="1:5" ht="18.75" customHeight="1">
      <c r="A30" s="74" t="s">
        <v>80</v>
      </c>
      <c r="B30" s="71" t="s">
        <v>85</v>
      </c>
      <c r="C30" s="144"/>
      <c r="D30" s="144"/>
      <c r="E30" s="144"/>
    </row>
    <row r="31" spans="1:5" ht="18.75" customHeight="1">
      <c r="A31" s="74">
        <v>9816</v>
      </c>
      <c r="B31" s="71" t="s">
        <v>87</v>
      </c>
      <c r="C31" s="144"/>
      <c r="D31" s="144"/>
      <c r="E31" s="144"/>
    </row>
    <row r="32" spans="1:5" ht="18.75" customHeight="1">
      <c r="A32" s="74"/>
      <c r="B32" s="71" t="s">
        <v>88</v>
      </c>
      <c r="C32" s="144">
        <f>C25+C30+C31</f>
        <v>5735</v>
      </c>
      <c r="D32" s="144">
        <f>D25+D30+D31</f>
        <v>5735</v>
      </c>
      <c r="E32" s="144">
        <f>E25+E30+E31</f>
        <v>4743450</v>
      </c>
    </row>
    <row r="34" spans="6:9" ht="18.75" customHeight="1">
      <c r="F34" s="201" t="s">
        <v>119</v>
      </c>
      <c r="G34" s="201"/>
      <c r="H34" s="201"/>
      <c r="I34" s="201"/>
    </row>
    <row r="35" spans="2:9" ht="18.75" customHeight="1">
      <c r="B35" s="122"/>
      <c r="F35" s="201" t="s">
        <v>204</v>
      </c>
      <c r="G35" s="201">
        <f>1200*750</f>
        <v>900000</v>
      </c>
      <c r="H35" s="201" t="s">
        <v>118</v>
      </c>
      <c r="I35" s="201"/>
    </row>
    <row r="36" spans="2:9" ht="18.75" customHeight="1">
      <c r="B36" s="122"/>
      <c r="F36" s="201" t="s">
        <v>98</v>
      </c>
      <c r="G36" s="202">
        <f>G35*0.27</f>
        <v>243000.00000000003</v>
      </c>
      <c r="H36" s="201"/>
      <c r="I36" s="201"/>
    </row>
    <row r="37" spans="2:9" ht="18.75" customHeight="1">
      <c r="B37" s="122"/>
      <c r="F37" s="204" t="s">
        <v>99</v>
      </c>
      <c r="G37" s="202">
        <f>G35*1.27</f>
        <v>1143000</v>
      </c>
      <c r="H37" s="201"/>
      <c r="I37" s="201"/>
    </row>
    <row r="38" spans="2:9" ht="18.75" customHeight="1">
      <c r="B38" s="138"/>
      <c r="F38" s="203"/>
      <c r="G38" s="203"/>
      <c r="H38" s="203"/>
      <c r="I38" s="201"/>
    </row>
    <row r="39" spans="2:9" ht="18.75" customHeight="1">
      <c r="B39" s="122"/>
      <c r="F39" s="201" t="s">
        <v>120</v>
      </c>
      <c r="G39" s="201"/>
      <c r="H39" s="201"/>
      <c r="I39" s="201"/>
    </row>
    <row r="40" spans="2:9" ht="18.75" customHeight="1">
      <c r="B40" s="122"/>
      <c r="F40" s="201" t="s">
        <v>205</v>
      </c>
      <c r="G40" s="201">
        <f>45*20*2310</f>
        <v>2079000</v>
      </c>
      <c r="H40" s="201" t="s">
        <v>118</v>
      </c>
      <c r="I40" s="201"/>
    </row>
    <row r="41" spans="2:9" ht="18.75" customHeight="1">
      <c r="B41" s="122"/>
      <c r="F41" s="201" t="s">
        <v>98</v>
      </c>
      <c r="G41" s="202">
        <f>G40*0.27</f>
        <v>561330</v>
      </c>
      <c r="H41" s="201"/>
      <c r="I41" s="201"/>
    </row>
    <row r="42" spans="2:9" ht="18.75" customHeight="1">
      <c r="B42" s="122"/>
      <c r="F42" s="204" t="s">
        <v>116</v>
      </c>
      <c r="G42" s="202">
        <f>G40*1.27</f>
        <v>2640330</v>
      </c>
      <c r="H42" s="201"/>
      <c r="I42" s="201"/>
    </row>
    <row r="43" spans="2:8" ht="18.75" customHeight="1">
      <c r="B43" s="138"/>
      <c r="F43" s="203"/>
      <c r="G43" s="203"/>
      <c r="H43" s="203"/>
    </row>
    <row r="44" spans="2:8" ht="18.75" customHeight="1">
      <c r="B44" s="122"/>
      <c r="F44" s="201" t="s">
        <v>117</v>
      </c>
      <c r="G44" s="201"/>
      <c r="H44" s="201"/>
    </row>
    <row r="45" spans="6:8" ht="18.75" customHeight="1">
      <c r="F45" s="201" t="s">
        <v>206</v>
      </c>
      <c r="G45" s="201">
        <f>6*180*700</f>
        <v>756000</v>
      </c>
      <c r="H45" s="201" t="s">
        <v>115</v>
      </c>
    </row>
    <row r="46" spans="6:8" ht="18.75" customHeight="1">
      <c r="F46" s="201" t="s">
        <v>98</v>
      </c>
      <c r="G46" s="202">
        <f>G45*0.27</f>
        <v>204120</v>
      </c>
      <c r="H46" s="201"/>
    </row>
    <row r="47" spans="6:8" ht="18.75" customHeight="1">
      <c r="F47" s="204" t="s">
        <v>116</v>
      </c>
      <c r="G47" s="202">
        <f>G45*1.27</f>
        <v>960120</v>
      </c>
      <c r="H47" s="201"/>
    </row>
    <row r="48" ht="18.75" customHeight="1">
      <c r="B48" s="122"/>
    </row>
    <row r="49" spans="2:8" ht="18.75" customHeight="1">
      <c r="B49" s="122"/>
      <c r="F49" s="122"/>
      <c r="G49" s="122"/>
      <c r="H49" s="122"/>
    </row>
    <row r="50" spans="2:8" ht="18.75" customHeight="1">
      <c r="B50" s="122"/>
      <c r="F50" s="122"/>
      <c r="G50" s="122"/>
      <c r="H50" s="122"/>
    </row>
    <row r="51" spans="2:8" ht="18.75" customHeight="1">
      <c r="B51" s="138"/>
      <c r="F51" s="122"/>
      <c r="G51" s="137"/>
      <c r="H51" s="122"/>
    </row>
    <row r="52" spans="6:8" ht="18.75" customHeight="1">
      <c r="F52" s="138"/>
      <c r="G52" s="137"/>
      <c r="H52" s="122"/>
    </row>
    <row r="53" ht="18.75" customHeight="1">
      <c r="B53" s="122"/>
    </row>
    <row r="54" spans="2:8" ht="18.75" customHeight="1">
      <c r="B54" s="122"/>
      <c r="F54" s="122"/>
      <c r="G54" s="122"/>
      <c r="H54" s="122"/>
    </row>
    <row r="55" spans="2:8" ht="18.75" customHeight="1">
      <c r="B55" s="122"/>
      <c r="F55" s="122"/>
      <c r="G55" s="122"/>
      <c r="H55" s="122"/>
    </row>
    <row r="56" spans="2:8" ht="18.75" customHeight="1">
      <c r="B56" s="138"/>
      <c r="F56" s="122"/>
      <c r="G56" s="137"/>
      <c r="H56" s="122"/>
    </row>
    <row r="57" spans="6:8" ht="18.75" customHeight="1">
      <c r="F57" s="138"/>
      <c r="G57" s="137"/>
      <c r="H57" s="122"/>
    </row>
  </sheetData>
  <sheetProtection selectLockedCells="1" selectUnlockedCells="1"/>
  <mergeCells count="1">
    <mergeCell ref="A1:C1"/>
  </mergeCells>
  <printOptions headings="1"/>
  <pageMargins left="0.7083333333333334" right="0.7083333333333334" top="0.7479166666666666" bottom="0.7479166666666666" header="0.5118055555555555" footer="0.5118055555555555"/>
  <pageSetup fitToHeight="0" fitToWidth="1" horizontalDpi="300" verticalDpi="300" orientation="portrait" paperSize="9" scale="66" r:id="rId1"/>
  <headerFooter alignWithMargins="0">
    <oddHeader>&amp;C&amp;P/&amp;N</oddHeader>
    <oddFooter>&amp;L&amp;D&amp;R&amp;A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Kocsis Anikó</dc:creator>
  <cp:keywords/>
  <dc:description/>
  <cp:lastModifiedBy>Kuti Henriett Margit</cp:lastModifiedBy>
  <cp:lastPrinted>2018-01-18T08:09:13Z</cp:lastPrinted>
  <dcterms:created xsi:type="dcterms:W3CDTF">2017-12-07T08:56:03Z</dcterms:created>
  <dcterms:modified xsi:type="dcterms:W3CDTF">2018-01-23T13:23:54Z</dcterms:modified>
  <cp:category/>
  <cp:version/>
  <cp:contentType/>
  <cp:contentStatus/>
</cp:coreProperties>
</file>