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mell'!$1:$7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<sst xmlns="http://schemas.openxmlformats.org/spreadsheetml/2006/main" count="4289" uniqueCount="645">
  <si>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</si>
  <si>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</si>
  <si>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</si>
  <si>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</si>
  <si>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</si>
  <si>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</si>
  <si>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</si>
  <si>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</si>
  <si>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</si>
  <si>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</si>
  <si>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</si>
  <si>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</si>
  <si>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</si>
  <si>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</si>
  <si>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</si>
  <si>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</si>
  <si>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</si>
  <si>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</si>
  <si>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</si>
  <si>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</si>
  <si>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</si>
  <si>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</si>
  <si>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</si>
  <si>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</si>
  <si>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</si>
  <si>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</si>
  <si>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</si>
  <si>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</si>
  <si>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</si>
  <si>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</si>
  <si>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</si>
  <si>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</si>
  <si>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</si>
  <si>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</si>
  <si>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</si>
  <si>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</si>
  <si>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</si>
  <si>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</si>
  <si>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</si>
  <si>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</si>
  <si>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</si>
  <si>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</si>
  <si>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</si>
  <si>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</si>
  <si>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</si>
  <si>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</si>
  <si>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</si>
  <si>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</si>
  <si>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</si>
  <si>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</si>
  <si>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</si>
  <si>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</si>
  <si>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</si>
  <si>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</si>
  <si>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</si>
  <si>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</si>
  <si>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</si>
  <si>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</si>
  <si>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</si>
  <si>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</si>
  <si>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</si>
  <si>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</si>
  <si>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</si>
  <si>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</si>
  <si>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</si>
  <si>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</si>
  <si>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</si>
  <si>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</si>
  <si>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</si>
  <si>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</si>
  <si>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</si>
  <si>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</si>
  <si>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</si>
  <si>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</si>
  <si>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</si>
  <si>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</si>
  <si>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</si>
  <si>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</si>
  <si>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</si>
  <si>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</si>
  <si>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</si>
  <si>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</si>
  <si>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</si>
  <si>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</si>
  <si>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</si>
  <si>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</si>
  <si>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</si>
  <si>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</si>
  <si>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</si>
  <si>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</si>
  <si>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</si>
  <si>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</si>
  <si>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</si>
  <si>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</si>
  <si>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</si>
  <si>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</si>
  <si>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</si>
  <si>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</si>
  <si>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</si>
  <si>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</si>
  <si>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</si>
  <si>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</si>
  <si>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</si>
  <si>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</si>
  <si>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</si>
  <si>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</si>
  <si>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</si>
  <si>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</si>
  <si>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</si>
  <si>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</si>
  <si>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</si>
  <si>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</si>
  <si>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</si>
  <si>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</si>
  <si>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</si>
  <si>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</si>
  <si>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</si>
  <si>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</si>
  <si>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</si>
  <si>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</si>
  <si>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</si>
  <si>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</si>
  <si>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</si>
  <si>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</si>
  <si>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</si>
  <si>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</si>
  <si>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</si>
  <si>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</si>
  <si>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</si>
  <si>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</si>
  <si>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</si>
  <si>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</si>
  <si>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</si>
  <si>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</si>
  <si>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</si>
  <si>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</si>
  <si>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</si>
  <si>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</si>
  <si>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</si>
  <si>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</si>
  <si>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</si>
  <si>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</si>
  <si>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</si>
  <si>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</si>
  <si>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</si>
  <si>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</si>
  <si>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</si>
  <si>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</si>
  <si>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</si>
  <si>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</si>
  <si>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</si>
  <si>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</si>
  <si>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</si>
  <si>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</si>
  <si>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</si>
  <si>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</si>
  <si>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</si>
  <si>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</si>
  <si>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</si>
  <si>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</si>
  <si>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</si>
  <si>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</si>
  <si>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</si>
  <si>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</si>
  <si>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</si>
  <si>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</si>
  <si>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</si>
  <si>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</si>
  <si>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</si>
  <si>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</si>
  <si>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</si>
  <si>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</si>
  <si>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</si>
  <si>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</si>
  <si>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</si>
  <si>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</si>
  <si>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</si>
  <si>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</si>
  <si>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</si>
  <si>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</si>
  <si>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</si>
  <si>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</si>
  <si>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</si>
  <si>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</si>
  <si>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</si>
  <si>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</si>
  <si>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</si>
  <si>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</si>
  <si>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</si>
  <si>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</si>
  <si>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</si>
  <si>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</si>
  <si>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</si>
  <si>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</si>
  <si>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</si>
  <si>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</si>
  <si>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</si>
  <si>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</si>
  <si>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</si>
  <si>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</si>
  <si>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</si>
  <si>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</si>
  <si>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</si>
  <si>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</si>
  <si>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</si>
  <si>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</si>
  <si>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</si>
  <si>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</si>
  <si>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</si>
  <si>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</si>
  <si>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</si>
  <si>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</si>
  <si>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</si>
  <si>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</si>
  <si>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</si>
  <si>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</si>
  <si>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</si>
  <si>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</si>
  <si>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</si>
  <si>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</si>
  <si>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</si>
  <si>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</si>
  <si>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</si>
  <si>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</si>
  <si>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</si>
  <si>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</si>
  <si>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</si>
  <si>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</si>
  <si>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</si>
  <si>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</si>
  <si>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</si>
  <si>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</si>
  <si>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</si>
  <si>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</si>
  <si>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</si>
  <si>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</si>
  <si>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</si>
  <si>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</si>
  <si>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</si>
  <si>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</si>
  <si>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</si>
  <si>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</si>
  <si>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</si>
  <si>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</si>
  <si>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</si>
  <si>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</si>
  <si>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</si>
  <si>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</si>
  <si>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</si>
  <si>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</si>
  <si>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</si>
  <si>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</si>
  <si>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</si>
  <si>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</si>
  <si>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</si>
  <si>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</si>
  <si>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</si>
  <si>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</si>
  <si>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</si>
  <si>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</si>
  <si>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</si>
  <si>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</si>
  <si>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</si>
  <si>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</si>
  <si>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</si>
  <si>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</si>
  <si>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</si>
  <si>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</si>
  <si>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</si>
  <si>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</si>
  <si>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</si>
  <si>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</si>
  <si>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</si>
  <si>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</si>
  <si>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</si>
  <si>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</si>
  <si>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</si>
  <si>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</si>
  <si>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</si>
  <si>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</si>
  <si>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</si>
  <si>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</si>
  <si>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</si>
  <si>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</si>
  <si>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</si>
  <si>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</si>
  <si>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</si>
  <si>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</si>
  <si>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</si>
  <si>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</si>
  <si>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</si>
  <si>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</si>
  <si>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</si>
  <si>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</si>
  <si>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</si>
  <si>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</si>
  <si>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</si>
  <si>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</si>
  <si>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</si>
  <si>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</si>
  <si>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</si>
  <si>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</si>
  <si>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</si>
  <si>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</si>
  <si>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</si>
  <si>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</si>
  <si>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</si>
  <si>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</si>
  <si>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</si>
  <si>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</si>
  <si>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</si>
  <si>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</si>
  <si>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</si>
  <si>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</si>
  <si>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</si>
  <si>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</si>
  <si>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</si>
  <si>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</si>
  <si>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</si>
  <si>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</si>
  <si>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</si>
  <si>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</si>
  <si>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</si>
  <si>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</si>
  <si>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</si>
  <si>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</si>
  <si>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</si>
  <si>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</si>
  <si>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</si>
  <si>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</si>
  <si>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</si>
  <si>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</si>
  <si>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</si>
  <si>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</si>
  <si>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</si>
  <si>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</si>
  <si>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</si>
  <si>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</si>
  <si>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</si>
  <si>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</si>
  <si>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</si>
  <si>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</si>
  <si>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</si>
  <si>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</si>
  <si>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</si>
  <si>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</si>
  <si>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</si>
  <si>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</si>
  <si>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</si>
  <si>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</si>
  <si>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</si>
  <si>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</si>
  <si>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</si>
  <si>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</si>
  <si>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</si>
  <si>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</si>
  <si>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</si>
  <si>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</si>
  <si>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</si>
  <si>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</si>
  <si>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</si>
  <si>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</si>
  <si>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</si>
  <si>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</si>
  <si>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</si>
  <si>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</si>
  <si>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</si>
  <si>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</si>
  <si>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</si>
  <si>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</si>
  <si>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</si>
  <si>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</si>
  <si>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</si>
  <si>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</si>
  <si>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</si>
  <si>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</si>
  <si>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</si>
  <si>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</si>
  <si>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</si>
  <si>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</si>
  <si>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</si>
  <si>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</si>
  <si>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</si>
  <si>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</si>
  <si>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</si>
  <si>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</si>
  <si>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</si>
  <si>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</si>
  <si>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</si>
  <si>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</si>
  <si>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</si>
  <si>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</si>
  <si>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</si>
  <si>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</si>
  <si>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</si>
  <si>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</si>
  <si>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</si>
  <si>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</si>
  <si>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</si>
  <si>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</si>
  <si>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</si>
  <si>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</si>
  <si>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</si>
  <si>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</si>
  <si>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</si>
  <si>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</si>
  <si>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</si>
  <si>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</si>
  <si>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</si>
  <si>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</si>
  <si>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</si>
  <si>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</si>
  <si>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</si>
  <si>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</si>
  <si>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</si>
  <si>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</si>
  <si>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</si>
  <si>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</si>
  <si>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</si>
  <si>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</si>
  <si>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</si>
  <si>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</si>
  <si>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</si>
  <si>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</si>
  <si>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</si>
  <si>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</si>
  <si>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</si>
  <si>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</si>
  <si>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</si>
  <si>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</si>
  <si>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</si>
  <si>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</si>
  <si>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</si>
  <si>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</si>
  <si>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</si>
  <si>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</si>
  <si>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</si>
  <si>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</si>
  <si>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</si>
  <si>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</si>
  <si>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</si>
  <si>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</si>
  <si>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</si>
  <si>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</si>
  <si>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</si>
  <si>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</si>
  <si>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</si>
  <si>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</si>
  <si>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</si>
  <si>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</si>
  <si>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</si>
  <si>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</si>
  <si>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</si>
  <si>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</si>
  <si>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</si>
  <si>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</si>
  <si>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</si>
  <si>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</si>
  <si>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</si>
  <si>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</si>
  <si>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</si>
  <si>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</si>
  <si>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</si>
  <si>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</si>
  <si>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</si>
  <si>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</si>
  <si>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</si>
  <si>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</si>
  <si>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</si>
  <si>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</si>
  <si>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</si>
  <si>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</si>
  <si>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</si>
  <si>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</si>
  <si>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</si>
  <si>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</si>
  <si>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</si>
  <si>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</si>
  <si>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</si>
  <si>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</si>
  <si>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</si>
  <si>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</si>
  <si>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</si>
  <si>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</si>
  <si>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</si>
  <si>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</si>
  <si>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</si>
  <si>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</si>
  <si>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</si>
  <si>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</si>
  <si>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</si>
  <si>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</si>
  <si>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</si>
  <si>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</si>
  <si>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</si>
  <si>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</si>
  <si>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</si>
  <si>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</si>
  <si>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</si>
  <si>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</si>
  <si>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</si>
  <si>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</si>
  <si>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</si>
  <si>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</si>
  <si>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</si>
  <si>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</si>
  <si>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</si>
  <si>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</si>
  <si>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</si>
  <si>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</si>
  <si>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</si>
  <si>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</si>
  <si>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</si>
  <si>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</si>
  <si>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</si>
  <si>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</si>
  <si>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</si>
  <si>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</si>
  <si>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</si>
  <si>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</si>
  <si>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</si>
  <si>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</si>
  <si>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</si>
  <si>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</si>
  <si>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</si>
  <si>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</si>
  <si>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</si>
  <si>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</si>
  <si>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</si>
  <si>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</si>
  <si>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</si>
  <si>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</si>
  <si>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</si>
  <si>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</si>
  <si>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</si>
  <si>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</si>
  <si>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</si>
  <si>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</si>
  <si>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</si>
  <si>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</si>
  <si>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</si>
  <si>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</si>
  <si>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</si>
  <si>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</si>
  <si>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</si>
  <si>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</si>
  <si>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</si>
  <si>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</si>
  <si>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</si>
  <si>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</si>
  <si>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</si>
  <si>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</si>
  <si>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</si>
  <si>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</si>
  <si>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</si>
  <si>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</si>
  <si>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</si>
  <si>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</si>
  <si>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</si>
  <si>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</si>
  <si>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</si>
  <si>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</si>
  <si>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</si>
  <si>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</si>
  <si>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</si>
  <si>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</si>
  <si>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</si>
  <si>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</si>
  <si>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</si>
  <si>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</si>
  <si>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</si>
  <si>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</si>
  <si>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</si>
  <si>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</si>
  <si>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</si>
  <si>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</si>
  <si>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</si>
  <si>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</si>
  <si>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Balatonvilágosi Szivárvány Óvoda</t>
  </si>
  <si>
    <t>Balatonvilágos Község Önkormányzat Gazdasági Ellátó és Vagyongazdálkodó Szervezete</t>
  </si>
  <si>
    <t>Balatonvilágosi szivárvány Óvoda</t>
  </si>
  <si>
    <t>Közvilágítás Csalogány utcai átjáró</t>
  </si>
  <si>
    <t>2018.</t>
  </si>
  <si>
    <t>Rákóczi csap.víz elvezetés</t>
  </si>
  <si>
    <t>Partvédőmű terv</t>
  </si>
  <si>
    <t>2017.</t>
  </si>
  <si>
    <t>Óvoda árnyékoló védőtető</t>
  </si>
  <si>
    <t>Óvoda öltöző szekrény</t>
  </si>
  <si>
    <t>Óvoda alumínium redőny, előtető</t>
  </si>
  <si>
    <t>Barackos utca járda kiépítés</t>
  </si>
  <si>
    <t>Sószóró beszerzése</t>
  </si>
  <si>
    <t>Konyha elektromos eszközök beszerzése</t>
  </si>
  <si>
    <t>Damilos fűkasza, zárható szerszámtároló</t>
  </si>
  <si>
    <t>Traktor beszerzés</t>
  </si>
  <si>
    <t>LED lámpa beszerzésre</t>
  </si>
  <si>
    <t>Internet hálózat kiépítés</t>
  </si>
  <si>
    <t>Vizesblokk Magas-parton</t>
  </si>
  <si>
    <t>Közfoglalk.gép beszerzés</t>
  </si>
  <si>
    <t>Számítógép beszerzése könyvtár</t>
  </si>
  <si>
    <t>Zuhanyzó, Öltöző szekrény 2-2 db</t>
  </si>
  <si>
    <t>Játszótéri elemek strandra</t>
  </si>
  <si>
    <t>Ft-ban</t>
  </si>
  <si>
    <t>Gáznyomás-csökkentő áthelyezése</t>
  </si>
  <si>
    <t>Sorompó áthelyezése</t>
  </si>
  <si>
    <t>Útfelújítás belterületi utak</t>
  </si>
  <si>
    <t>Konyha amperbővítés</t>
  </si>
  <si>
    <t>Bobcat felújítás</t>
  </si>
  <si>
    <t>Locsolóvíz-hálózat felújítása Hunor utca</t>
  </si>
  <si>
    <t>Mészöly-forrás felújítása</t>
  </si>
  <si>
    <t>Strand tereprendezés</t>
  </si>
  <si>
    <t>Köztemető tereprendezés</t>
  </si>
  <si>
    <t>Óvoda fürdőszoba felújítás</t>
  </si>
  <si>
    <t>TOP-2.1.3-16 Települési környezetvédelmi infrastruktúra fejlesztések</t>
  </si>
  <si>
    <t>Tartalék</t>
  </si>
  <si>
    <t>Zöldterület gondozása beszámítással</t>
  </si>
  <si>
    <t>Közvilágítás</t>
  </si>
  <si>
    <t>Köztemetői feladatok</t>
  </si>
  <si>
    <t>Közutak fenntartása</t>
  </si>
  <si>
    <t>Üdülőhelyi feladatok beszámítással</t>
  </si>
  <si>
    <t>Polgármesterek bértámogatása</t>
  </si>
  <si>
    <t>Óvoda bértámogatás 8/12</t>
  </si>
  <si>
    <t>Óvoda bértámogatás4/12</t>
  </si>
  <si>
    <t>Óvoda működési támogatás 8/12</t>
  </si>
  <si>
    <t>Óvoda működési támogatás 4/12</t>
  </si>
  <si>
    <t>Hozzájárilás a pénzbeli szociális ellátásokhoz</t>
  </si>
  <si>
    <t>Szociális étkeztetés</t>
  </si>
  <si>
    <t>Tanyagondnoki szolgáltatás</t>
  </si>
  <si>
    <t>Gyermekétkeztetés üzemeltetési támogatása</t>
  </si>
  <si>
    <t>Gyermekétkeztetés dolgozók bértámogatása</t>
  </si>
  <si>
    <t>Könyvtári támogatás</t>
  </si>
  <si>
    <t>Nyugdíjas Klub</t>
  </si>
  <si>
    <t>Támogatás összege</t>
  </si>
  <si>
    <t>Polgárőrség</t>
  </si>
  <si>
    <t>Nőegylet</t>
  </si>
  <si>
    <t>Dalkör</t>
  </si>
  <si>
    <t>Karate Egyesület</t>
  </si>
  <si>
    <t>Rákóczi Szövetség</t>
  </si>
  <si>
    <t>Mozdulj Balaton!</t>
  </si>
  <si>
    <t>Mozdulj Világos Sportegyesület</t>
  </si>
  <si>
    <t>Balatoni futár</t>
  </si>
  <si>
    <t>Partvédőmű felújítás</t>
  </si>
  <si>
    <t>Műszaki ellenőrzés keret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</si>
  <si>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</si>
  <si>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</si>
  <si>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Balatonvilágos Község Önkormányzata évi adósságot keletkeztető fejlesztési céljai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</si>
</sst>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8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144</v>
      </c>
    </row>
    <row r="4" spans="1:2" ht="12.75">
      <c r="A4" s="135"/>
      <c r="B4" s="135"/>
    </row>
    <row r="5" spans="1:2" s="147" customFormat="1" ht="15.75">
      <c r="A5" s="86" t="s">
        <v>567</v>
      </c>
      <c r="B5" s="146"/>
    </row>
    <row r="6" spans="1:2" ht="12.75">
      <c r="A6" s="135"/>
      <c r="B6" s="135"/>
    </row>
    <row r="7" spans="1:2" ht="12.75">
      <c r="A7" s="135" t="s">
        <v>542</v>
      </c>
      <c r="B7" s="135" t="s">
        <v>483</v>
      </c>
    </row>
    <row r="8" spans="1:2" ht="12.75">
      <c r="A8" s="135" t="s">
        <v>543</v>
      </c>
      <c r="B8" s="135" t="s">
        <v>484</v>
      </c>
    </row>
    <row r="9" spans="1:2" ht="12.75">
      <c r="A9" s="135" t="s">
        <v>544</v>
      </c>
      <c r="B9" s="135" t="s">
        <v>485</v>
      </c>
    </row>
    <row r="10" spans="1:2" ht="12.75">
      <c r="A10" s="135"/>
      <c r="B10" s="135"/>
    </row>
    <row r="11" spans="1:2" ht="12.75">
      <c r="A11" s="135"/>
      <c r="B11" s="135"/>
    </row>
    <row r="12" spans="1:2" s="147" customFormat="1" ht="15.75">
      <c r="A12" s="86" t="str">
        <f>+CONCATENATE(LEFT(A5,4),". évi előirányzat KIADÁSOK")</f>
        <v>2018. évi előirányzat KIADÁSOK</v>
      </c>
      <c r="B12" s="146"/>
    </row>
    <row r="13" spans="1:2" ht="12.75">
      <c r="A13" s="135"/>
      <c r="B13" s="135"/>
    </row>
    <row r="14" spans="1:2" ht="12.75">
      <c r="A14" s="135" t="s">
        <v>545</v>
      </c>
      <c r="B14" s="135" t="s">
        <v>486</v>
      </c>
    </row>
    <row r="15" spans="1:2" ht="12.75">
      <c r="A15" s="135" t="s">
        <v>546</v>
      </c>
      <c r="B15" s="135" t="s">
        <v>487</v>
      </c>
    </row>
    <row r="16" spans="1:2" ht="12.75">
      <c r="A16" s="135" t="s">
        <v>547</v>
      </c>
      <c r="B16" s="135" t="s">
        <v>488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602" t="s">
        <v>643</v>
      </c>
      <c r="B1" s="602"/>
      <c r="C1" s="602"/>
    </row>
    <row r="2" spans="1:4" ht="15.75" customHeight="1" thickBot="1">
      <c r="A2" s="150"/>
      <c r="B2" s="150"/>
      <c r="C2" s="159" t="str">
        <f>'2.2.sz.mell  '!E2</f>
        <v>Forintban!</v>
      </c>
      <c r="D2" s="156"/>
    </row>
    <row r="3" spans="1:3" ht="26.25" customHeight="1" thickBot="1">
      <c r="A3" s="175" t="s">
        <v>16</v>
      </c>
      <c r="B3" s="176" t="s">
        <v>189</v>
      </c>
      <c r="C3" s="177" t="str">
        <f>+'1.1.sz.mell.'!C3</f>
        <v>2018. évi előirányzat</v>
      </c>
    </row>
    <row r="4" spans="1:3" ht="15.75" thickBot="1">
      <c r="A4" s="178"/>
      <c r="B4" s="533" t="s">
        <v>489</v>
      </c>
      <c r="C4" s="534" t="s">
        <v>490</v>
      </c>
    </row>
    <row r="5" spans="1:3" ht="15">
      <c r="A5" s="179" t="s">
        <v>18</v>
      </c>
      <c r="B5" s="363" t="s">
        <v>499</v>
      </c>
      <c r="C5" s="360">
        <v>195579000</v>
      </c>
    </row>
    <row r="6" spans="1:3" ht="24.75">
      <c r="A6" s="180" t="s">
        <v>19</v>
      </c>
      <c r="B6" s="399" t="s">
        <v>243</v>
      </c>
      <c r="C6" s="361"/>
    </row>
    <row r="7" spans="1:3" ht="15">
      <c r="A7" s="180" t="s">
        <v>20</v>
      </c>
      <c r="B7" s="400" t="s">
        <v>500</v>
      </c>
      <c r="C7" s="361"/>
    </row>
    <row r="8" spans="1:3" ht="24.75">
      <c r="A8" s="180" t="s">
        <v>21</v>
      </c>
      <c r="B8" s="400" t="s">
        <v>245</v>
      </c>
      <c r="C8" s="361">
        <v>4588520</v>
      </c>
    </row>
    <row r="9" spans="1:3" ht="15">
      <c r="A9" s="181" t="s">
        <v>22</v>
      </c>
      <c r="B9" s="400" t="s">
        <v>244</v>
      </c>
      <c r="C9" s="362">
        <v>650000</v>
      </c>
    </row>
    <row r="10" spans="1:3" ht="15.75" thickBot="1">
      <c r="A10" s="180" t="s">
        <v>23</v>
      </c>
      <c r="B10" s="401" t="s">
        <v>501</v>
      </c>
      <c r="C10" s="361"/>
    </row>
    <row r="11" spans="1:3" ht="15.75" thickBot="1">
      <c r="A11" s="611" t="s">
        <v>192</v>
      </c>
      <c r="B11" s="612"/>
      <c r="C11" s="182">
        <f>SUM(C5:C10)</f>
        <v>200817520</v>
      </c>
    </row>
    <row r="12" spans="1:3" ht="23.25" customHeight="1">
      <c r="A12" s="613" t="s">
        <v>221</v>
      </c>
      <c r="B12" s="613"/>
      <c r="C12" s="61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9" customWidth="1"/>
    <col min="2" max="2" width="66.875" style="149" customWidth="1"/>
    <col min="3" max="3" width="27.00390625" style="149" customWidth="1"/>
    <col min="4" max="16384" width="9.375" style="149" customWidth="1"/>
  </cols>
  <sheetData>
    <row r="1" spans="1:3" ht="33" customHeight="1">
      <c r="A1" s="602" t="s">
        <v>644</v>
      </c>
      <c r="B1" s="602"/>
      <c r="C1" s="602"/>
    </row>
    <row r="2" spans="1:4" ht="15.75" customHeight="1" thickBot="1">
      <c r="A2" s="150"/>
      <c r="B2" s="150"/>
      <c r="C2" s="159" t="str">
        <f>'4.sz.mell.'!C2</f>
        <v>Forintban!</v>
      </c>
      <c r="D2" s="156"/>
    </row>
    <row r="3" spans="1:3" ht="26.25" customHeight="1" thickBot="1">
      <c r="A3" s="175" t="s">
        <v>16</v>
      </c>
      <c r="B3" s="176" t="s">
        <v>193</v>
      </c>
      <c r="C3" s="177" t="s">
        <v>219</v>
      </c>
    </row>
    <row r="4" spans="1:3" ht="15.75" thickBot="1">
      <c r="A4" s="178"/>
      <c r="B4" s="533" t="s">
        <v>489</v>
      </c>
      <c r="C4" s="534" t="s">
        <v>490</v>
      </c>
    </row>
    <row r="5" spans="1:3" ht="15">
      <c r="A5" s="179" t="s">
        <v>18</v>
      </c>
      <c r="B5" s="186"/>
      <c r="C5" s="183"/>
    </row>
    <row r="6" spans="1:3" ht="15">
      <c r="A6" s="180" t="s">
        <v>19</v>
      </c>
      <c r="B6" s="187"/>
      <c r="C6" s="184"/>
    </row>
    <row r="7" spans="1:3" ht="15.75" thickBot="1">
      <c r="A7" s="181" t="s">
        <v>20</v>
      </c>
      <c r="B7" s="188"/>
      <c r="C7" s="185"/>
    </row>
    <row r="8" spans="1:3" s="484" customFormat="1" ht="17.25" customHeight="1" thickBot="1">
      <c r="A8" s="485" t="s">
        <v>21</v>
      </c>
      <c r="B8" s="131" t="s">
        <v>194</v>
      </c>
      <c r="C8" s="182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43" customWidth="1"/>
    <col min="2" max="2" width="15.625" style="42" hidden="1" customWidth="1"/>
    <col min="3" max="3" width="16.375" style="42" customWidth="1"/>
    <col min="4" max="4" width="18.00390625" style="42" hidden="1" customWidth="1"/>
    <col min="5" max="5" width="14.00390625" style="42" customWidth="1"/>
    <col min="6" max="6" width="18.875" style="56" hidden="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191"/>
      <c r="B2" s="56"/>
      <c r="C2" s="56"/>
      <c r="D2" s="56"/>
      <c r="E2" s="56" t="s">
        <v>601</v>
      </c>
      <c r="F2" s="52" t="str">
        <f>'5.sz.mell.'!C2</f>
        <v>Forintban!</v>
      </c>
    </row>
    <row r="3" spans="1:6" s="45" customFormat="1" ht="44.25" customHeight="1" thickBot="1">
      <c r="A3" s="192" t="s">
        <v>63</v>
      </c>
      <c r="B3" s="193" t="s">
        <v>64</v>
      </c>
      <c r="C3" s="193" t="s">
        <v>65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54" t="s">
        <v>489</v>
      </c>
      <c r="B4" s="55" t="s">
        <v>490</v>
      </c>
      <c r="C4" s="55" t="s">
        <v>491</v>
      </c>
      <c r="D4" s="55" t="s">
        <v>493</v>
      </c>
      <c r="E4" s="55" t="s">
        <v>492</v>
      </c>
      <c r="F4" s="537" t="s">
        <v>560</v>
      </c>
    </row>
    <row r="5" spans="1:6" ht="15.75" customHeight="1">
      <c r="A5" s="486" t="s">
        <v>581</v>
      </c>
      <c r="B5" s="25"/>
      <c r="C5" s="488" t="s">
        <v>582</v>
      </c>
      <c r="D5" s="25"/>
      <c r="E5" s="25">
        <v>5000000</v>
      </c>
      <c r="F5" s="57">
        <f aca="true" t="shared" si="0" ref="F5:F23">B5-D5-E5</f>
        <v>-5000000</v>
      </c>
    </row>
    <row r="6" spans="1:6" ht="15.75" customHeight="1">
      <c r="A6" s="448" t="s">
        <v>600</v>
      </c>
      <c r="B6" s="25"/>
      <c r="C6" s="488" t="s">
        <v>582</v>
      </c>
      <c r="D6" s="25"/>
      <c r="E6" s="25">
        <v>800000</v>
      </c>
      <c r="F6" s="57">
        <f t="shared" si="0"/>
        <v>-800000</v>
      </c>
    </row>
    <row r="7" spans="1:6" ht="15.75" customHeight="1">
      <c r="A7" s="486" t="s">
        <v>583</v>
      </c>
      <c r="B7" s="25"/>
      <c r="C7" s="488" t="s">
        <v>582</v>
      </c>
      <c r="D7" s="25"/>
      <c r="E7" s="25">
        <v>143309282</v>
      </c>
      <c r="F7" s="57">
        <f t="shared" si="0"/>
        <v>-143309282</v>
      </c>
    </row>
    <row r="8" spans="1:6" ht="15.75" customHeight="1">
      <c r="A8" s="487" t="s">
        <v>584</v>
      </c>
      <c r="B8" s="25"/>
      <c r="C8" s="488" t="s">
        <v>585</v>
      </c>
      <c r="D8" s="25"/>
      <c r="E8" s="25">
        <v>1214120</v>
      </c>
      <c r="F8" s="57">
        <f t="shared" si="0"/>
        <v>-1214120</v>
      </c>
    </row>
    <row r="9" spans="1:6" ht="15.75" customHeight="1">
      <c r="A9" s="486" t="s">
        <v>586</v>
      </c>
      <c r="B9" s="25"/>
      <c r="C9" s="488" t="s">
        <v>582</v>
      </c>
      <c r="D9" s="25"/>
      <c r="E9" s="25">
        <v>130000</v>
      </c>
      <c r="F9" s="57">
        <f t="shared" si="0"/>
        <v>-130000</v>
      </c>
    </row>
    <row r="10" spans="1:6" ht="15.75" customHeight="1">
      <c r="A10" s="487" t="s">
        <v>587</v>
      </c>
      <c r="B10" s="25"/>
      <c r="C10" s="488" t="s">
        <v>582</v>
      </c>
      <c r="D10" s="25"/>
      <c r="E10" s="25">
        <v>134000</v>
      </c>
      <c r="F10" s="57">
        <f t="shared" si="0"/>
        <v>-134000</v>
      </c>
    </row>
    <row r="11" spans="1:6" ht="15.75" customHeight="1">
      <c r="A11" s="486" t="s">
        <v>588</v>
      </c>
      <c r="B11" s="25"/>
      <c r="C11" s="488" t="s">
        <v>582</v>
      </c>
      <c r="D11" s="25"/>
      <c r="E11" s="25">
        <v>640000</v>
      </c>
      <c r="F11" s="57">
        <f t="shared" si="0"/>
        <v>-640000</v>
      </c>
    </row>
    <row r="12" spans="1:6" ht="15.75" customHeight="1">
      <c r="A12" s="486" t="s">
        <v>589</v>
      </c>
      <c r="B12" s="25"/>
      <c r="C12" s="488" t="s">
        <v>582</v>
      </c>
      <c r="D12" s="25"/>
      <c r="E12" s="25">
        <v>450000</v>
      </c>
      <c r="F12" s="57">
        <f t="shared" si="0"/>
        <v>-450000</v>
      </c>
    </row>
    <row r="13" spans="1:6" ht="15.75" customHeight="1">
      <c r="A13" s="486" t="s">
        <v>590</v>
      </c>
      <c r="B13" s="25"/>
      <c r="C13" s="488" t="s">
        <v>582</v>
      </c>
      <c r="D13" s="25"/>
      <c r="E13" s="25">
        <v>500000</v>
      </c>
      <c r="F13" s="57">
        <f t="shared" si="0"/>
        <v>-500000</v>
      </c>
    </row>
    <row r="14" spans="1:6" ht="15.75" customHeight="1">
      <c r="A14" s="486" t="s">
        <v>591</v>
      </c>
      <c r="B14" s="25"/>
      <c r="C14" s="488" t="s">
        <v>582</v>
      </c>
      <c r="D14" s="25"/>
      <c r="E14" s="25">
        <v>2830600</v>
      </c>
      <c r="F14" s="57">
        <f t="shared" si="0"/>
        <v>-2830600</v>
      </c>
    </row>
    <row r="15" spans="1:6" ht="15.75" customHeight="1">
      <c r="A15" s="486" t="s">
        <v>592</v>
      </c>
      <c r="B15" s="25"/>
      <c r="C15" s="488" t="s">
        <v>582</v>
      </c>
      <c r="D15" s="25"/>
      <c r="E15" s="25">
        <v>381000</v>
      </c>
      <c r="F15" s="57">
        <f t="shared" si="0"/>
        <v>-381000</v>
      </c>
    </row>
    <row r="16" spans="1:6" ht="15.75" customHeight="1">
      <c r="A16" s="486" t="s">
        <v>593</v>
      </c>
      <c r="B16" s="25"/>
      <c r="C16" s="488" t="s">
        <v>582</v>
      </c>
      <c r="D16" s="25"/>
      <c r="E16" s="25">
        <v>6500000</v>
      </c>
      <c r="F16" s="57">
        <f t="shared" si="0"/>
        <v>-6500000</v>
      </c>
    </row>
    <row r="17" spans="1:6" ht="15.75" customHeight="1">
      <c r="A17" s="486" t="s">
        <v>594</v>
      </c>
      <c r="B17" s="25"/>
      <c r="C17" s="488" t="s">
        <v>582</v>
      </c>
      <c r="D17" s="25"/>
      <c r="E17" s="25">
        <v>5670081</v>
      </c>
      <c r="F17" s="57">
        <f t="shared" si="0"/>
        <v>-5670081</v>
      </c>
    </row>
    <row r="18" spans="1:6" ht="15.75" customHeight="1">
      <c r="A18" s="486" t="s">
        <v>595</v>
      </c>
      <c r="B18" s="25"/>
      <c r="C18" s="488" t="s">
        <v>582</v>
      </c>
      <c r="D18" s="25"/>
      <c r="E18" s="25">
        <v>2100000</v>
      </c>
      <c r="F18" s="57">
        <f t="shared" si="0"/>
        <v>-2100000</v>
      </c>
    </row>
    <row r="19" spans="1:6" ht="15.75" customHeight="1">
      <c r="A19" s="486" t="s">
        <v>596</v>
      </c>
      <c r="B19" s="25"/>
      <c r="C19" s="488" t="s">
        <v>582</v>
      </c>
      <c r="D19" s="25"/>
      <c r="E19" s="25">
        <v>10160000</v>
      </c>
      <c r="F19" s="57">
        <f t="shared" si="0"/>
        <v>-10160000</v>
      </c>
    </row>
    <row r="20" spans="1:6" ht="15.75" customHeight="1">
      <c r="A20" s="486" t="s">
        <v>597</v>
      </c>
      <c r="B20" s="25"/>
      <c r="C20" s="488" t="s">
        <v>582</v>
      </c>
      <c r="D20" s="25"/>
      <c r="E20" s="25">
        <v>206000</v>
      </c>
      <c r="F20" s="57">
        <f t="shared" si="0"/>
        <v>-206000</v>
      </c>
    </row>
    <row r="21" spans="1:6" ht="15.75" customHeight="1">
      <c r="A21" s="486" t="s">
        <v>598</v>
      </c>
      <c r="B21" s="25"/>
      <c r="C21" s="488" t="s">
        <v>582</v>
      </c>
      <c r="D21" s="25"/>
      <c r="E21" s="25">
        <v>635000</v>
      </c>
      <c r="F21" s="57">
        <f t="shared" si="0"/>
        <v>-635000</v>
      </c>
    </row>
    <row r="22" spans="1:6" ht="15.75" customHeight="1">
      <c r="A22" s="58" t="s">
        <v>599</v>
      </c>
      <c r="B22" s="26"/>
      <c r="C22" s="489" t="s">
        <v>582</v>
      </c>
      <c r="D22" s="26"/>
      <c r="E22" s="26">
        <v>300000</v>
      </c>
      <c r="F22" s="59">
        <f t="shared" si="0"/>
        <v>-300000</v>
      </c>
    </row>
    <row r="23" spans="2:6" ht="15.75" customHeight="1" thickBot="1">
      <c r="B23" s="588"/>
      <c r="C23" s="589"/>
      <c r="D23" s="588"/>
      <c r="E23" s="588"/>
      <c r="F23" s="590">
        <f t="shared" si="0"/>
        <v>0</v>
      </c>
    </row>
    <row r="24" spans="1:6" s="62" customFormat="1" ht="18" customHeight="1" thickBot="1">
      <c r="A24" s="194" t="s">
        <v>62</v>
      </c>
      <c r="B24" s="60">
        <f>SUM(B5:B22)</f>
        <v>0</v>
      </c>
      <c r="C24" s="120"/>
      <c r="D24" s="60">
        <f>SUM(D5:D22)</f>
        <v>0</v>
      </c>
      <c r="E24" s="60">
        <f>SUM(E5:E23)</f>
        <v>180960083</v>
      </c>
      <c r="F24" s="61">
        <f>SUM(F5:F23)</f>
        <v>-180960083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7" sqref="E17"/>
    </sheetView>
  </sheetViews>
  <sheetFormatPr defaultColWidth="9.00390625" defaultRowHeight="12.75"/>
  <cols>
    <col min="1" max="1" width="60.625" style="43" customWidth="1"/>
    <col min="2" max="2" width="15.625" style="42" hidden="1" customWidth="1"/>
    <col min="3" max="3" width="16.375" style="42" customWidth="1"/>
    <col min="4" max="4" width="18.00390625" style="42" hidden="1" customWidth="1"/>
    <col min="5" max="5" width="16.625" style="42" customWidth="1"/>
    <col min="6" max="6" width="18.875" style="42" hidden="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191"/>
      <c r="B2" s="56"/>
      <c r="C2" s="56"/>
      <c r="D2" s="56"/>
      <c r="E2" s="56" t="s">
        <v>601</v>
      </c>
      <c r="F2" s="52" t="str">
        <f>'6.sz.mell.'!F2</f>
        <v>Forintban!</v>
      </c>
    </row>
    <row r="3" spans="1:6" s="45" customFormat="1" ht="48.75" customHeight="1" thickBot="1">
      <c r="A3" s="192" t="s">
        <v>66</v>
      </c>
      <c r="B3" s="193" t="s">
        <v>64</v>
      </c>
      <c r="C3" s="193" t="s">
        <v>65</v>
      </c>
      <c r="D3" s="193" t="str">
        <f>+'6.sz.mell.'!D3</f>
        <v>Felhasználás   2017. XII. 31-ig</v>
      </c>
      <c r="E3" s="193" t="str">
        <f>+'6.sz.mell.'!E3</f>
        <v>2018. évi előirányzat</v>
      </c>
      <c r="F3" s="535" t="str">
        <f>+CONCATENATE(LEFT(ÖSSZEFÜGGÉSEK!A5,4),". utáni szükséglet ",CHAR(10),"")</f>
        <v>2018. utáni szükséglet 
</v>
      </c>
    </row>
    <row r="4" spans="1:6" s="56" customFormat="1" ht="15" customHeight="1" thickBot="1">
      <c r="A4" s="54" t="s">
        <v>489</v>
      </c>
      <c r="B4" s="55" t="s">
        <v>490</v>
      </c>
      <c r="C4" s="55" t="s">
        <v>491</v>
      </c>
      <c r="D4" s="55" t="s">
        <v>493</v>
      </c>
      <c r="E4" s="55" t="s">
        <v>492</v>
      </c>
      <c r="F4" s="538" t="s">
        <v>560</v>
      </c>
    </row>
    <row r="5" spans="1:6" ht="15.75" customHeight="1">
      <c r="A5" s="63" t="s">
        <v>602</v>
      </c>
      <c r="B5" s="64"/>
      <c r="C5" s="490" t="s">
        <v>582</v>
      </c>
      <c r="D5" s="64"/>
      <c r="E5" s="64">
        <v>4500001</v>
      </c>
      <c r="F5" s="65">
        <f aca="true" t="shared" si="0" ref="F5:F23">B5-D5-E5</f>
        <v>-4500001</v>
      </c>
    </row>
    <row r="6" spans="1:6" ht="15.75" customHeight="1">
      <c r="A6" s="63" t="s">
        <v>603</v>
      </c>
      <c r="B6" s="64"/>
      <c r="C6" s="490" t="s">
        <v>582</v>
      </c>
      <c r="D6" s="64"/>
      <c r="E6" s="64">
        <v>2000000</v>
      </c>
      <c r="F6" s="65">
        <f t="shared" si="0"/>
        <v>-2000000</v>
      </c>
    </row>
    <row r="7" spans="1:6" ht="15.75" customHeight="1">
      <c r="A7" s="63" t="s">
        <v>604</v>
      </c>
      <c r="B7" s="64"/>
      <c r="C7" s="490" t="s">
        <v>582</v>
      </c>
      <c r="D7" s="64"/>
      <c r="E7" s="64">
        <v>12000000</v>
      </c>
      <c r="F7" s="65">
        <f t="shared" si="0"/>
        <v>-12000000</v>
      </c>
    </row>
    <row r="8" spans="1:6" ht="15.75" customHeight="1">
      <c r="A8" s="63" t="s">
        <v>605</v>
      </c>
      <c r="B8" s="64"/>
      <c r="C8" s="490" t="s">
        <v>582</v>
      </c>
      <c r="D8" s="64"/>
      <c r="E8" s="64">
        <v>2160256</v>
      </c>
      <c r="F8" s="65">
        <f t="shared" si="0"/>
        <v>-2160256</v>
      </c>
    </row>
    <row r="9" spans="1:6" ht="15.75" customHeight="1">
      <c r="A9" s="63" t="s">
        <v>606</v>
      </c>
      <c r="B9" s="64"/>
      <c r="C9" s="490" t="s">
        <v>582</v>
      </c>
      <c r="D9" s="64"/>
      <c r="E9" s="64">
        <v>2285102</v>
      </c>
      <c r="F9" s="65">
        <f t="shared" si="0"/>
        <v>-2285102</v>
      </c>
    </row>
    <row r="10" spans="1:6" ht="15.75" customHeight="1">
      <c r="A10" s="63" t="s">
        <v>607</v>
      </c>
      <c r="B10" s="64"/>
      <c r="C10" s="490" t="s">
        <v>582</v>
      </c>
      <c r="D10" s="64"/>
      <c r="E10" s="64">
        <v>2000000</v>
      </c>
      <c r="F10" s="65">
        <f t="shared" si="0"/>
        <v>-2000000</v>
      </c>
    </row>
    <row r="11" spans="1:6" ht="15.75" customHeight="1">
      <c r="A11" s="63" t="s">
        <v>608</v>
      </c>
      <c r="B11" s="64"/>
      <c r="C11" s="490" t="s">
        <v>582</v>
      </c>
      <c r="D11" s="64"/>
      <c r="E11" s="64">
        <v>762000</v>
      </c>
      <c r="F11" s="65">
        <f t="shared" si="0"/>
        <v>-762000</v>
      </c>
    </row>
    <row r="12" spans="1:6" ht="15.75" customHeight="1">
      <c r="A12" s="63" t="s">
        <v>609</v>
      </c>
      <c r="B12" s="64"/>
      <c r="C12" s="490" t="s">
        <v>582</v>
      </c>
      <c r="D12" s="64"/>
      <c r="E12" s="64">
        <v>381000</v>
      </c>
      <c r="F12" s="65">
        <f t="shared" si="0"/>
        <v>-381000</v>
      </c>
    </row>
    <row r="13" spans="1:6" ht="15.75" customHeight="1">
      <c r="A13" s="63" t="s">
        <v>610</v>
      </c>
      <c r="B13" s="64"/>
      <c r="C13" s="490" t="s">
        <v>582</v>
      </c>
      <c r="D13" s="64"/>
      <c r="E13" s="64">
        <v>381000</v>
      </c>
      <c r="F13" s="65">
        <f t="shared" si="0"/>
        <v>-381000</v>
      </c>
    </row>
    <row r="14" spans="1:6" ht="15.75" customHeight="1">
      <c r="A14" s="63" t="s">
        <v>611</v>
      </c>
      <c r="B14" s="64"/>
      <c r="C14" s="490" t="s">
        <v>582</v>
      </c>
      <c r="D14" s="64"/>
      <c r="E14" s="64">
        <v>1275200</v>
      </c>
      <c r="F14" s="65">
        <f t="shared" si="0"/>
        <v>-1275200</v>
      </c>
    </row>
    <row r="15" spans="1:6" ht="15.75" customHeight="1">
      <c r="A15" s="63" t="s">
        <v>640</v>
      </c>
      <c r="B15" s="64"/>
      <c r="C15" s="490" t="s">
        <v>582</v>
      </c>
      <c r="D15" s="64"/>
      <c r="E15" s="64">
        <v>5125085</v>
      </c>
      <c r="F15" s="65">
        <f t="shared" si="0"/>
        <v>-5125085</v>
      </c>
    </row>
    <row r="16" spans="1:6" ht="15.75" customHeight="1">
      <c r="A16" s="63" t="s">
        <v>641</v>
      </c>
      <c r="B16" s="64"/>
      <c r="C16" s="490" t="s">
        <v>582</v>
      </c>
      <c r="D16" s="64"/>
      <c r="E16" s="64">
        <v>1270000</v>
      </c>
      <c r="F16" s="65">
        <f t="shared" si="0"/>
        <v>-1270000</v>
      </c>
    </row>
    <row r="17" spans="1:6" ht="15.75" customHeight="1">
      <c r="A17" s="63"/>
      <c r="B17" s="64"/>
      <c r="C17" s="490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90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90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90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90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90"/>
      <c r="D22" s="64"/>
      <c r="E22" s="64"/>
      <c r="F22" s="65">
        <f t="shared" si="0"/>
        <v>0</v>
      </c>
    </row>
    <row r="23" spans="1:6" ht="15.75" customHeight="1" thickBot="1">
      <c r="A23" s="66"/>
      <c r="B23" s="67"/>
      <c r="C23" s="491"/>
      <c r="D23" s="67"/>
      <c r="E23" s="67"/>
      <c r="F23" s="68">
        <f t="shared" si="0"/>
        <v>0</v>
      </c>
    </row>
    <row r="24" spans="1:6" s="62" customFormat="1" ht="18" customHeight="1" thickBot="1">
      <c r="A24" s="194" t="s">
        <v>62</v>
      </c>
      <c r="B24" s="195">
        <f>SUM(B5:B23)</f>
        <v>0</v>
      </c>
      <c r="C24" s="121"/>
      <c r="D24" s="195">
        <f>SUM(D5:D23)</f>
        <v>0</v>
      </c>
      <c r="E24" s="195">
        <f>SUM(E5:E23)</f>
        <v>34139644</v>
      </c>
      <c r="F24" s="69">
        <f>SUM(F5:F23)</f>
        <v>-34139644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H3" sqref="H3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4"/>
      <c r="B1" s="214"/>
      <c r="C1" s="214"/>
      <c r="D1" s="214"/>
      <c r="E1" s="214"/>
    </row>
    <row r="2" spans="1:5" ht="15.75">
      <c r="A2" s="586" t="s">
        <v>131</v>
      </c>
      <c r="B2" s="624" t="s">
        <v>612</v>
      </c>
      <c r="C2" s="624"/>
      <c r="D2" s="624"/>
      <c r="E2" s="624"/>
    </row>
    <row r="3" spans="1:5" ht="14.25" thickBot="1">
      <c r="A3" s="214"/>
      <c r="B3" s="214"/>
      <c r="C3" s="214"/>
      <c r="D3" s="625" t="str">
        <f>'7.sz.mell.'!F2</f>
        <v>Forintban!</v>
      </c>
      <c r="E3" s="625"/>
    </row>
    <row r="4" spans="1:5" ht="15" customHeight="1" thickBot="1">
      <c r="A4" s="215" t="s">
        <v>124</v>
      </c>
      <c r="B4" s="216" t="str">
        <f>CONCATENATE((LEFT(ÖSSZEFÜGGÉSEK!A5,4)),".")</f>
        <v>2018.</v>
      </c>
      <c r="C4" s="216" t="str">
        <f>CONCATENATE((LEFT(ÖSSZEFÜGGÉSEK!A5,4))+1,".")</f>
        <v>2019.</v>
      </c>
      <c r="D4" s="216" t="str">
        <f>CONCATENATE((LEFT(ÖSSZEFÜGGÉSEK!A5,4))+1,". után")</f>
        <v>2019. után</v>
      </c>
      <c r="E4" s="217" t="s">
        <v>50</v>
      </c>
    </row>
    <row r="5" spans="1:5" ht="12.75">
      <c r="A5" s="218" t="s">
        <v>125</v>
      </c>
      <c r="B5" s="87"/>
      <c r="C5" s="87"/>
      <c r="D5" s="87"/>
      <c r="E5" s="219">
        <f aca="true" t="shared" si="0" ref="E5:E11">SUM(B5:D5)</f>
        <v>0</v>
      </c>
    </row>
    <row r="6" spans="1:5" ht="12.75">
      <c r="A6" s="220" t="s">
        <v>138</v>
      </c>
      <c r="B6" s="88"/>
      <c r="C6" s="88"/>
      <c r="D6" s="88"/>
      <c r="E6" s="221">
        <f t="shared" si="0"/>
        <v>0</v>
      </c>
    </row>
    <row r="7" spans="1:5" ht="12.75">
      <c r="A7" s="222" t="s">
        <v>126</v>
      </c>
      <c r="B7" s="89">
        <v>143309282</v>
      </c>
      <c r="C7" s="89"/>
      <c r="D7" s="89"/>
      <c r="E7" s="223">
        <f t="shared" si="0"/>
        <v>143309282</v>
      </c>
    </row>
    <row r="8" spans="1:5" ht="12.75">
      <c r="A8" s="222" t="s">
        <v>140</v>
      </c>
      <c r="B8" s="89"/>
      <c r="C8" s="89"/>
      <c r="D8" s="89"/>
      <c r="E8" s="223">
        <f t="shared" si="0"/>
        <v>0</v>
      </c>
    </row>
    <row r="9" spans="1:5" ht="12.75">
      <c r="A9" s="222" t="s">
        <v>127</v>
      </c>
      <c r="B9" s="89"/>
      <c r="C9" s="89"/>
      <c r="D9" s="89"/>
      <c r="E9" s="223">
        <f t="shared" si="0"/>
        <v>0</v>
      </c>
    </row>
    <row r="10" spans="1:5" ht="12.75">
      <c r="A10" s="222" t="s">
        <v>128</v>
      </c>
      <c r="B10" s="89"/>
      <c r="C10" s="89"/>
      <c r="D10" s="89"/>
      <c r="E10" s="223">
        <f t="shared" si="0"/>
        <v>0</v>
      </c>
    </row>
    <row r="11" spans="1:5" ht="13.5" thickBot="1">
      <c r="A11" s="90"/>
      <c r="B11" s="91"/>
      <c r="C11" s="91"/>
      <c r="D11" s="91"/>
      <c r="E11" s="223">
        <f t="shared" si="0"/>
        <v>0</v>
      </c>
    </row>
    <row r="12" spans="1:5" ht="13.5" thickBot="1">
      <c r="A12" s="224" t="s">
        <v>130</v>
      </c>
      <c r="B12" s="225">
        <f>B5+SUM(B7:B11)</f>
        <v>143309282</v>
      </c>
      <c r="C12" s="225">
        <f>C5+SUM(C7:C11)</f>
        <v>0</v>
      </c>
      <c r="D12" s="225">
        <f>D5+SUM(D7:D11)</f>
        <v>0</v>
      </c>
      <c r="E12" s="226">
        <f>E5+SUM(E7:E11)</f>
        <v>143309282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5" t="s">
        <v>129</v>
      </c>
      <c r="B14" s="216" t="str">
        <f>+B4</f>
        <v>2018.</v>
      </c>
      <c r="C14" s="216" t="str">
        <f>+C4</f>
        <v>2019.</v>
      </c>
      <c r="D14" s="216" t="str">
        <f>+D4</f>
        <v>2019. után</v>
      </c>
      <c r="E14" s="217" t="s">
        <v>50</v>
      </c>
    </row>
    <row r="15" spans="1:5" ht="12.75">
      <c r="A15" s="218" t="s">
        <v>134</v>
      </c>
      <c r="B15" s="87"/>
      <c r="C15" s="87"/>
      <c r="D15" s="87"/>
      <c r="E15" s="219">
        <f aca="true" t="shared" si="1" ref="E15:E21">SUM(B15:D15)</f>
        <v>0</v>
      </c>
    </row>
    <row r="16" spans="1:5" ht="12.75">
      <c r="A16" s="227" t="s">
        <v>135</v>
      </c>
      <c r="B16" s="89">
        <v>143309282</v>
      </c>
      <c r="C16" s="89"/>
      <c r="D16" s="89"/>
      <c r="E16" s="223">
        <f t="shared" si="1"/>
        <v>143309282</v>
      </c>
    </row>
    <row r="17" spans="1:5" ht="12.75">
      <c r="A17" s="222" t="s">
        <v>136</v>
      </c>
      <c r="B17" s="89"/>
      <c r="C17" s="89"/>
      <c r="D17" s="89"/>
      <c r="E17" s="223">
        <f t="shared" si="1"/>
        <v>0</v>
      </c>
    </row>
    <row r="18" spans="1:5" ht="12.75">
      <c r="A18" s="222" t="s">
        <v>137</v>
      </c>
      <c r="B18" s="89"/>
      <c r="C18" s="89"/>
      <c r="D18" s="89"/>
      <c r="E18" s="223">
        <f t="shared" si="1"/>
        <v>0</v>
      </c>
    </row>
    <row r="19" spans="1:5" ht="12.75">
      <c r="A19" s="92"/>
      <c r="B19" s="89"/>
      <c r="C19" s="89"/>
      <c r="D19" s="89"/>
      <c r="E19" s="223">
        <f t="shared" si="1"/>
        <v>0</v>
      </c>
    </row>
    <row r="20" spans="1:5" ht="12.75">
      <c r="A20" s="92"/>
      <c r="B20" s="89"/>
      <c r="C20" s="89"/>
      <c r="D20" s="89"/>
      <c r="E20" s="223">
        <f t="shared" si="1"/>
        <v>0</v>
      </c>
    </row>
    <row r="21" spans="1:5" ht="13.5" thickBot="1">
      <c r="A21" s="90"/>
      <c r="B21" s="91"/>
      <c r="C21" s="91"/>
      <c r="D21" s="91"/>
      <c r="E21" s="223">
        <f t="shared" si="1"/>
        <v>0</v>
      </c>
    </row>
    <row r="22" spans="1:5" ht="13.5" thickBot="1">
      <c r="A22" s="224" t="s">
        <v>52</v>
      </c>
      <c r="B22" s="225">
        <f>SUM(B15:B21)</f>
        <v>143309282</v>
      </c>
      <c r="C22" s="225">
        <f>SUM(C15:C21)</f>
        <v>0</v>
      </c>
      <c r="D22" s="225">
        <f>SUM(D15:D21)</f>
        <v>0</v>
      </c>
      <c r="E22" s="226">
        <f>SUM(E15:E21)</f>
        <v>143309282</v>
      </c>
    </row>
    <row r="23" spans="1:5" ht="12.75">
      <c r="A23" s="214"/>
      <c r="B23" s="214"/>
      <c r="C23" s="214"/>
      <c r="D23" s="214"/>
      <c r="E23" s="214"/>
    </row>
    <row r="24" spans="1:5" ht="12.75">
      <c r="A24" s="214"/>
      <c r="B24" s="214"/>
      <c r="C24" s="214"/>
      <c r="D24" s="214"/>
      <c r="E24" s="214"/>
    </row>
    <row r="25" spans="1:5" ht="15.75">
      <c r="A25" s="586" t="s">
        <v>131</v>
      </c>
      <c r="B25" s="624"/>
      <c r="C25" s="624"/>
      <c r="D25" s="624"/>
      <c r="E25" s="624"/>
    </row>
    <row r="26" spans="1:5" ht="14.25" thickBot="1">
      <c r="A26" s="214"/>
      <c r="B26" s="214"/>
      <c r="C26" s="214"/>
      <c r="D26" s="625" t="str">
        <f>D3</f>
        <v>Forintban!</v>
      </c>
      <c r="E26" s="625"/>
    </row>
    <row r="27" spans="1:5" ht="13.5" thickBot="1">
      <c r="A27" s="215" t="s">
        <v>124</v>
      </c>
      <c r="B27" s="216" t="str">
        <f>+B14</f>
        <v>2018.</v>
      </c>
      <c r="C27" s="216" t="str">
        <f>+C14</f>
        <v>2019.</v>
      </c>
      <c r="D27" s="216" t="str">
        <f>+D14</f>
        <v>2019. után</v>
      </c>
      <c r="E27" s="217" t="s">
        <v>50</v>
      </c>
    </row>
    <row r="28" spans="1:5" ht="12.75">
      <c r="A28" s="218" t="s">
        <v>125</v>
      </c>
      <c r="B28" s="87"/>
      <c r="C28" s="87"/>
      <c r="D28" s="87"/>
      <c r="E28" s="219">
        <f aca="true" t="shared" si="2" ref="E28:E34">SUM(B28:D28)</f>
        <v>0</v>
      </c>
    </row>
    <row r="29" spans="1:5" ht="12.75">
      <c r="A29" s="220" t="s">
        <v>138</v>
      </c>
      <c r="B29" s="88"/>
      <c r="C29" s="88"/>
      <c r="D29" s="88"/>
      <c r="E29" s="221">
        <f t="shared" si="2"/>
        <v>0</v>
      </c>
    </row>
    <row r="30" spans="1:5" ht="12.75">
      <c r="A30" s="222" t="s">
        <v>126</v>
      </c>
      <c r="B30" s="89"/>
      <c r="C30" s="89"/>
      <c r="D30" s="89"/>
      <c r="E30" s="223">
        <f t="shared" si="2"/>
        <v>0</v>
      </c>
    </row>
    <row r="31" spans="1:5" ht="12.75">
      <c r="A31" s="222" t="s">
        <v>140</v>
      </c>
      <c r="B31" s="89"/>
      <c r="C31" s="89"/>
      <c r="D31" s="89"/>
      <c r="E31" s="223">
        <f t="shared" si="2"/>
        <v>0</v>
      </c>
    </row>
    <row r="32" spans="1:5" ht="12.75">
      <c r="A32" s="222" t="s">
        <v>127</v>
      </c>
      <c r="B32" s="89"/>
      <c r="C32" s="89"/>
      <c r="D32" s="89"/>
      <c r="E32" s="223">
        <f t="shared" si="2"/>
        <v>0</v>
      </c>
    </row>
    <row r="33" spans="1:5" ht="12.75">
      <c r="A33" s="222" t="s">
        <v>128</v>
      </c>
      <c r="B33" s="89"/>
      <c r="C33" s="89"/>
      <c r="D33" s="89"/>
      <c r="E33" s="223">
        <f t="shared" si="2"/>
        <v>0</v>
      </c>
    </row>
    <row r="34" spans="1:5" ht="13.5" thickBot="1">
      <c r="A34" s="90"/>
      <c r="B34" s="91"/>
      <c r="C34" s="91"/>
      <c r="D34" s="91"/>
      <c r="E34" s="223">
        <f t="shared" si="2"/>
        <v>0</v>
      </c>
    </row>
    <row r="35" spans="1:5" ht="13.5" thickBot="1">
      <c r="A35" s="224" t="s">
        <v>130</v>
      </c>
      <c r="B35" s="225">
        <f>B28+SUM(B30:B34)</f>
        <v>0</v>
      </c>
      <c r="C35" s="225">
        <f>C28+SUM(C30:C34)</f>
        <v>0</v>
      </c>
      <c r="D35" s="225">
        <f>D28+SUM(D30:D34)</f>
        <v>0</v>
      </c>
      <c r="E35" s="226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5" t="s">
        <v>129</v>
      </c>
      <c r="B37" s="216" t="str">
        <f>+B27</f>
        <v>2018.</v>
      </c>
      <c r="C37" s="216" t="str">
        <f>+C27</f>
        <v>2019.</v>
      </c>
      <c r="D37" s="216" t="str">
        <f>+D27</f>
        <v>2019. után</v>
      </c>
      <c r="E37" s="217" t="s">
        <v>50</v>
      </c>
    </row>
    <row r="38" spans="1:5" ht="12.75">
      <c r="A38" s="218" t="s">
        <v>134</v>
      </c>
      <c r="B38" s="87"/>
      <c r="C38" s="87"/>
      <c r="D38" s="87"/>
      <c r="E38" s="219">
        <f aca="true" t="shared" si="3" ref="E38:E44">SUM(B38:D38)</f>
        <v>0</v>
      </c>
    </row>
    <row r="39" spans="1:5" ht="12.75">
      <c r="A39" s="227" t="s">
        <v>135</v>
      </c>
      <c r="B39" s="89"/>
      <c r="C39" s="89"/>
      <c r="D39" s="89"/>
      <c r="E39" s="223">
        <f t="shared" si="3"/>
        <v>0</v>
      </c>
    </row>
    <row r="40" spans="1:5" ht="12.75">
      <c r="A40" s="222" t="s">
        <v>136</v>
      </c>
      <c r="B40" s="89"/>
      <c r="C40" s="89"/>
      <c r="D40" s="89"/>
      <c r="E40" s="223">
        <f t="shared" si="3"/>
        <v>0</v>
      </c>
    </row>
    <row r="41" spans="1:5" ht="12.75">
      <c r="A41" s="222" t="s">
        <v>137</v>
      </c>
      <c r="B41" s="89"/>
      <c r="C41" s="89"/>
      <c r="D41" s="89"/>
      <c r="E41" s="223">
        <f t="shared" si="3"/>
        <v>0</v>
      </c>
    </row>
    <row r="42" spans="1:5" ht="12.75">
      <c r="A42" s="92"/>
      <c r="B42" s="89"/>
      <c r="C42" s="89"/>
      <c r="D42" s="89"/>
      <c r="E42" s="223">
        <f t="shared" si="3"/>
        <v>0</v>
      </c>
    </row>
    <row r="43" spans="1:5" ht="12.75">
      <c r="A43" s="92"/>
      <c r="B43" s="89"/>
      <c r="C43" s="89"/>
      <c r="D43" s="89"/>
      <c r="E43" s="223">
        <f t="shared" si="3"/>
        <v>0</v>
      </c>
    </row>
    <row r="44" spans="1:5" ht="13.5" thickBot="1">
      <c r="A44" s="90"/>
      <c r="B44" s="91"/>
      <c r="C44" s="91"/>
      <c r="D44" s="91"/>
      <c r="E44" s="223">
        <f t="shared" si="3"/>
        <v>0</v>
      </c>
    </row>
    <row r="45" spans="1:5" ht="13.5" thickBot="1">
      <c r="A45" s="224" t="s">
        <v>52</v>
      </c>
      <c r="B45" s="225">
        <f>SUM(B38:B44)</f>
        <v>0</v>
      </c>
      <c r="C45" s="225">
        <f>SUM(C38:C44)</f>
        <v>0</v>
      </c>
      <c r="D45" s="225">
        <f>SUM(D38:D44)</f>
        <v>0</v>
      </c>
      <c r="E45" s="226">
        <f>SUM(E38:E44)</f>
        <v>0</v>
      </c>
    </row>
    <row r="46" spans="1:5" ht="12.75">
      <c r="A46" s="214"/>
      <c r="B46" s="214"/>
      <c r="C46" s="214"/>
      <c r="D46" s="214"/>
      <c r="E46" s="214"/>
    </row>
    <row r="47" spans="1:5" ht="15.75">
      <c r="A47" s="63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3"/>
      <c r="C47" s="633"/>
      <c r="D47" s="633"/>
      <c r="E47" s="633"/>
    </row>
    <row r="48" spans="1:5" ht="13.5" thickBot="1">
      <c r="A48" s="214"/>
      <c r="B48" s="214"/>
      <c r="C48" s="214"/>
      <c r="D48" s="214"/>
      <c r="E48" s="214"/>
    </row>
    <row r="49" spans="1:8" ht="13.5" thickBot="1">
      <c r="A49" s="615" t="s">
        <v>132</v>
      </c>
      <c r="B49" s="616"/>
      <c r="C49" s="617"/>
      <c r="D49" s="636" t="s">
        <v>563</v>
      </c>
      <c r="E49" s="637"/>
      <c r="H49" s="48"/>
    </row>
    <row r="50" spans="1:5" ht="12.75">
      <c r="A50" s="618"/>
      <c r="B50" s="619"/>
      <c r="C50" s="620"/>
      <c r="D50" s="629"/>
      <c r="E50" s="630"/>
    </row>
    <row r="51" spans="1:5" ht="13.5" thickBot="1">
      <c r="A51" s="621"/>
      <c r="B51" s="622"/>
      <c r="C51" s="623"/>
      <c r="D51" s="631"/>
      <c r="E51" s="632"/>
    </row>
    <row r="52" spans="1:5" ht="13.5" thickBot="1">
      <c r="A52" s="626" t="s">
        <v>52</v>
      </c>
      <c r="B52" s="627"/>
      <c r="C52" s="628"/>
      <c r="D52" s="634">
        <f>SUM(D50:E51)</f>
        <v>0</v>
      </c>
      <c r="E52" s="635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405" customWidth="1"/>
    <col min="2" max="2" width="72.00390625" style="406" customWidth="1"/>
    <col min="3" max="3" width="25.00390625" style="407" customWidth="1"/>
    <col min="4" max="16384" width="9.375" style="3" customWidth="1"/>
  </cols>
  <sheetData>
    <row r="1" spans="1:3" s="2" customFormat="1" ht="16.5" customHeight="1">
      <c r="A1" s="228"/>
      <c r="B1" s="230"/>
      <c r="C1" s="575" t="str">
        <f>+CONCATENATE("9.1. melléklet a ……/",LEFT(ÖSSZEFÜGGÉSEK!A5,4),". (….) önkormányzati rendelethez")</f>
        <v>9.1. melléklet a ……/2018. (….) önkormányzati rendelethez</v>
      </c>
    </row>
    <row r="2" spans="1:3" s="2" customFormat="1" ht="16.5" customHeight="1" thickBot="1">
      <c r="A2" s="228"/>
      <c r="B2" s="230"/>
      <c r="C2" s="575"/>
    </row>
    <row r="3" spans="1:3" s="93" customFormat="1" ht="21" customHeight="1">
      <c r="A3" s="422" t="s">
        <v>60</v>
      </c>
      <c r="B3" s="364" t="s">
        <v>220</v>
      </c>
      <c r="C3" s="366" t="s">
        <v>53</v>
      </c>
    </row>
    <row r="4" spans="1:3" s="93" customFormat="1" ht="16.5" thickBot="1">
      <c r="A4" s="231" t="s">
        <v>196</v>
      </c>
      <c r="B4" s="365" t="s">
        <v>394</v>
      </c>
      <c r="C4" s="506" t="s">
        <v>53</v>
      </c>
    </row>
    <row r="5" spans="1:3" s="94" customFormat="1" ht="15.75" customHeight="1" thickBot="1">
      <c r="A5" s="232"/>
      <c r="B5" s="232"/>
      <c r="C5" s="233" t="str">
        <f>'7.sz.mell.'!F2</f>
        <v>Forintban!</v>
      </c>
    </row>
    <row r="6" spans="1:3" ht="13.5" thickBot="1">
      <c r="A6" s="423" t="s">
        <v>198</v>
      </c>
      <c r="B6" s="234" t="s">
        <v>561</v>
      </c>
      <c r="C6" s="367" t="s">
        <v>54</v>
      </c>
    </row>
    <row r="7" spans="1:3" s="70" customFormat="1" ht="12.75" customHeight="1" thickBot="1">
      <c r="A7" s="199"/>
      <c r="B7" s="200" t="s">
        <v>489</v>
      </c>
      <c r="C7" s="201" t="s">
        <v>490</v>
      </c>
    </row>
    <row r="8" spans="1:3" s="70" customFormat="1" ht="15.75" customHeight="1" thickBot="1">
      <c r="A8" s="236"/>
      <c r="B8" s="237" t="s">
        <v>55</v>
      </c>
      <c r="C8" s="368"/>
    </row>
    <row r="9" spans="1:3" s="70" customFormat="1" ht="12" customHeight="1" thickBot="1">
      <c r="A9" s="31" t="s">
        <v>18</v>
      </c>
      <c r="B9" s="21" t="s">
        <v>247</v>
      </c>
      <c r="C9" s="303">
        <f>+C10+C11+C12+C13+C14+C15</f>
        <v>113142467</v>
      </c>
    </row>
    <row r="10" spans="1:3" s="95" customFormat="1" ht="12" customHeight="1">
      <c r="A10" s="451" t="s">
        <v>97</v>
      </c>
      <c r="B10" s="432" t="s">
        <v>248</v>
      </c>
      <c r="C10" s="306">
        <v>43438015</v>
      </c>
    </row>
    <row r="11" spans="1:3" s="96" customFormat="1" ht="12" customHeight="1">
      <c r="A11" s="452" t="s">
        <v>98</v>
      </c>
      <c r="B11" s="433" t="s">
        <v>249</v>
      </c>
      <c r="C11" s="305">
        <v>38684467</v>
      </c>
    </row>
    <row r="12" spans="1:3" s="96" customFormat="1" ht="12" customHeight="1">
      <c r="A12" s="452" t="s">
        <v>99</v>
      </c>
      <c r="B12" s="433" t="s">
        <v>548</v>
      </c>
      <c r="C12" s="305">
        <v>29219985</v>
      </c>
    </row>
    <row r="13" spans="1:3" s="96" customFormat="1" ht="12" customHeight="1">
      <c r="A13" s="452" t="s">
        <v>100</v>
      </c>
      <c r="B13" s="433" t="s">
        <v>251</v>
      </c>
      <c r="C13" s="305">
        <v>1800000</v>
      </c>
    </row>
    <row r="14" spans="1:3" s="96" customFormat="1" ht="12" customHeight="1">
      <c r="A14" s="452" t="s">
        <v>141</v>
      </c>
      <c r="B14" s="433" t="s">
        <v>502</v>
      </c>
      <c r="C14" s="305"/>
    </row>
    <row r="15" spans="1:3" s="95" customFormat="1" ht="12" customHeight="1" thickBot="1">
      <c r="A15" s="453" t="s">
        <v>101</v>
      </c>
      <c r="B15" s="578" t="s">
        <v>575</v>
      </c>
      <c r="C15" s="305"/>
    </row>
    <row r="16" spans="1:3" s="95" customFormat="1" ht="12" customHeight="1" thickBot="1">
      <c r="A16" s="31" t="s">
        <v>19</v>
      </c>
      <c r="B16" s="298" t="s">
        <v>252</v>
      </c>
      <c r="C16" s="303">
        <f>+C17+C18+C19+C20+C21</f>
        <v>16079400</v>
      </c>
    </row>
    <row r="17" spans="1:3" s="95" customFormat="1" ht="12" customHeight="1">
      <c r="A17" s="451" t="s">
        <v>103</v>
      </c>
      <c r="B17" s="432" t="s">
        <v>253</v>
      </c>
      <c r="C17" s="306"/>
    </row>
    <row r="18" spans="1:3" s="95" customFormat="1" ht="12" customHeight="1">
      <c r="A18" s="452" t="s">
        <v>104</v>
      </c>
      <c r="B18" s="433" t="s">
        <v>254</v>
      </c>
      <c r="C18" s="305"/>
    </row>
    <row r="19" spans="1:3" s="95" customFormat="1" ht="12" customHeight="1">
      <c r="A19" s="452" t="s">
        <v>105</v>
      </c>
      <c r="B19" s="433" t="s">
        <v>418</v>
      </c>
      <c r="C19" s="305"/>
    </row>
    <row r="20" spans="1:3" s="95" customFormat="1" ht="12" customHeight="1">
      <c r="A20" s="452" t="s">
        <v>106</v>
      </c>
      <c r="B20" s="433" t="s">
        <v>419</v>
      </c>
      <c r="C20" s="305"/>
    </row>
    <row r="21" spans="1:3" s="95" customFormat="1" ht="12" customHeight="1">
      <c r="A21" s="452" t="s">
        <v>107</v>
      </c>
      <c r="B21" s="433" t="s">
        <v>255</v>
      </c>
      <c r="C21" s="305">
        <v>16079400</v>
      </c>
    </row>
    <row r="22" spans="1:3" s="96" customFormat="1" ht="12" customHeight="1" thickBot="1">
      <c r="A22" s="453" t="s">
        <v>115</v>
      </c>
      <c r="B22" s="578" t="s">
        <v>576</v>
      </c>
      <c r="C22" s="307"/>
    </row>
    <row r="23" spans="1:3" s="96" customFormat="1" ht="12" customHeight="1" thickBot="1">
      <c r="A23" s="31" t="s">
        <v>20</v>
      </c>
      <c r="B23" s="21" t="s">
        <v>257</v>
      </c>
      <c r="C23" s="303">
        <f>+C24+C25+C26+C27+C28</f>
        <v>143309282</v>
      </c>
    </row>
    <row r="24" spans="1:3" s="96" customFormat="1" ht="12" customHeight="1">
      <c r="A24" s="451" t="s">
        <v>86</v>
      </c>
      <c r="B24" s="432" t="s">
        <v>258</v>
      </c>
      <c r="C24" s="306">
        <v>143309282</v>
      </c>
    </row>
    <row r="25" spans="1:3" s="95" customFormat="1" ht="12" customHeight="1">
      <c r="A25" s="452" t="s">
        <v>87</v>
      </c>
      <c r="B25" s="433" t="s">
        <v>259</v>
      </c>
      <c r="C25" s="305"/>
    </row>
    <row r="26" spans="1:3" s="96" customFormat="1" ht="12" customHeight="1">
      <c r="A26" s="452" t="s">
        <v>88</v>
      </c>
      <c r="B26" s="433" t="s">
        <v>420</v>
      </c>
      <c r="C26" s="305"/>
    </row>
    <row r="27" spans="1:3" s="96" customFormat="1" ht="12" customHeight="1">
      <c r="A27" s="452" t="s">
        <v>89</v>
      </c>
      <c r="B27" s="433" t="s">
        <v>421</v>
      </c>
      <c r="C27" s="305"/>
    </row>
    <row r="28" spans="1:3" s="96" customFormat="1" ht="12" customHeight="1">
      <c r="A28" s="452" t="s">
        <v>164</v>
      </c>
      <c r="B28" s="433" t="s">
        <v>260</v>
      </c>
      <c r="C28" s="305"/>
    </row>
    <row r="29" spans="1:3" s="96" customFormat="1" ht="12" customHeight="1" thickBot="1">
      <c r="A29" s="453" t="s">
        <v>165</v>
      </c>
      <c r="B29" s="578" t="s">
        <v>568</v>
      </c>
      <c r="C29" s="579"/>
    </row>
    <row r="30" spans="1:3" s="96" customFormat="1" ht="12" customHeight="1" thickBot="1">
      <c r="A30" s="31" t="s">
        <v>166</v>
      </c>
      <c r="B30" s="21" t="s">
        <v>558</v>
      </c>
      <c r="C30" s="309">
        <f>+C31+C35+C36+C37+C32+C33</f>
        <v>196229000</v>
      </c>
    </row>
    <row r="31" spans="1:3" s="96" customFormat="1" ht="12" customHeight="1">
      <c r="A31" s="451" t="s">
        <v>263</v>
      </c>
      <c r="B31" s="432" t="s">
        <v>553</v>
      </c>
      <c r="C31" s="427">
        <v>141679000</v>
      </c>
    </row>
    <row r="32" spans="1:3" s="96" customFormat="1" ht="12" customHeight="1">
      <c r="A32" s="452" t="s">
        <v>264</v>
      </c>
      <c r="B32" s="433" t="s">
        <v>554</v>
      </c>
      <c r="C32" s="305">
        <v>20000000</v>
      </c>
    </row>
    <row r="33" spans="1:3" s="96" customFormat="1" ht="12" customHeight="1">
      <c r="A33" s="452" t="s">
        <v>265</v>
      </c>
      <c r="B33" s="433" t="s">
        <v>555</v>
      </c>
      <c r="C33" s="305">
        <v>30000000</v>
      </c>
    </row>
    <row r="34" spans="1:3" s="96" customFormat="1" ht="12" customHeight="1">
      <c r="A34" s="452" t="s">
        <v>266</v>
      </c>
      <c r="B34" s="433" t="s">
        <v>556</v>
      </c>
      <c r="C34" s="305"/>
    </row>
    <row r="35" spans="1:3" s="96" customFormat="1" ht="12" customHeight="1">
      <c r="A35" s="452" t="s">
        <v>550</v>
      </c>
      <c r="B35" s="433" t="s">
        <v>267</v>
      </c>
      <c r="C35" s="305">
        <v>3900000</v>
      </c>
    </row>
    <row r="36" spans="1:3" s="96" customFormat="1" ht="12" customHeight="1">
      <c r="A36" s="452" t="s">
        <v>551</v>
      </c>
      <c r="B36" s="433" t="s">
        <v>268</v>
      </c>
      <c r="C36" s="305"/>
    </row>
    <row r="37" spans="1:3" s="96" customFormat="1" ht="12" customHeight="1" thickBot="1">
      <c r="A37" s="453" t="s">
        <v>552</v>
      </c>
      <c r="B37" s="532" t="s">
        <v>269</v>
      </c>
      <c r="C37" s="307">
        <v>650000</v>
      </c>
    </row>
    <row r="38" spans="1:3" s="96" customFormat="1" ht="12" customHeight="1" thickBot="1">
      <c r="A38" s="31" t="s">
        <v>22</v>
      </c>
      <c r="B38" s="21" t="s">
        <v>430</v>
      </c>
      <c r="C38" s="303">
        <f>SUM(C39:C49)</f>
        <v>17555072</v>
      </c>
    </row>
    <row r="39" spans="1:3" s="96" customFormat="1" ht="12" customHeight="1">
      <c r="A39" s="451" t="s">
        <v>90</v>
      </c>
      <c r="B39" s="432" t="s">
        <v>272</v>
      </c>
      <c r="C39" s="306"/>
    </row>
    <row r="40" spans="1:3" s="96" customFormat="1" ht="12" customHeight="1">
      <c r="A40" s="452" t="s">
        <v>91</v>
      </c>
      <c r="B40" s="433" t="s">
        <v>273</v>
      </c>
      <c r="C40" s="305">
        <v>3620680</v>
      </c>
    </row>
    <row r="41" spans="1:3" s="96" customFormat="1" ht="12" customHeight="1">
      <c r="A41" s="452" t="s">
        <v>92</v>
      </c>
      <c r="B41" s="433" t="s">
        <v>274</v>
      </c>
      <c r="C41" s="305">
        <v>9160000</v>
      </c>
    </row>
    <row r="42" spans="1:3" s="96" customFormat="1" ht="12" customHeight="1">
      <c r="A42" s="452" t="s">
        <v>168</v>
      </c>
      <c r="B42" s="433" t="s">
        <v>275</v>
      </c>
      <c r="C42" s="305"/>
    </row>
    <row r="43" spans="1:3" s="96" customFormat="1" ht="12" customHeight="1">
      <c r="A43" s="452" t="s">
        <v>169</v>
      </c>
      <c r="B43" s="433" t="s">
        <v>276</v>
      </c>
      <c r="C43" s="305"/>
    </row>
    <row r="44" spans="1:3" s="96" customFormat="1" ht="12" customHeight="1">
      <c r="A44" s="452" t="s">
        <v>170</v>
      </c>
      <c r="B44" s="433" t="s">
        <v>277</v>
      </c>
      <c r="C44" s="305">
        <v>4689392</v>
      </c>
    </row>
    <row r="45" spans="1:3" s="96" customFormat="1" ht="12" customHeight="1">
      <c r="A45" s="452" t="s">
        <v>171</v>
      </c>
      <c r="B45" s="433" t="s">
        <v>278</v>
      </c>
      <c r="C45" s="305"/>
    </row>
    <row r="46" spans="1:3" s="96" customFormat="1" ht="12" customHeight="1">
      <c r="A46" s="452" t="s">
        <v>172</v>
      </c>
      <c r="B46" s="433" t="s">
        <v>557</v>
      </c>
      <c r="C46" s="305">
        <v>85000</v>
      </c>
    </row>
    <row r="47" spans="1:3" s="96" customFormat="1" ht="12" customHeight="1">
      <c r="A47" s="452" t="s">
        <v>270</v>
      </c>
      <c r="B47" s="433" t="s">
        <v>280</v>
      </c>
      <c r="C47" s="308"/>
    </row>
    <row r="48" spans="1:3" s="96" customFormat="1" ht="12" customHeight="1">
      <c r="A48" s="453" t="s">
        <v>271</v>
      </c>
      <c r="B48" s="434" t="s">
        <v>432</v>
      </c>
      <c r="C48" s="418"/>
    </row>
    <row r="49" spans="1:3" s="96" customFormat="1" ht="12" customHeight="1" thickBot="1">
      <c r="A49" s="453" t="s">
        <v>431</v>
      </c>
      <c r="B49" s="578" t="s">
        <v>577</v>
      </c>
      <c r="C49" s="583"/>
    </row>
    <row r="50" spans="1:3" s="96" customFormat="1" ht="12" customHeight="1" thickBot="1">
      <c r="A50" s="31" t="s">
        <v>23</v>
      </c>
      <c r="B50" s="21" t="s">
        <v>282</v>
      </c>
      <c r="C50" s="303">
        <f>SUM(C51:C55)</f>
        <v>4588520</v>
      </c>
    </row>
    <row r="51" spans="1:3" s="96" customFormat="1" ht="12" customHeight="1">
      <c r="A51" s="451" t="s">
        <v>93</v>
      </c>
      <c r="B51" s="432" t="s">
        <v>286</v>
      </c>
      <c r="C51" s="476"/>
    </row>
    <row r="52" spans="1:3" s="96" customFormat="1" ht="12" customHeight="1">
      <c r="A52" s="452" t="s">
        <v>94</v>
      </c>
      <c r="B52" s="433" t="s">
        <v>287</v>
      </c>
      <c r="C52" s="308">
        <v>4588520</v>
      </c>
    </row>
    <row r="53" spans="1:3" s="96" customFormat="1" ht="12" customHeight="1">
      <c r="A53" s="452" t="s">
        <v>283</v>
      </c>
      <c r="B53" s="433" t="s">
        <v>288</v>
      </c>
      <c r="C53" s="308"/>
    </row>
    <row r="54" spans="1:3" s="96" customFormat="1" ht="12" customHeight="1">
      <c r="A54" s="452" t="s">
        <v>284</v>
      </c>
      <c r="B54" s="433" t="s">
        <v>289</v>
      </c>
      <c r="C54" s="308"/>
    </row>
    <row r="55" spans="1:3" s="96" customFormat="1" ht="12" customHeight="1" thickBot="1">
      <c r="A55" s="453" t="s">
        <v>285</v>
      </c>
      <c r="B55" s="434" t="s">
        <v>290</v>
      </c>
      <c r="C55" s="418"/>
    </row>
    <row r="56" spans="1:3" s="96" customFormat="1" ht="12" customHeight="1" thickBot="1">
      <c r="A56" s="31" t="s">
        <v>173</v>
      </c>
      <c r="B56" s="21" t="s">
        <v>291</v>
      </c>
      <c r="C56" s="303">
        <f>SUM(C57:C59)</f>
        <v>1500000</v>
      </c>
    </row>
    <row r="57" spans="1:3" s="96" customFormat="1" ht="12" customHeight="1">
      <c r="A57" s="451" t="s">
        <v>95</v>
      </c>
      <c r="B57" s="432" t="s">
        <v>292</v>
      </c>
      <c r="C57" s="306"/>
    </row>
    <row r="58" spans="1:3" s="96" customFormat="1" ht="12" customHeight="1">
      <c r="A58" s="452" t="s">
        <v>96</v>
      </c>
      <c r="B58" s="433" t="s">
        <v>422</v>
      </c>
      <c r="C58" s="305"/>
    </row>
    <row r="59" spans="1:3" s="96" customFormat="1" ht="12" customHeight="1">
      <c r="A59" s="452" t="s">
        <v>295</v>
      </c>
      <c r="B59" s="433" t="s">
        <v>293</v>
      </c>
      <c r="C59" s="305">
        <v>1500000</v>
      </c>
    </row>
    <row r="60" spans="1:3" s="96" customFormat="1" ht="12" customHeight="1" thickBot="1">
      <c r="A60" s="453" t="s">
        <v>296</v>
      </c>
      <c r="B60" s="434" t="s">
        <v>294</v>
      </c>
      <c r="C60" s="307"/>
    </row>
    <row r="61" spans="1:3" s="96" customFormat="1" ht="12" customHeight="1" thickBot="1">
      <c r="A61" s="31" t="s">
        <v>25</v>
      </c>
      <c r="B61" s="298" t="s">
        <v>297</v>
      </c>
      <c r="C61" s="303">
        <f>SUM(C62:C64)</f>
        <v>6064053</v>
      </c>
    </row>
    <row r="62" spans="1:3" s="96" customFormat="1" ht="12" customHeight="1">
      <c r="A62" s="451" t="s">
        <v>174</v>
      </c>
      <c r="B62" s="432" t="s">
        <v>299</v>
      </c>
      <c r="C62" s="308"/>
    </row>
    <row r="63" spans="1:3" s="96" customFormat="1" ht="12" customHeight="1">
      <c r="A63" s="452" t="s">
        <v>175</v>
      </c>
      <c r="B63" s="433" t="s">
        <v>423</v>
      </c>
      <c r="C63" s="308">
        <v>6064053</v>
      </c>
    </row>
    <row r="64" spans="1:3" s="96" customFormat="1" ht="12" customHeight="1">
      <c r="A64" s="452" t="s">
        <v>225</v>
      </c>
      <c r="B64" s="433" t="s">
        <v>300</v>
      </c>
      <c r="C64" s="308"/>
    </row>
    <row r="65" spans="1:3" s="96" customFormat="1" ht="12" customHeight="1" thickBot="1">
      <c r="A65" s="453" t="s">
        <v>298</v>
      </c>
      <c r="B65" s="434" t="s">
        <v>301</v>
      </c>
      <c r="C65" s="308"/>
    </row>
    <row r="66" spans="1:3" s="96" customFormat="1" ht="12" customHeight="1" thickBot="1">
      <c r="A66" s="31" t="s">
        <v>26</v>
      </c>
      <c r="B66" s="21" t="s">
        <v>302</v>
      </c>
      <c r="C66" s="309">
        <f>+C9+C16+C23+C30+C38+C50+C56+C61</f>
        <v>498467794</v>
      </c>
    </row>
    <row r="67" spans="1:3" s="96" customFormat="1" ht="12" customHeight="1" thickBot="1">
      <c r="A67" s="454" t="s">
        <v>390</v>
      </c>
      <c r="B67" s="298" t="s">
        <v>304</v>
      </c>
      <c r="C67" s="303">
        <f>SUM(C68:C70)</f>
        <v>0</v>
      </c>
    </row>
    <row r="68" spans="1:3" s="96" customFormat="1" ht="12" customHeight="1">
      <c r="A68" s="451" t="s">
        <v>332</v>
      </c>
      <c r="B68" s="432" t="s">
        <v>305</v>
      </c>
      <c r="C68" s="308"/>
    </row>
    <row r="69" spans="1:3" s="96" customFormat="1" ht="12" customHeight="1">
      <c r="A69" s="452" t="s">
        <v>341</v>
      </c>
      <c r="B69" s="433" t="s">
        <v>306</v>
      </c>
      <c r="C69" s="308"/>
    </row>
    <row r="70" spans="1:3" s="96" customFormat="1" ht="12" customHeight="1" thickBot="1">
      <c r="A70" s="453" t="s">
        <v>342</v>
      </c>
      <c r="B70" s="435" t="s">
        <v>457</v>
      </c>
      <c r="C70" s="308"/>
    </row>
    <row r="71" spans="1:3" s="96" customFormat="1" ht="12" customHeight="1" thickBot="1">
      <c r="A71" s="454" t="s">
        <v>308</v>
      </c>
      <c r="B71" s="298" t="s">
        <v>309</v>
      </c>
      <c r="C71" s="303">
        <f>SUM(C72:C75)</f>
        <v>0</v>
      </c>
    </row>
    <row r="72" spans="1:3" s="96" customFormat="1" ht="12" customHeight="1">
      <c r="A72" s="451" t="s">
        <v>142</v>
      </c>
      <c r="B72" s="432" t="s">
        <v>310</v>
      </c>
      <c r="C72" s="308"/>
    </row>
    <row r="73" spans="1:3" s="96" customFormat="1" ht="12" customHeight="1">
      <c r="A73" s="452" t="s">
        <v>143</v>
      </c>
      <c r="B73" s="433" t="s">
        <v>570</v>
      </c>
      <c r="C73" s="308"/>
    </row>
    <row r="74" spans="1:3" s="96" customFormat="1" ht="12" customHeight="1">
      <c r="A74" s="452" t="s">
        <v>333</v>
      </c>
      <c r="B74" s="433" t="s">
        <v>311</v>
      </c>
      <c r="C74" s="308"/>
    </row>
    <row r="75" spans="1:3" s="96" customFormat="1" ht="12" customHeight="1" thickBot="1">
      <c r="A75" s="453" t="s">
        <v>334</v>
      </c>
      <c r="B75" s="300" t="s">
        <v>571</v>
      </c>
      <c r="C75" s="308"/>
    </row>
    <row r="76" spans="1:3" s="96" customFormat="1" ht="12" customHeight="1" thickBot="1">
      <c r="A76" s="454" t="s">
        <v>312</v>
      </c>
      <c r="B76" s="298" t="s">
        <v>313</v>
      </c>
      <c r="C76" s="303">
        <f>SUM(C77:C78)</f>
        <v>171981058</v>
      </c>
    </row>
    <row r="77" spans="1:3" s="96" customFormat="1" ht="12" customHeight="1">
      <c r="A77" s="451" t="s">
        <v>335</v>
      </c>
      <c r="B77" s="432" t="s">
        <v>314</v>
      </c>
      <c r="C77" s="308">
        <v>171981058</v>
      </c>
    </row>
    <row r="78" spans="1:3" s="96" customFormat="1" ht="12" customHeight="1" thickBot="1">
      <c r="A78" s="453" t="s">
        <v>336</v>
      </c>
      <c r="B78" s="434" t="s">
        <v>315</v>
      </c>
      <c r="C78" s="308"/>
    </row>
    <row r="79" spans="1:3" s="95" customFormat="1" ht="12" customHeight="1" thickBot="1">
      <c r="A79" s="454" t="s">
        <v>316</v>
      </c>
      <c r="B79" s="298" t="s">
        <v>317</v>
      </c>
      <c r="C79" s="303">
        <f>SUM(C80:C82)</f>
        <v>0</v>
      </c>
    </row>
    <row r="80" spans="1:3" s="96" customFormat="1" ht="12" customHeight="1">
      <c r="A80" s="451" t="s">
        <v>337</v>
      </c>
      <c r="B80" s="432" t="s">
        <v>318</v>
      </c>
      <c r="C80" s="308"/>
    </row>
    <row r="81" spans="1:3" s="96" customFormat="1" ht="12" customHeight="1">
      <c r="A81" s="452" t="s">
        <v>338</v>
      </c>
      <c r="B81" s="433" t="s">
        <v>319</v>
      </c>
      <c r="C81" s="308"/>
    </row>
    <row r="82" spans="1:3" s="96" customFormat="1" ht="12" customHeight="1" thickBot="1">
      <c r="A82" s="453" t="s">
        <v>339</v>
      </c>
      <c r="B82" s="434" t="s">
        <v>572</v>
      </c>
      <c r="C82" s="308"/>
    </row>
    <row r="83" spans="1:3" s="96" customFormat="1" ht="12" customHeight="1" thickBot="1">
      <c r="A83" s="454" t="s">
        <v>320</v>
      </c>
      <c r="B83" s="298" t="s">
        <v>340</v>
      </c>
      <c r="C83" s="303">
        <f>SUM(C84:C87)</f>
        <v>0</v>
      </c>
    </row>
    <row r="84" spans="1:3" s="96" customFormat="1" ht="12" customHeight="1">
      <c r="A84" s="455" t="s">
        <v>321</v>
      </c>
      <c r="B84" s="432" t="s">
        <v>322</v>
      </c>
      <c r="C84" s="308"/>
    </row>
    <row r="85" spans="1:3" s="96" customFormat="1" ht="12" customHeight="1">
      <c r="A85" s="456" t="s">
        <v>323</v>
      </c>
      <c r="B85" s="433" t="s">
        <v>324</v>
      </c>
      <c r="C85" s="308"/>
    </row>
    <row r="86" spans="1:3" s="96" customFormat="1" ht="12" customHeight="1">
      <c r="A86" s="456" t="s">
        <v>325</v>
      </c>
      <c r="B86" s="433" t="s">
        <v>326</v>
      </c>
      <c r="C86" s="308"/>
    </row>
    <row r="87" spans="1:3" s="95" customFormat="1" ht="12" customHeight="1" thickBot="1">
      <c r="A87" s="457" t="s">
        <v>327</v>
      </c>
      <c r="B87" s="434" t="s">
        <v>328</v>
      </c>
      <c r="C87" s="308"/>
    </row>
    <row r="88" spans="1:3" s="95" customFormat="1" ht="12" customHeight="1" thickBot="1">
      <c r="A88" s="454" t="s">
        <v>329</v>
      </c>
      <c r="B88" s="298" t="s">
        <v>471</v>
      </c>
      <c r="C88" s="477"/>
    </row>
    <row r="89" spans="1:3" s="95" customFormat="1" ht="12" customHeight="1" thickBot="1">
      <c r="A89" s="454" t="s">
        <v>503</v>
      </c>
      <c r="B89" s="298" t="s">
        <v>330</v>
      </c>
      <c r="C89" s="477"/>
    </row>
    <row r="90" spans="1:3" s="95" customFormat="1" ht="12" customHeight="1" thickBot="1">
      <c r="A90" s="454" t="s">
        <v>504</v>
      </c>
      <c r="B90" s="439" t="s">
        <v>474</v>
      </c>
      <c r="C90" s="309">
        <f>+C67+C71+C76+C79+C83+C89+C88</f>
        <v>171981058</v>
      </c>
    </row>
    <row r="91" spans="1:3" s="95" customFormat="1" ht="12" customHeight="1" thickBot="1">
      <c r="A91" s="458" t="s">
        <v>505</v>
      </c>
      <c r="B91" s="440" t="s">
        <v>506</v>
      </c>
      <c r="C91" s="309">
        <f>+C66+C90</f>
        <v>670448852</v>
      </c>
    </row>
    <row r="92" spans="1:3" s="96" customFormat="1" ht="15" customHeight="1" thickBot="1">
      <c r="A92" s="242"/>
      <c r="B92" s="243"/>
      <c r="C92" s="373"/>
    </row>
    <row r="93" spans="1:3" s="70" customFormat="1" ht="16.5" customHeight="1" thickBot="1">
      <c r="A93" s="246"/>
      <c r="B93" s="247" t="s">
        <v>56</v>
      </c>
      <c r="C93" s="375"/>
    </row>
    <row r="94" spans="1:3" s="97" customFormat="1" ht="12" customHeight="1" thickBot="1">
      <c r="A94" s="424" t="s">
        <v>18</v>
      </c>
      <c r="B94" s="28" t="s">
        <v>510</v>
      </c>
      <c r="C94" s="302">
        <f>+C95+C96+C97+C98+C99+C112</f>
        <v>190914632</v>
      </c>
    </row>
    <row r="95" spans="1:3" ht="12" customHeight="1">
      <c r="A95" s="459" t="s">
        <v>97</v>
      </c>
      <c r="B95" s="10" t="s">
        <v>48</v>
      </c>
      <c r="C95" s="304">
        <v>9310380</v>
      </c>
    </row>
    <row r="96" spans="1:3" ht="12" customHeight="1">
      <c r="A96" s="452" t="s">
        <v>98</v>
      </c>
      <c r="B96" s="8" t="s">
        <v>176</v>
      </c>
      <c r="C96" s="305">
        <v>1723000</v>
      </c>
    </row>
    <row r="97" spans="1:3" ht="12" customHeight="1">
      <c r="A97" s="452" t="s">
        <v>99</v>
      </c>
      <c r="B97" s="8" t="s">
        <v>133</v>
      </c>
      <c r="C97" s="307">
        <v>21608892</v>
      </c>
    </row>
    <row r="98" spans="1:3" ht="12" customHeight="1">
      <c r="A98" s="452" t="s">
        <v>100</v>
      </c>
      <c r="B98" s="11" t="s">
        <v>177</v>
      </c>
      <c r="C98" s="307">
        <v>10646000</v>
      </c>
    </row>
    <row r="99" spans="1:3" ht="12" customHeight="1">
      <c r="A99" s="452" t="s">
        <v>110</v>
      </c>
      <c r="B99" s="19" t="s">
        <v>178</v>
      </c>
      <c r="C99" s="307">
        <v>48453208</v>
      </c>
    </row>
    <row r="100" spans="1:3" ht="12" customHeight="1">
      <c r="A100" s="452" t="s">
        <v>101</v>
      </c>
      <c r="B100" s="8" t="s">
        <v>507</v>
      </c>
      <c r="C100" s="307">
        <v>1702797</v>
      </c>
    </row>
    <row r="101" spans="1:3" ht="12" customHeight="1">
      <c r="A101" s="452" t="s">
        <v>102</v>
      </c>
      <c r="B101" s="142" t="s">
        <v>437</v>
      </c>
      <c r="C101" s="307"/>
    </row>
    <row r="102" spans="1:3" ht="12" customHeight="1">
      <c r="A102" s="452" t="s">
        <v>111</v>
      </c>
      <c r="B102" s="142" t="s">
        <v>436</v>
      </c>
      <c r="C102" s="307"/>
    </row>
    <row r="103" spans="1:3" ht="12" customHeight="1">
      <c r="A103" s="452" t="s">
        <v>112</v>
      </c>
      <c r="B103" s="142" t="s">
        <v>346</v>
      </c>
      <c r="C103" s="307"/>
    </row>
    <row r="104" spans="1:3" ht="12" customHeight="1">
      <c r="A104" s="452" t="s">
        <v>113</v>
      </c>
      <c r="B104" s="143" t="s">
        <v>347</v>
      </c>
      <c r="C104" s="307"/>
    </row>
    <row r="105" spans="1:3" ht="12" customHeight="1">
      <c r="A105" s="452" t="s">
        <v>114</v>
      </c>
      <c r="B105" s="143" t="s">
        <v>348</v>
      </c>
      <c r="C105" s="307"/>
    </row>
    <row r="106" spans="1:3" ht="12" customHeight="1">
      <c r="A106" s="452" t="s">
        <v>116</v>
      </c>
      <c r="B106" s="142" t="s">
        <v>349</v>
      </c>
      <c r="C106" s="307">
        <v>34165411</v>
      </c>
    </row>
    <row r="107" spans="1:3" ht="12" customHeight="1">
      <c r="A107" s="452" t="s">
        <v>179</v>
      </c>
      <c r="B107" s="142" t="s">
        <v>350</v>
      </c>
      <c r="C107" s="307"/>
    </row>
    <row r="108" spans="1:3" ht="12" customHeight="1">
      <c r="A108" s="452" t="s">
        <v>344</v>
      </c>
      <c r="B108" s="143" t="s">
        <v>351</v>
      </c>
      <c r="C108" s="307"/>
    </row>
    <row r="109" spans="1:3" ht="12" customHeight="1">
      <c r="A109" s="460" t="s">
        <v>345</v>
      </c>
      <c r="B109" s="144" t="s">
        <v>352</v>
      </c>
      <c r="C109" s="307"/>
    </row>
    <row r="110" spans="1:3" ht="12" customHeight="1">
      <c r="A110" s="452" t="s">
        <v>434</v>
      </c>
      <c r="B110" s="144" t="s">
        <v>353</v>
      </c>
      <c r="C110" s="307"/>
    </row>
    <row r="111" spans="1:3" ht="12" customHeight="1">
      <c r="A111" s="452" t="s">
        <v>435</v>
      </c>
      <c r="B111" s="143" t="s">
        <v>354</v>
      </c>
      <c r="C111" s="305">
        <v>12585000</v>
      </c>
    </row>
    <row r="112" spans="1:3" ht="12" customHeight="1">
      <c r="A112" s="452" t="s">
        <v>439</v>
      </c>
      <c r="B112" s="11" t="s">
        <v>49</v>
      </c>
      <c r="C112" s="305">
        <v>99173152</v>
      </c>
    </row>
    <row r="113" spans="1:3" ht="12" customHeight="1">
      <c r="A113" s="453" t="s">
        <v>440</v>
      </c>
      <c r="B113" s="8" t="s">
        <v>508</v>
      </c>
      <c r="C113" s="307">
        <v>92872967</v>
      </c>
    </row>
    <row r="114" spans="1:3" ht="12" customHeight="1" thickBot="1">
      <c r="A114" s="461" t="s">
        <v>441</v>
      </c>
      <c r="B114" s="145" t="s">
        <v>509</v>
      </c>
      <c r="C114" s="311">
        <v>6300185</v>
      </c>
    </row>
    <row r="115" spans="1:3" ht="12" customHeight="1" thickBot="1">
      <c r="A115" s="31" t="s">
        <v>19</v>
      </c>
      <c r="B115" s="27" t="s">
        <v>355</v>
      </c>
      <c r="C115" s="303">
        <f>+C116+C118+C120</f>
        <v>176418488</v>
      </c>
    </row>
    <row r="116" spans="1:3" ht="12" customHeight="1">
      <c r="A116" s="451" t="s">
        <v>103</v>
      </c>
      <c r="B116" s="8" t="s">
        <v>224</v>
      </c>
      <c r="C116" s="306">
        <v>149523402</v>
      </c>
    </row>
    <row r="117" spans="1:3" ht="12" customHeight="1">
      <c r="A117" s="451" t="s">
        <v>104</v>
      </c>
      <c r="B117" s="12" t="s">
        <v>359</v>
      </c>
      <c r="C117" s="306">
        <v>143309282</v>
      </c>
    </row>
    <row r="118" spans="1:3" ht="12" customHeight="1">
      <c r="A118" s="451" t="s">
        <v>105</v>
      </c>
      <c r="B118" s="12" t="s">
        <v>180</v>
      </c>
      <c r="C118" s="305">
        <v>24895086</v>
      </c>
    </row>
    <row r="119" spans="1:3" ht="12" customHeight="1">
      <c r="A119" s="451" t="s">
        <v>106</v>
      </c>
      <c r="B119" s="12" t="s">
        <v>360</v>
      </c>
      <c r="C119" s="271"/>
    </row>
    <row r="120" spans="1:3" ht="12" customHeight="1">
      <c r="A120" s="451" t="s">
        <v>107</v>
      </c>
      <c r="B120" s="300" t="s">
        <v>226</v>
      </c>
      <c r="C120" s="271">
        <v>2000000</v>
      </c>
    </row>
    <row r="121" spans="1:3" ht="12" customHeight="1">
      <c r="A121" s="451" t="s">
        <v>115</v>
      </c>
      <c r="B121" s="299" t="s">
        <v>424</v>
      </c>
      <c r="C121" s="271"/>
    </row>
    <row r="122" spans="1:3" ht="12" customHeight="1">
      <c r="A122" s="451" t="s">
        <v>117</v>
      </c>
      <c r="B122" s="428" t="s">
        <v>365</v>
      </c>
      <c r="C122" s="271"/>
    </row>
    <row r="123" spans="1:3" ht="12" customHeight="1">
      <c r="A123" s="451" t="s">
        <v>181</v>
      </c>
      <c r="B123" s="143" t="s">
        <v>348</v>
      </c>
      <c r="C123" s="271"/>
    </row>
    <row r="124" spans="1:3" ht="12" customHeight="1">
      <c r="A124" s="451" t="s">
        <v>182</v>
      </c>
      <c r="B124" s="143" t="s">
        <v>364</v>
      </c>
      <c r="C124" s="271"/>
    </row>
    <row r="125" spans="1:3" ht="12" customHeight="1">
      <c r="A125" s="451" t="s">
        <v>183</v>
      </c>
      <c r="B125" s="143" t="s">
        <v>363</v>
      </c>
      <c r="C125" s="271"/>
    </row>
    <row r="126" spans="1:3" ht="12" customHeight="1">
      <c r="A126" s="451" t="s">
        <v>356</v>
      </c>
      <c r="B126" s="143" t="s">
        <v>351</v>
      </c>
      <c r="C126" s="271">
        <v>2000000</v>
      </c>
    </row>
    <row r="127" spans="1:3" ht="12" customHeight="1">
      <c r="A127" s="451" t="s">
        <v>357</v>
      </c>
      <c r="B127" s="143" t="s">
        <v>362</v>
      </c>
      <c r="C127" s="271"/>
    </row>
    <row r="128" spans="1:3" ht="12" customHeight="1" thickBot="1">
      <c r="A128" s="460" t="s">
        <v>358</v>
      </c>
      <c r="B128" s="143" t="s">
        <v>361</v>
      </c>
      <c r="C128" s="273"/>
    </row>
    <row r="129" spans="1:3" ht="12" customHeight="1" thickBot="1">
      <c r="A129" s="31" t="s">
        <v>20</v>
      </c>
      <c r="B129" s="124" t="s">
        <v>444</v>
      </c>
      <c r="C129" s="303">
        <f>+C94+C115</f>
        <v>367333120</v>
      </c>
    </row>
    <row r="130" spans="1:3" ht="12" customHeight="1" thickBot="1">
      <c r="A130" s="31" t="s">
        <v>21</v>
      </c>
      <c r="B130" s="124" t="s">
        <v>445</v>
      </c>
      <c r="C130" s="303">
        <f>+C131+C132+C133</f>
        <v>0</v>
      </c>
    </row>
    <row r="131" spans="1:3" s="97" customFormat="1" ht="12" customHeight="1">
      <c r="A131" s="451" t="s">
        <v>263</v>
      </c>
      <c r="B131" s="9" t="s">
        <v>513</v>
      </c>
      <c r="C131" s="271"/>
    </row>
    <row r="132" spans="1:3" ht="12" customHeight="1">
      <c r="A132" s="451" t="s">
        <v>264</v>
      </c>
      <c r="B132" s="9" t="s">
        <v>453</v>
      </c>
      <c r="C132" s="271"/>
    </row>
    <row r="133" spans="1:3" ht="12" customHeight="1" thickBot="1">
      <c r="A133" s="460" t="s">
        <v>265</v>
      </c>
      <c r="B133" s="7" t="s">
        <v>512</v>
      </c>
      <c r="C133" s="271"/>
    </row>
    <row r="134" spans="1:3" ht="12" customHeight="1" thickBot="1">
      <c r="A134" s="31" t="s">
        <v>22</v>
      </c>
      <c r="B134" s="124" t="s">
        <v>446</v>
      </c>
      <c r="C134" s="303">
        <f>+C135+C136+C137+C138+C139+C140</f>
        <v>0</v>
      </c>
    </row>
    <row r="135" spans="1:3" ht="12" customHeight="1">
      <c r="A135" s="451" t="s">
        <v>90</v>
      </c>
      <c r="B135" s="9" t="s">
        <v>455</v>
      </c>
      <c r="C135" s="271"/>
    </row>
    <row r="136" spans="1:3" ht="12" customHeight="1">
      <c r="A136" s="451" t="s">
        <v>91</v>
      </c>
      <c r="B136" s="9" t="s">
        <v>447</v>
      </c>
      <c r="C136" s="271"/>
    </row>
    <row r="137" spans="1:3" ht="12" customHeight="1">
      <c r="A137" s="451" t="s">
        <v>92</v>
      </c>
      <c r="B137" s="9" t="s">
        <v>448</v>
      </c>
      <c r="C137" s="271"/>
    </row>
    <row r="138" spans="1:3" ht="12" customHeight="1">
      <c r="A138" s="451" t="s">
        <v>168</v>
      </c>
      <c r="B138" s="9" t="s">
        <v>511</v>
      </c>
      <c r="C138" s="271"/>
    </row>
    <row r="139" spans="1:3" ht="12" customHeight="1">
      <c r="A139" s="451" t="s">
        <v>169</v>
      </c>
      <c r="B139" s="9" t="s">
        <v>450</v>
      </c>
      <c r="C139" s="271"/>
    </row>
    <row r="140" spans="1:3" s="97" customFormat="1" ht="12" customHeight="1" thickBot="1">
      <c r="A140" s="460" t="s">
        <v>170</v>
      </c>
      <c r="B140" s="7" t="s">
        <v>451</v>
      </c>
      <c r="C140" s="271"/>
    </row>
    <row r="141" spans="1:11" ht="12" customHeight="1" thickBot="1">
      <c r="A141" s="31" t="s">
        <v>23</v>
      </c>
      <c r="B141" s="124" t="s">
        <v>539</v>
      </c>
      <c r="C141" s="309">
        <f>+C142+C143+C145+C146+C144</f>
        <v>4052052</v>
      </c>
      <c r="K141" s="253"/>
    </row>
    <row r="142" spans="1:3" ht="12.75">
      <c r="A142" s="451" t="s">
        <v>93</v>
      </c>
      <c r="B142" s="9" t="s">
        <v>366</v>
      </c>
      <c r="C142" s="271"/>
    </row>
    <row r="143" spans="1:3" ht="12" customHeight="1">
      <c r="A143" s="451" t="s">
        <v>94</v>
      </c>
      <c r="B143" s="9" t="s">
        <v>367</v>
      </c>
      <c r="C143" s="271">
        <v>4052052</v>
      </c>
    </row>
    <row r="144" spans="1:3" ht="12" customHeight="1">
      <c r="A144" s="451" t="s">
        <v>283</v>
      </c>
      <c r="B144" s="9" t="s">
        <v>538</v>
      </c>
      <c r="C144" s="271"/>
    </row>
    <row r="145" spans="1:3" s="97" customFormat="1" ht="12" customHeight="1">
      <c r="A145" s="451" t="s">
        <v>284</v>
      </c>
      <c r="B145" s="9" t="s">
        <v>460</v>
      </c>
      <c r="C145" s="271"/>
    </row>
    <row r="146" spans="1:3" s="97" customFormat="1" ht="12" customHeight="1" thickBot="1">
      <c r="A146" s="460" t="s">
        <v>285</v>
      </c>
      <c r="B146" s="7" t="s">
        <v>386</v>
      </c>
      <c r="C146" s="271"/>
    </row>
    <row r="147" spans="1:3" s="97" customFormat="1" ht="12" customHeight="1" thickBot="1">
      <c r="A147" s="31" t="s">
        <v>24</v>
      </c>
      <c r="B147" s="124" t="s">
        <v>461</v>
      </c>
      <c r="C147" s="312">
        <f>+C148+C149+C150+C151+C152</f>
        <v>0</v>
      </c>
    </row>
    <row r="148" spans="1:3" s="97" customFormat="1" ht="12" customHeight="1">
      <c r="A148" s="451" t="s">
        <v>95</v>
      </c>
      <c r="B148" s="9" t="s">
        <v>456</v>
      </c>
      <c r="C148" s="271"/>
    </row>
    <row r="149" spans="1:3" s="97" customFormat="1" ht="12" customHeight="1">
      <c r="A149" s="451" t="s">
        <v>96</v>
      </c>
      <c r="B149" s="9" t="s">
        <v>463</v>
      </c>
      <c r="C149" s="271"/>
    </row>
    <row r="150" spans="1:3" s="97" customFormat="1" ht="12" customHeight="1">
      <c r="A150" s="451" t="s">
        <v>295</v>
      </c>
      <c r="B150" s="9" t="s">
        <v>458</v>
      </c>
      <c r="C150" s="271"/>
    </row>
    <row r="151" spans="1:3" s="97" customFormat="1" ht="12" customHeight="1">
      <c r="A151" s="451" t="s">
        <v>296</v>
      </c>
      <c r="B151" s="9" t="s">
        <v>514</v>
      </c>
      <c r="C151" s="271"/>
    </row>
    <row r="152" spans="1:3" ht="12.75" customHeight="1" thickBot="1">
      <c r="A152" s="460" t="s">
        <v>462</v>
      </c>
      <c r="B152" s="7" t="s">
        <v>465</v>
      </c>
      <c r="C152" s="273"/>
    </row>
    <row r="153" spans="1:3" ht="12.75" customHeight="1" thickBot="1">
      <c r="A153" s="507" t="s">
        <v>25</v>
      </c>
      <c r="B153" s="124" t="s">
        <v>466</v>
      </c>
      <c r="C153" s="312"/>
    </row>
    <row r="154" spans="1:3" ht="12.75" customHeight="1" thickBot="1">
      <c r="A154" s="507" t="s">
        <v>26</v>
      </c>
      <c r="B154" s="124" t="s">
        <v>467</v>
      </c>
      <c r="C154" s="312"/>
    </row>
    <row r="155" spans="1:3" ht="12" customHeight="1" thickBot="1">
      <c r="A155" s="31" t="s">
        <v>27</v>
      </c>
      <c r="B155" s="124" t="s">
        <v>469</v>
      </c>
      <c r="C155" s="442">
        <f>+C130+C134+C141+C147+C153+C154</f>
        <v>4052052</v>
      </c>
    </row>
    <row r="156" spans="1:3" ht="15" customHeight="1" thickBot="1">
      <c r="A156" s="462" t="s">
        <v>28</v>
      </c>
      <c r="B156" s="394" t="s">
        <v>468</v>
      </c>
      <c r="C156" s="442">
        <f>+C129+C155</f>
        <v>371385172</v>
      </c>
    </row>
    <row r="157" spans="1:3" ht="13.5" thickBot="1">
      <c r="A157" s="402"/>
      <c r="B157" s="403"/>
      <c r="C157" s="404"/>
    </row>
    <row r="158" spans="1:3" ht="15" customHeight="1" thickBot="1">
      <c r="A158" s="251" t="s">
        <v>515</v>
      </c>
      <c r="B158" s="252"/>
      <c r="C158" s="122"/>
    </row>
    <row r="159" spans="1:3" ht="14.25" customHeight="1" thickBot="1">
      <c r="A159" s="251" t="s">
        <v>199</v>
      </c>
      <c r="B159" s="252"/>
      <c r="C159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59" sqref="C159"/>
    </sheetView>
  </sheetViews>
  <sheetFormatPr defaultColWidth="9.00390625" defaultRowHeight="12.75"/>
  <cols>
    <col min="1" max="1" width="19.50390625" style="405" customWidth="1"/>
    <col min="2" max="2" width="72.00390625" style="406" customWidth="1"/>
    <col min="3" max="3" width="25.00390625" style="407" customWidth="1"/>
    <col min="4" max="16384" width="9.375" style="3" customWidth="1"/>
  </cols>
  <sheetData>
    <row r="1" spans="1:3" s="2" customFormat="1" ht="16.5" customHeight="1" thickBot="1">
      <c r="A1" s="228"/>
      <c r="B1" s="230"/>
      <c r="C1" s="575" t="str">
        <f>+CONCATENATE("9.1.1. melléklet a ……/",LEFT(ÖSSZEFÜGGÉSEK!A5,4),". (….) önkormányzati rendelethez")</f>
        <v>9.1.1. melléklet a ……/2018. (….) önkormányzati rendelethez</v>
      </c>
    </row>
    <row r="2" spans="1:3" s="93" customFormat="1" ht="21" customHeight="1">
      <c r="A2" s="422" t="s">
        <v>60</v>
      </c>
      <c r="B2" s="364" t="s">
        <v>220</v>
      </c>
      <c r="C2" s="366" t="s">
        <v>53</v>
      </c>
    </row>
    <row r="3" spans="1:3" s="93" customFormat="1" ht="16.5" thickBot="1">
      <c r="A3" s="231" t="s">
        <v>196</v>
      </c>
      <c r="B3" s="365" t="s">
        <v>425</v>
      </c>
      <c r="C3" s="506" t="s">
        <v>58</v>
      </c>
    </row>
    <row r="4" spans="1:3" s="94" customFormat="1" ht="15.75" customHeight="1" thickBot="1">
      <c r="A4" s="232"/>
      <c r="B4" s="232"/>
      <c r="C4" s="233" t="str">
        <f>'9.1. sz. mell'!C5</f>
        <v>Forintban!</v>
      </c>
    </row>
    <row r="5" spans="1:3" ht="13.5" thickBot="1">
      <c r="A5" s="423" t="s">
        <v>198</v>
      </c>
      <c r="B5" s="234" t="s">
        <v>561</v>
      </c>
      <c r="C5" s="367" t="s">
        <v>54</v>
      </c>
    </row>
    <row r="6" spans="1:3" s="70" customFormat="1" ht="12.75" customHeight="1" thickBot="1">
      <c r="A6" s="199"/>
      <c r="B6" s="200" t="s">
        <v>489</v>
      </c>
      <c r="C6" s="201" t="s">
        <v>490</v>
      </c>
    </row>
    <row r="7" spans="1:3" s="70" customFormat="1" ht="15.75" customHeight="1" thickBot="1">
      <c r="A7" s="236"/>
      <c r="B7" s="237" t="s">
        <v>55</v>
      </c>
      <c r="C7" s="368"/>
    </row>
    <row r="8" spans="1:3" s="70" customFormat="1" ht="12" customHeight="1" thickBot="1">
      <c r="A8" s="31" t="s">
        <v>18</v>
      </c>
      <c r="B8" s="21" t="s">
        <v>247</v>
      </c>
      <c r="C8" s="303">
        <f>+C9+C10+C11+C12+C13+C14</f>
        <v>113142467</v>
      </c>
    </row>
    <row r="9" spans="1:3" s="95" customFormat="1" ht="12" customHeight="1">
      <c r="A9" s="451" t="s">
        <v>97</v>
      </c>
      <c r="B9" s="432" t="s">
        <v>248</v>
      </c>
      <c r="C9" s="306">
        <v>43438015</v>
      </c>
    </row>
    <row r="10" spans="1:3" s="96" customFormat="1" ht="12" customHeight="1">
      <c r="A10" s="452" t="s">
        <v>98</v>
      </c>
      <c r="B10" s="433" t="s">
        <v>249</v>
      </c>
      <c r="C10" s="305">
        <v>38684467</v>
      </c>
    </row>
    <row r="11" spans="1:3" s="96" customFormat="1" ht="12" customHeight="1">
      <c r="A11" s="452" t="s">
        <v>99</v>
      </c>
      <c r="B11" s="433" t="s">
        <v>548</v>
      </c>
      <c r="C11" s="305">
        <v>29219985</v>
      </c>
    </row>
    <row r="12" spans="1:3" s="96" customFormat="1" ht="12" customHeight="1">
      <c r="A12" s="452" t="s">
        <v>100</v>
      </c>
      <c r="B12" s="433" t="s">
        <v>251</v>
      </c>
      <c r="C12" s="305">
        <v>1800000</v>
      </c>
    </row>
    <row r="13" spans="1:3" s="96" customFormat="1" ht="12" customHeight="1">
      <c r="A13" s="452" t="s">
        <v>141</v>
      </c>
      <c r="B13" s="433" t="s">
        <v>502</v>
      </c>
      <c r="C13" s="305"/>
    </row>
    <row r="14" spans="1:3" s="95" customFormat="1" ht="12" customHeight="1" thickBot="1">
      <c r="A14" s="453" t="s">
        <v>101</v>
      </c>
      <c r="B14" s="434" t="s">
        <v>429</v>
      </c>
      <c r="C14" s="305"/>
    </row>
    <row r="15" spans="1:3" s="95" customFormat="1" ht="12" customHeight="1" thickBot="1">
      <c r="A15" s="31" t="s">
        <v>19</v>
      </c>
      <c r="B15" s="298" t="s">
        <v>252</v>
      </c>
      <c r="C15" s="303">
        <f>+C16+C17+C18+C19+C20</f>
        <v>16079400</v>
      </c>
    </row>
    <row r="16" spans="1:3" s="95" customFormat="1" ht="12" customHeight="1">
      <c r="A16" s="451" t="s">
        <v>103</v>
      </c>
      <c r="B16" s="432" t="s">
        <v>253</v>
      </c>
      <c r="C16" s="306"/>
    </row>
    <row r="17" spans="1:3" s="95" customFormat="1" ht="12" customHeight="1">
      <c r="A17" s="452" t="s">
        <v>104</v>
      </c>
      <c r="B17" s="433" t="s">
        <v>254</v>
      </c>
      <c r="C17" s="305"/>
    </row>
    <row r="18" spans="1:3" s="95" customFormat="1" ht="12" customHeight="1">
      <c r="A18" s="452" t="s">
        <v>105</v>
      </c>
      <c r="B18" s="433" t="s">
        <v>418</v>
      </c>
      <c r="C18" s="305"/>
    </row>
    <row r="19" spans="1:3" s="95" customFormat="1" ht="12" customHeight="1">
      <c r="A19" s="452" t="s">
        <v>106</v>
      </c>
      <c r="B19" s="433" t="s">
        <v>419</v>
      </c>
      <c r="C19" s="305"/>
    </row>
    <row r="20" spans="1:3" s="95" customFormat="1" ht="12" customHeight="1">
      <c r="A20" s="452" t="s">
        <v>107</v>
      </c>
      <c r="B20" s="433" t="s">
        <v>255</v>
      </c>
      <c r="C20" s="305">
        <v>16079400</v>
      </c>
    </row>
    <row r="21" spans="1:3" s="96" customFormat="1" ht="12" customHeight="1" thickBot="1">
      <c r="A21" s="453" t="s">
        <v>115</v>
      </c>
      <c r="B21" s="434" t="s">
        <v>256</v>
      </c>
      <c r="C21" s="307"/>
    </row>
    <row r="22" spans="1:3" s="96" customFormat="1" ht="12" customHeight="1" thickBot="1">
      <c r="A22" s="31" t="s">
        <v>20</v>
      </c>
      <c r="B22" s="21" t="s">
        <v>257</v>
      </c>
      <c r="C22" s="303">
        <f>+C23+C24+C25+C26+C27</f>
        <v>143309282</v>
      </c>
    </row>
    <row r="23" spans="1:3" s="96" customFormat="1" ht="12" customHeight="1">
      <c r="A23" s="451" t="s">
        <v>86</v>
      </c>
      <c r="B23" s="432" t="s">
        <v>258</v>
      </c>
      <c r="C23" s="306">
        <v>143309282</v>
      </c>
    </row>
    <row r="24" spans="1:3" s="95" customFormat="1" ht="12" customHeight="1">
      <c r="A24" s="452" t="s">
        <v>87</v>
      </c>
      <c r="B24" s="433" t="s">
        <v>259</v>
      </c>
      <c r="C24" s="305"/>
    </row>
    <row r="25" spans="1:3" s="96" customFormat="1" ht="12" customHeight="1">
      <c r="A25" s="452" t="s">
        <v>88</v>
      </c>
      <c r="B25" s="433" t="s">
        <v>420</v>
      </c>
      <c r="C25" s="305"/>
    </row>
    <row r="26" spans="1:3" s="96" customFormat="1" ht="12" customHeight="1">
      <c r="A26" s="452" t="s">
        <v>89</v>
      </c>
      <c r="B26" s="433" t="s">
        <v>421</v>
      </c>
      <c r="C26" s="305"/>
    </row>
    <row r="27" spans="1:3" s="96" customFormat="1" ht="12" customHeight="1">
      <c r="A27" s="452" t="s">
        <v>164</v>
      </c>
      <c r="B27" s="433" t="s">
        <v>260</v>
      </c>
      <c r="C27" s="305"/>
    </row>
    <row r="28" spans="1:3" s="96" customFormat="1" ht="12" customHeight="1" thickBot="1">
      <c r="A28" s="453" t="s">
        <v>165</v>
      </c>
      <c r="B28" s="434" t="s">
        <v>261</v>
      </c>
      <c r="C28" s="307"/>
    </row>
    <row r="29" spans="1:3" s="96" customFormat="1" ht="12" customHeight="1" thickBot="1">
      <c r="A29" s="31" t="s">
        <v>166</v>
      </c>
      <c r="B29" s="21" t="s">
        <v>558</v>
      </c>
      <c r="C29" s="309">
        <f>SUM(C30:C36)</f>
        <v>196229000</v>
      </c>
    </row>
    <row r="30" spans="1:3" s="96" customFormat="1" ht="12" customHeight="1">
      <c r="A30" s="451" t="s">
        <v>263</v>
      </c>
      <c r="B30" s="432" t="s">
        <v>553</v>
      </c>
      <c r="C30" s="306">
        <v>141679000</v>
      </c>
    </row>
    <row r="31" spans="1:3" s="96" customFormat="1" ht="12" customHeight="1">
      <c r="A31" s="452" t="s">
        <v>264</v>
      </c>
      <c r="B31" s="433" t="s">
        <v>554</v>
      </c>
      <c r="C31" s="305">
        <v>20000000</v>
      </c>
    </row>
    <row r="32" spans="1:3" s="96" customFormat="1" ht="12" customHeight="1">
      <c r="A32" s="452" t="s">
        <v>265</v>
      </c>
      <c r="B32" s="433" t="s">
        <v>555</v>
      </c>
      <c r="C32" s="305">
        <v>30000000</v>
      </c>
    </row>
    <row r="33" spans="1:3" s="96" customFormat="1" ht="12" customHeight="1">
      <c r="A33" s="452" t="s">
        <v>266</v>
      </c>
      <c r="B33" s="433" t="s">
        <v>556</v>
      </c>
      <c r="C33" s="305"/>
    </row>
    <row r="34" spans="1:3" s="96" customFormat="1" ht="12" customHeight="1">
      <c r="A34" s="452" t="s">
        <v>550</v>
      </c>
      <c r="B34" s="433" t="s">
        <v>267</v>
      </c>
      <c r="C34" s="305">
        <v>3900000</v>
      </c>
    </row>
    <row r="35" spans="1:3" s="96" customFormat="1" ht="12" customHeight="1">
      <c r="A35" s="452" t="s">
        <v>551</v>
      </c>
      <c r="B35" s="433" t="s">
        <v>268</v>
      </c>
      <c r="C35" s="305"/>
    </row>
    <row r="36" spans="1:3" s="96" customFormat="1" ht="12" customHeight="1" thickBot="1">
      <c r="A36" s="453" t="s">
        <v>552</v>
      </c>
      <c r="B36" s="532" t="s">
        <v>269</v>
      </c>
      <c r="C36" s="307">
        <v>650000</v>
      </c>
    </row>
    <row r="37" spans="1:3" s="96" customFormat="1" ht="12" customHeight="1" thickBot="1">
      <c r="A37" s="31" t="s">
        <v>22</v>
      </c>
      <c r="B37" s="21" t="s">
        <v>430</v>
      </c>
      <c r="C37" s="303">
        <f>SUM(C38:C48)</f>
        <v>11718200</v>
      </c>
    </row>
    <row r="38" spans="1:3" s="96" customFormat="1" ht="12" customHeight="1">
      <c r="A38" s="451" t="s">
        <v>90</v>
      </c>
      <c r="B38" s="432" t="s">
        <v>272</v>
      </c>
      <c r="C38" s="306"/>
    </row>
    <row r="39" spans="1:3" s="96" customFormat="1" ht="12" customHeight="1">
      <c r="A39" s="452" t="s">
        <v>91</v>
      </c>
      <c r="B39" s="433" t="s">
        <v>273</v>
      </c>
      <c r="C39" s="305"/>
    </row>
    <row r="40" spans="1:3" s="96" customFormat="1" ht="12" customHeight="1">
      <c r="A40" s="452" t="s">
        <v>92</v>
      </c>
      <c r="B40" s="433" t="s">
        <v>274</v>
      </c>
      <c r="C40" s="305">
        <v>9160000</v>
      </c>
    </row>
    <row r="41" spans="1:3" s="96" customFormat="1" ht="12" customHeight="1">
      <c r="A41" s="452" t="s">
        <v>168</v>
      </c>
      <c r="B41" s="433" t="s">
        <v>275</v>
      </c>
      <c r="C41" s="305"/>
    </row>
    <row r="42" spans="1:3" s="96" customFormat="1" ht="12" customHeight="1">
      <c r="A42" s="452" t="s">
        <v>169</v>
      </c>
      <c r="B42" s="433" t="s">
        <v>276</v>
      </c>
      <c r="C42" s="305"/>
    </row>
    <row r="43" spans="1:3" s="96" customFormat="1" ht="12" customHeight="1">
      <c r="A43" s="452" t="s">
        <v>170</v>
      </c>
      <c r="B43" s="433" t="s">
        <v>277</v>
      </c>
      <c r="C43" s="305">
        <v>2473200</v>
      </c>
    </row>
    <row r="44" spans="1:3" s="96" customFormat="1" ht="12" customHeight="1">
      <c r="A44" s="452" t="s">
        <v>171</v>
      </c>
      <c r="B44" s="433" t="s">
        <v>278</v>
      </c>
      <c r="C44" s="305"/>
    </row>
    <row r="45" spans="1:3" s="96" customFormat="1" ht="12" customHeight="1">
      <c r="A45" s="452" t="s">
        <v>172</v>
      </c>
      <c r="B45" s="433" t="s">
        <v>557</v>
      </c>
      <c r="C45" s="305">
        <v>85000</v>
      </c>
    </row>
    <row r="46" spans="1:3" s="96" customFormat="1" ht="12" customHeight="1">
      <c r="A46" s="452" t="s">
        <v>270</v>
      </c>
      <c r="B46" s="433" t="s">
        <v>280</v>
      </c>
      <c r="C46" s="308"/>
    </row>
    <row r="47" spans="1:3" s="96" customFormat="1" ht="12" customHeight="1">
      <c r="A47" s="453" t="s">
        <v>271</v>
      </c>
      <c r="B47" s="434" t="s">
        <v>432</v>
      </c>
      <c r="C47" s="418"/>
    </row>
    <row r="48" spans="1:3" s="96" customFormat="1" ht="12" customHeight="1" thickBot="1">
      <c r="A48" s="453" t="s">
        <v>431</v>
      </c>
      <c r="B48" s="434" t="s">
        <v>281</v>
      </c>
      <c r="C48" s="418"/>
    </row>
    <row r="49" spans="1:3" s="96" customFormat="1" ht="12" customHeight="1" thickBot="1">
      <c r="A49" s="31" t="s">
        <v>23</v>
      </c>
      <c r="B49" s="21" t="s">
        <v>282</v>
      </c>
      <c r="C49" s="303">
        <f>SUM(C50:C54)</f>
        <v>0</v>
      </c>
    </row>
    <row r="50" spans="1:3" s="96" customFormat="1" ht="12" customHeight="1">
      <c r="A50" s="451" t="s">
        <v>93</v>
      </c>
      <c r="B50" s="432" t="s">
        <v>286</v>
      </c>
      <c r="C50" s="476"/>
    </row>
    <row r="51" spans="1:3" s="96" customFormat="1" ht="12" customHeight="1">
      <c r="A51" s="452" t="s">
        <v>94</v>
      </c>
      <c r="B51" s="433" t="s">
        <v>287</v>
      </c>
      <c r="C51" s="308"/>
    </row>
    <row r="52" spans="1:3" s="96" customFormat="1" ht="12" customHeight="1">
      <c r="A52" s="452" t="s">
        <v>283</v>
      </c>
      <c r="B52" s="433" t="s">
        <v>288</v>
      </c>
      <c r="C52" s="308"/>
    </row>
    <row r="53" spans="1:3" s="96" customFormat="1" ht="12" customHeight="1">
      <c r="A53" s="452" t="s">
        <v>284</v>
      </c>
      <c r="B53" s="433" t="s">
        <v>289</v>
      </c>
      <c r="C53" s="308"/>
    </row>
    <row r="54" spans="1:3" s="96" customFormat="1" ht="12" customHeight="1" thickBot="1">
      <c r="A54" s="453" t="s">
        <v>285</v>
      </c>
      <c r="B54" s="434" t="s">
        <v>290</v>
      </c>
      <c r="C54" s="418"/>
    </row>
    <row r="55" spans="1:3" s="96" customFormat="1" ht="12" customHeight="1" thickBot="1">
      <c r="A55" s="31" t="s">
        <v>173</v>
      </c>
      <c r="B55" s="21" t="s">
        <v>291</v>
      </c>
      <c r="C55" s="303">
        <f>SUM(C56:C58)</f>
        <v>1500000</v>
      </c>
    </row>
    <row r="56" spans="1:3" s="96" customFormat="1" ht="12" customHeight="1">
      <c r="A56" s="451" t="s">
        <v>95</v>
      </c>
      <c r="B56" s="432" t="s">
        <v>292</v>
      </c>
      <c r="C56" s="306"/>
    </row>
    <row r="57" spans="1:3" s="96" customFormat="1" ht="12" customHeight="1">
      <c r="A57" s="452" t="s">
        <v>96</v>
      </c>
      <c r="B57" s="433" t="s">
        <v>422</v>
      </c>
      <c r="C57" s="305"/>
    </row>
    <row r="58" spans="1:3" s="96" customFormat="1" ht="12" customHeight="1">
      <c r="A58" s="452" t="s">
        <v>295</v>
      </c>
      <c r="B58" s="433" t="s">
        <v>293</v>
      </c>
      <c r="C58" s="305">
        <v>1500000</v>
      </c>
    </row>
    <row r="59" spans="1:3" s="96" customFormat="1" ht="12" customHeight="1" thickBot="1">
      <c r="A59" s="453" t="s">
        <v>296</v>
      </c>
      <c r="B59" s="434" t="s">
        <v>294</v>
      </c>
      <c r="C59" s="307"/>
    </row>
    <row r="60" spans="1:3" s="96" customFormat="1" ht="12" customHeight="1" thickBot="1">
      <c r="A60" s="31" t="s">
        <v>25</v>
      </c>
      <c r="B60" s="298" t="s">
        <v>297</v>
      </c>
      <c r="C60" s="303">
        <f>SUM(C61:C63)</f>
        <v>6064053</v>
      </c>
    </row>
    <row r="61" spans="1:3" s="96" customFormat="1" ht="12" customHeight="1">
      <c r="A61" s="451" t="s">
        <v>174</v>
      </c>
      <c r="B61" s="432" t="s">
        <v>299</v>
      </c>
      <c r="C61" s="308"/>
    </row>
    <row r="62" spans="1:3" s="96" customFormat="1" ht="12" customHeight="1">
      <c r="A62" s="452" t="s">
        <v>175</v>
      </c>
      <c r="B62" s="433" t="s">
        <v>423</v>
      </c>
      <c r="C62" s="308">
        <v>6064053</v>
      </c>
    </row>
    <row r="63" spans="1:3" s="96" customFormat="1" ht="12" customHeight="1">
      <c r="A63" s="452" t="s">
        <v>225</v>
      </c>
      <c r="B63" s="433" t="s">
        <v>300</v>
      </c>
      <c r="C63" s="308"/>
    </row>
    <row r="64" spans="1:3" s="96" customFormat="1" ht="12" customHeight="1" thickBot="1">
      <c r="A64" s="453" t="s">
        <v>298</v>
      </c>
      <c r="B64" s="434" t="s">
        <v>301</v>
      </c>
      <c r="C64" s="308"/>
    </row>
    <row r="65" spans="1:3" s="96" customFormat="1" ht="12" customHeight="1" thickBot="1">
      <c r="A65" s="31" t="s">
        <v>26</v>
      </c>
      <c r="B65" s="21" t="s">
        <v>302</v>
      </c>
      <c r="C65" s="309">
        <f>+C8+C15+C22+C29+C37+C49+C55+C60</f>
        <v>488042402</v>
      </c>
    </row>
    <row r="66" spans="1:3" s="96" customFormat="1" ht="12" customHeight="1" thickBot="1">
      <c r="A66" s="454" t="s">
        <v>390</v>
      </c>
      <c r="B66" s="298" t="s">
        <v>304</v>
      </c>
      <c r="C66" s="303">
        <f>SUM(C67:C69)</f>
        <v>0</v>
      </c>
    </row>
    <row r="67" spans="1:3" s="96" customFormat="1" ht="12" customHeight="1">
      <c r="A67" s="451" t="s">
        <v>332</v>
      </c>
      <c r="B67" s="432" t="s">
        <v>305</v>
      </c>
      <c r="C67" s="308"/>
    </row>
    <row r="68" spans="1:3" s="96" customFormat="1" ht="12" customHeight="1">
      <c r="A68" s="452" t="s">
        <v>341</v>
      </c>
      <c r="B68" s="433" t="s">
        <v>306</v>
      </c>
      <c r="C68" s="308"/>
    </row>
    <row r="69" spans="1:3" s="96" customFormat="1" ht="12" customHeight="1" thickBot="1">
      <c r="A69" s="453" t="s">
        <v>342</v>
      </c>
      <c r="B69" s="435" t="s">
        <v>307</v>
      </c>
      <c r="C69" s="308"/>
    </row>
    <row r="70" spans="1:3" s="96" customFormat="1" ht="12" customHeight="1" thickBot="1">
      <c r="A70" s="454" t="s">
        <v>308</v>
      </c>
      <c r="B70" s="298" t="s">
        <v>309</v>
      </c>
      <c r="C70" s="303">
        <f>SUM(C71:C74)</f>
        <v>0</v>
      </c>
    </row>
    <row r="71" spans="1:3" s="96" customFormat="1" ht="12" customHeight="1">
      <c r="A71" s="451" t="s">
        <v>142</v>
      </c>
      <c r="B71" s="432" t="s">
        <v>310</v>
      </c>
      <c r="C71" s="308"/>
    </row>
    <row r="72" spans="1:3" s="96" customFormat="1" ht="12" customHeight="1">
      <c r="A72" s="452" t="s">
        <v>143</v>
      </c>
      <c r="B72" s="433" t="s">
        <v>570</v>
      </c>
      <c r="C72" s="308"/>
    </row>
    <row r="73" spans="1:3" s="96" customFormat="1" ht="12" customHeight="1">
      <c r="A73" s="452" t="s">
        <v>333</v>
      </c>
      <c r="B73" s="433" t="s">
        <v>311</v>
      </c>
      <c r="C73" s="308"/>
    </row>
    <row r="74" spans="1:3" s="96" customFormat="1" ht="12" customHeight="1" thickBot="1">
      <c r="A74" s="453" t="s">
        <v>334</v>
      </c>
      <c r="B74" s="300" t="s">
        <v>571</v>
      </c>
      <c r="C74" s="308"/>
    </row>
    <row r="75" spans="1:3" s="96" customFormat="1" ht="12" customHeight="1" thickBot="1">
      <c r="A75" s="454" t="s">
        <v>312</v>
      </c>
      <c r="B75" s="298" t="s">
        <v>313</v>
      </c>
      <c r="C75" s="303">
        <f>SUM(C76:C77)</f>
        <v>171981058</v>
      </c>
    </row>
    <row r="76" spans="1:3" s="96" customFormat="1" ht="12" customHeight="1">
      <c r="A76" s="451" t="s">
        <v>335</v>
      </c>
      <c r="B76" s="432" t="s">
        <v>314</v>
      </c>
      <c r="C76" s="308">
        <v>171981058</v>
      </c>
    </row>
    <row r="77" spans="1:3" s="96" customFormat="1" ht="12" customHeight="1" thickBot="1">
      <c r="A77" s="453" t="s">
        <v>336</v>
      </c>
      <c r="B77" s="434" t="s">
        <v>315</v>
      </c>
      <c r="C77" s="308"/>
    </row>
    <row r="78" spans="1:3" s="95" customFormat="1" ht="12" customHeight="1" thickBot="1">
      <c r="A78" s="454" t="s">
        <v>316</v>
      </c>
      <c r="B78" s="298" t="s">
        <v>317</v>
      </c>
      <c r="C78" s="303">
        <f>SUM(C79:C81)</f>
        <v>0</v>
      </c>
    </row>
    <row r="79" spans="1:3" s="96" customFormat="1" ht="12" customHeight="1">
      <c r="A79" s="451" t="s">
        <v>337</v>
      </c>
      <c r="B79" s="432" t="s">
        <v>318</v>
      </c>
      <c r="C79" s="308"/>
    </row>
    <row r="80" spans="1:3" s="96" customFormat="1" ht="12" customHeight="1">
      <c r="A80" s="452" t="s">
        <v>338</v>
      </c>
      <c r="B80" s="433" t="s">
        <v>319</v>
      </c>
      <c r="C80" s="308"/>
    </row>
    <row r="81" spans="1:3" s="96" customFormat="1" ht="12" customHeight="1" thickBot="1">
      <c r="A81" s="453" t="s">
        <v>339</v>
      </c>
      <c r="B81" s="434" t="s">
        <v>572</v>
      </c>
      <c r="C81" s="308"/>
    </row>
    <row r="82" spans="1:3" s="96" customFormat="1" ht="12" customHeight="1" thickBot="1">
      <c r="A82" s="454" t="s">
        <v>320</v>
      </c>
      <c r="B82" s="298" t="s">
        <v>340</v>
      </c>
      <c r="C82" s="303">
        <f>SUM(C83:C86)</f>
        <v>0</v>
      </c>
    </row>
    <row r="83" spans="1:3" s="96" customFormat="1" ht="12" customHeight="1">
      <c r="A83" s="455" t="s">
        <v>321</v>
      </c>
      <c r="B83" s="432" t="s">
        <v>322</v>
      </c>
      <c r="C83" s="308"/>
    </row>
    <row r="84" spans="1:3" s="96" customFormat="1" ht="12" customHeight="1">
      <c r="A84" s="456" t="s">
        <v>323</v>
      </c>
      <c r="B84" s="433" t="s">
        <v>324</v>
      </c>
      <c r="C84" s="308"/>
    </row>
    <row r="85" spans="1:3" s="96" customFormat="1" ht="12" customHeight="1">
      <c r="A85" s="456" t="s">
        <v>325</v>
      </c>
      <c r="B85" s="433" t="s">
        <v>326</v>
      </c>
      <c r="C85" s="308"/>
    </row>
    <row r="86" spans="1:3" s="95" customFormat="1" ht="12" customHeight="1" thickBot="1">
      <c r="A86" s="457" t="s">
        <v>327</v>
      </c>
      <c r="B86" s="434" t="s">
        <v>328</v>
      </c>
      <c r="C86" s="308"/>
    </row>
    <row r="87" spans="1:3" s="95" customFormat="1" ht="12" customHeight="1" thickBot="1">
      <c r="A87" s="454" t="s">
        <v>329</v>
      </c>
      <c r="B87" s="298" t="s">
        <v>471</v>
      </c>
      <c r="C87" s="477"/>
    </row>
    <row r="88" spans="1:3" s="95" customFormat="1" ht="12" customHeight="1" thickBot="1">
      <c r="A88" s="454" t="s">
        <v>503</v>
      </c>
      <c r="B88" s="298" t="s">
        <v>330</v>
      </c>
      <c r="C88" s="477"/>
    </row>
    <row r="89" spans="1:3" s="95" customFormat="1" ht="12" customHeight="1" thickBot="1">
      <c r="A89" s="454" t="s">
        <v>504</v>
      </c>
      <c r="B89" s="439" t="s">
        <v>474</v>
      </c>
      <c r="C89" s="309">
        <f>+C66+C70+C75+C78+C82+C88+C87</f>
        <v>171981058</v>
      </c>
    </row>
    <row r="90" spans="1:3" s="95" customFormat="1" ht="12" customHeight="1" thickBot="1">
      <c r="A90" s="458" t="s">
        <v>505</v>
      </c>
      <c r="B90" s="440" t="s">
        <v>506</v>
      </c>
      <c r="C90" s="309">
        <f>+C65+C89</f>
        <v>660023460</v>
      </c>
    </row>
    <row r="91" spans="1:3" s="96" customFormat="1" ht="15" customHeight="1" thickBot="1">
      <c r="A91" s="242"/>
      <c r="B91" s="243"/>
      <c r="C91" s="373"/>
    </row>
    <row r="92" spans="1:3" s="70" customFormat="1" ht="16.5" customHeight="1" thickBot="1">
      <c r="A92" s="246"/>
      <c r="B92" s="247" t="s">
        <v>56</v>
      </c>
      <c r="C92" s="375"/>
    </row>
    <row r="93" spans="1:3" s="97" customFormat="1" ht="12" customHeight="1" thickBot="1">
      <c r="A93" s="424" t="s">
        <v>18</v>
      </c>
      <c r="B93" s="28" t="s">
        <v>510</v>
      </c>
      <c r="C93" s="302">
        <f>+C94+C95+C96+C97+C98+C111</f>
        <v>179281432</v>
      </c>
    </row>
    <row r="94" spans="1:3" ht="12" customHeight="1">
      <c r="A94" s="459" t="s">
        <v>97</v>
      </c>
      <c r="B94" s="10" t="s">
        <v>48</v>
      </c>
      <c r="C94" s="304">
        <v>9310380</v>
      </c>
    </row>
    <row r="95" spans="1:3" ht="12" customHeight="1">
      <c r="A95" s="452" t="s">
        <v>98</v>
      </c>
      <c r="B95" s="8" t="s">
        <v>176</v>
      </c>
      <c r="C95" s="305">
        <v>1723000</v>
      </c>
    </row>
    <row r="96" spans="1:3" ht="12" customHeight="1">
      <c r="A96" s="452" t="s">
        <v>99</v>
      </c>
      <c r="B96" s="8" t="s">
        <v>133</v>
      </c>
      <c r="C96" s="307">
        <v>9975692</v>
      </c>
    </row>
    <row r="97" spans="1:3" ht="12" customHeight="1">
      <c r="A97" s="452" t="s">
        <v>100</v>
      </c>
      <c r="B97" s="11" t="s">
        <v>177</v>
      </c>
      <c r="C97" s="307">
        <v>10646000</v>
      </c>
    </row>
    <row r="98" spans="1:3" ht="12" customHeight="1">
      <c r="A98" s="452" t="s">
        <v>110</v>
      </c>
      <c r="B98" s="19" t="s">
        <v>178</v>
      </c>
      <c r="C98" s="307">
        <v>48453208</v>
      </c>
    </row>
    <row r="99" spans="1:3" ht="12" customHeight="1">
      <c r="A99" s="452" t="s">
        <v>101</v>
      </c>
      <c r="B99" s="8" t="s">
        <v>507</v>
      </c>
      <c r="C99" s="307">
        <v>1702797</v>
      </c>
    </row>
    <row r="100" spans="1:3" ht="12" customHeight="1">
      <c r="A100" s="452" t="s">
        <v>102</v>
      </c>
      <c r="B100" s="142" t="s">
        <v>437</v>
      </c>
      <c r="C100" s="307"/>
    </row>
    <row r="101" spans="1:3" ht="12" customHeight="1">
      <c r="A101" s="452" t="s">
        <v>111</v>
      </c>
      <c r="B101" s="142" t="s">
        <v>436</v>
      </c>
      <c r="C101" s="307"/>
    </row>
    <row r="102" spans="1:3" ht="12" customHeight="1">
      <c r="A102" s="452" t="s">
        <v>112</v>
      </c>
      <c r="B102" s="142" t="s">
        <v>346</v>
      </c>
      <c r="C102" s="307"/>
    </row>
    <row r="103" spans="1:3" ht="12" customHeight="1">
      <c r="A103" s="452" t="s">
        <v>113</v>
      </c>
      <c r="B103" s="143" t="s">
        <v>347</v>
      </c>
      <c r="C103" s="307"/>
    </row>
    <row r="104" spans="1:3" ht="12" customHeight="1">
      <c r="A104" s="452" t="s">
        <v>114</v>
      </c>
      <c r="B104" s="143" t="s">
        <v>348</v>
      </c>
      <c r="C104" s="307"/>
    </row>
    <row r="105" spans="1:3" ht="12" customHeight="1">
      <c r="A105" s="452" t="s">
        <v>116</v>
      </c>
      <c r="B105" s="142" t="s">
        <v>349</v>
      </c>
      <c r="C105" s="307">
        <v>34165411</v>
      </c>
    </row>
    <row r="106" spans="1:3" ht="12" customHeight="1">
      <c r="A106" s="452" t="s">
        <v>179</v>
      </c>
      <c r="B106" s="142" t="s">
        <v>350</v>
      </c>
      <c r="C106" s="307"/>
    </row>
    <row r="107" spans="1:3" ht="12" customHeight="1">
      <c r="A107" s="452" t="s">
        <v>344</v>
      </c>
      <c r="B107" s="143" t="s">
        <v>351</v>
      </c>
      <c r="C107" s="307"/>
    </row>
    <row r="108" spans="1:3" ht="12" customHeight="1">
      <c r="A108" s="460" t="s">
        <v>345</v>
      </c>
      <c r="B108" s="144" t="s">
        <v>352</v>
      </c>
      <c r="C108" s="307"/>
    </row>
    <row r="109" spans="1:3" ht="12" customHeight="1">
      <c r="A109" s="452" t="s">
        <v>434</v>
      </c>
      <c r="B109" s="144" t="s">
        <v>353</v>
      </c>
      <c r="C109" s="307"/>
    </row>
    <row r="110" spans="1:3" ht="12" customHeight="1">
      <c r="A110" s="452" t="s">
        <v>435</v>
      </c>
      <c r="B110" s="143" t="s">
        <v>354</v>
      </c>
      <c r="C110" s="305">
        <v>12585000</v>
      </c>
    </row>
    <row r="111" spans="1:3" ht="12" customHeight="1">
      <c r="A111" s="452" t="s">
        <v>439</v>
      </c>
      <c r="B111" s="11" t="s">
        <v>49</v>
      </c>
      <c r="C111" s="305">
        <v>99173152</v>
      </c>
    </row>
    <row r="112" spans="1:3" ht="12" customHeight="1">
      <c r="A112" s="453" t="s">
        <v>440</v>
      </c>
      <c r="B112" s="8" t="s">
        <v>508</v>
      </c>
      <c r="C112" s="307">
        <v>92872967</v>
      </c>
    </row>
    <row r="113" spans="1:3" ht="12" customHeight="1" thickBot="1">
      <c r="A113" s="461" t="s">
        <v>441</v>
      </c>
      <c r="B113" s="145" t="s">
        <v>509</v>
      </c>
      <c r="C113" s="311">
        <v>6300185</v>
      </c>
    </row>
    <row r="114" spans="1:3" ht="12" customHeight="1" thickBot="1">
      <c r="A114" s="31" t="s">
        <v>19</v>
      </c>
      <c r="B114" s="27" t="s">
        <v>355</v>
      </c>
      <c r="C114" s="303">
        <f>+C115+C117+C119</f>
        <v>186051688</v>
      </c>
    </row>
    <row r="115" spans="1:3" ht="12" customHeight="1">
      <c r="A115" s="451" t="s">
        <v>103</v>
      </c>
      <c r="B115" s="8" t="s">
        <v>224</v>
      </c>
      <c r="C115" s="306">
        <v>161156602</v>
      </c>
    </row>
    <row r="116" spans="1:3" ht="12" customHeight="1">
      <c r="A116" s="451" t="s">
        <v>104</v>
      </c>
      <c r="B116" s="12" t="s">
        <v>359</v>
      </c>
      <c r="C116" s="306">
        <v>143309282</v>
      </c>
    </row>
    <row r="117" spans="1:3" ht="12" customHeight="1">
      <c r="A117" s="451" t="s">
        <v>105</v>
      </c>
      <c r="B117" s="12" t="s">
        <v>180</v>
      </c>
      <c r="C117" s="305">
        <v>24895086</v>
      </c>
    </row>
    <row r="118" spans="1:3" ht="12" customHeight="1">
      <c r="A118" s="451" t="s">
        <v>106</v>
      </c>
      <c r="B118" s="12" t="s">
        <v>360</v>
      </c>
      <c r="C118" s="271"/>
    </row>
    <row r="119" spans="1:3" ht="12" customHeight="1">
      <c r="A119" s="451" t="s">
        <v>107</v>
      </c>
      <c r="B119" s="300" t="s">
        <v>226</v>
      </c>
      <c r="C119" s="271"/>
    </row>
    <row r="120" spans="1:3" ht="12" customHeight="1">
      <c r="A120" s="451" t="s">
        <v>115</v>
      </c>
      <c r="B120" s="299" t="s">
        <v>424</v>
      </c>
      <c r="C120" s="271"/>
    </row>
    <row r="121" spans="1:3" ht="12" customHeight="1">
      <c r="A121" s="451" t="s">
        <v>117</v>
      </c>
      <c r="B121" s="428" t="s">
        <v>365</v>
      </c>
      <c r="C121" s="271"/>
    </row>
    <row r="122" spans="1:3" ht="12" customHeight="1">
      <c r="A122" s="451" t="s">
        <v>181</v>
      </c>
      <c r="B122" s="143" t="s">
        <v>348</v>
      </c>
      <c r="C122" s="271"/>
    </row>
    <row r="123" spans="1:3" ht="12" customHeight="1">
      <c r="A123" s="451" t="s">
        <v>182</v>
      </c>
      <c r="B123" s="143" t="s">
        <v>364</v>
      </c>
      <c r="C123" s="271"/>
    </row>
    <row r="124" spans="1:3" ht="12" customHeight="1">
      <c r="A124" s="451" t="s">
        <v>183</v>
      </c>
      <c r="B124" s="143" t="s">
        <v>363</v>
      </c>
      <c r="C124" s="271"/>
    </row>
    <row r="125" spans="1:3" ht="12" customHeight="1">
      <c r="A125" s="451" t="s">
        <v>356</v>
      </c>
      <c r="B125" s="143" t="s">
        <v>351</v>
      </c>
      <c r="C125" s="271"/>
    </row>
    <row r="126" spans="1:3" ht="12" customHeight="1">
      <c r="A126" s="451" t="s">
        <v>357</v>
      </c>
      <c r="B126" s="143" t="s">
        <v>362</v>
      </c>
      <c r="C126" s="271"/>
    </row>
    <row r="127" spans="1:3" ht="12" customHeight="1" thickBot="1">
      <c r="A127" s="460" t="s">
        <v>358</v>
      </c>
      <c r="B127" s="143" t="s">
        <v>361</v>
      </c>
      <c r="C127" s="273"/>
    </row>
    <row r="128" spans="1:3" ht="12" customHeight="1" thickBot="1">
      <c r="A128" s="31" t="s">
        <v>20</v>
      </c>
      <c r="B128" s="124" t="s">
        <v>444</v>
      </c>
      <c r="C128" s="303">
        <f>+C93+C114</f>
        <v>365333120</v>
      </c>
    </row>
    <row r="129" spans="1:3" ht="12" customHeight="1" thickBot="1">
      <c r="A129" s="31" t="s">
        <v>21</v>
      </c>
      <c r="B129" s="124" t="s">
        <v>445</v>
      </c>
      <c r="C129" s="303">
        <f>+C130+C131+C132</f>
        <v>0</v>
      </c>
    </row>
    <row r="130" spans="1:3" s="97" customFormat="1" ht="12" customHeight="1">
      <c r="A130" s="451" t="s">
        <v>263</v>
      </c>
      <c r="B130" s="9" t="s">
        <v>513</v>
      </c>
      <c r="C130" s="271"/>
    </row>
    <row r="131" spans="1:3" ht="12" customHeight="1">
      <c r="A131" s="451" t="s">
        <v>264</v>
      </c>
      <c r="B131" s="9" t="s">
        <v>453</v>
      </c>
      <c r="C131" s="271"/>
    </row>
    <row r="132" spans="1:3" ht="12" customHeight="1" thickBot="1">
      <c r="A132" s="460" t="s">
        <v>265</v>
      </c>
      <c r="B132" s="7" t="s">
        <v>512</v>
      </c>
      <c r="C132" s="271"/>
    </row>
    <row r="133" spans="1:3" ht="12" customHeight="1" thickBot="1">
      <c r="A133" s="31" t="s">
        <v>22</v>
      </c>
      <c r="B133" s="124" t="s">
        <v>446</v>
      </c>
      <c r="C133" s="303">
        <f>+C134+C135+C136+C137+C138+C139</f>
        <v>0</v>
      </c>
    </row>
    <row r="134" spans="1:3" ht="12" customHeight="1">
      <c r="A134" s="451" t="s">
        <v>90</v>
      </c>
      <c r="B134" s="9" t="s">
        <v>455</v>
      </c>
      <c r="C134" s="271"/>
    </row>
    <row r="135" spans="1:3" ht="12" customHeight="1">
      <c r="A135" s="451" t="s">
        <v>91</v>
      </c>
      <c r="B135" s="9" t="s">
        <v>447</v>
      </c>
      <c r="C135" s="271"/>
    </row>
    <row r="136" spans="1:3" ht="12" customHeight="1">
      <c r="A136" s="451" t="s">
        <v>92</v>
      </c>
      <c r="B136" s="9" t="s">
        <v>448</v>
      </c>
      <c r="C136" s="271"/>
    </row>
    <row r="137" spans="1:3" ht="12" customHeight="1">
      <c r="A137" s="451" t="s">
        <v>168</v>
      </c>
      <c r="B137" s="9" t="s">
        <v>511</v>
      </c>
      <c r="C137" s="271"/>
    </row>
    <row r="138" spans="1:3" ht="12" customHeight="1">
      <c r="A138" s="451" t="s">
        <v>169</v>
      </c>
      <c r="B138" s="9" t="s">
        <v>450</v>
      </c>
      <c r="C138" s="271"/>
    </row>
    <row r="139" spans="1:3" s="97" customFormat="1" ht="12" customHeight="1" thickBot="1">
      <c r="A139" s="460" t="s">
        <v>170</v>
      </c>
      <c r="B139" s="7" t="s">
        <v>451</v>
      </c>
      <c r="C139" s="271"/>
    </row>
    <row r="140" spans="1:11" ht="12" customHeight="1" thickBot="1">
      <c r="A140" s="31" t="s">
        <v>23</v>
      </c>
      <c r="B140" s="124" t="s">
        <v>539</v>
      </c>
      <c r="C140" s="309">
        <f>+C141+C142+C144+C145+C143</f>
        <v>4052052</v>
      </c>
      <c r="K140" s="253"/>
    </row>
    <row r="141" spans="1:3" ht="12.75">
      <c r="A141" s="451" t="s">
        <v>93</v>
      </c>
      <c r="B141" s="9" t="s">
        <v>366</v>
      </c>
      <c r="C141" s="271"/>
    </row>
    <row r="142" spans="1:3" ht="12" customHeight="1">
      <c r="A142" s="451" t="s">
        <v>94</v>
      </c>
      <c r="B142" s="9" t="s">
        <v>367</v>
      </c>
      <c r="C142" s="271">
        <v>4052052</v>
      </c>
    </row>
    <row r="143" spans="1:3" s="97" customFormat="1" ht="12" customHeight="1">
      <c r="A143" s="451" t="s">
        <v>283</v>
      </c>
      <c r="B143" s="9" t="s">
        <v>538</v>
      </c>
      <c r="C143" s="271"/>
    </row>
    <row r="144" spans="1:3" s="97" customFormat="1" ht="12" customHeight="1">
      <c r="A144" s="451" t="s">
        <v>284</v>
      </c>
      <c r="B144" s="9" t="s">
        <v>460</v>
      </c>
      <c r="C144" s="271"/>
    </row>
    <row r="145" spans="1:3" s="97" customFormat="1" ht="12" customHeight="1" thickBot="1">
      <c r="A145" s="460" t="s">
        <v>285</v>
      </c>
      <c r="B145" s="7" t="s">
        <v>386</v>
      </c>
      <c r="C145" s="271"/>
    </row>
    <row r="146" spans="1:3" s="97" customFormat="1" ht="12" customHeight="1" thickBot="1">
      <c r="A146" s="31" t="s">
        <v>24</v>
      </c>
      <c r="B146" s="124" t="s">
        <v>461</v>
      </c>
      <c r="C146" s="312">
        <f>+C147+C148+C149+C150+C151</f>
        <v>0</v>
      </c>
    </row>
    <row r="147" spans="1:3" s="97" customFormat="1" ht="12" customHeight="1">
      <c r="A147" s="451" t="s">
        <v>95</v>
      </c>
      <c r="B147" s="9" t="s">
        <v>456</v>
      </c>
      <c r="C147" s="271"/>
    </row>
    <row r="148" spans="1:3" s="97" customFormat="1" ht="12" customHeight="1">
      <c r="A148" s="451" t="s">
        <v>96</v>
      </c>
      <c r="B148" s="9" t="s">
        <v>463</v>
      </c>
      <c r="C148" s="271"/>
    </row>
    <row r="149" spans="1:3" s="97" customFormat="1" ht="12" customHeight="1">
      <c r="A149" s="451" t="s">
        <v>295</v>
      </c>
      <c r="B149" s="9" t="s">
        <v>458</v>
      </c>
      <c r="C149" s="271"/>
    </row>
    <row r="150" spans="1:3" ht="12.75" customHeight="1">
      <c r="A150" s="451" t="s">
        <v>296</v>
      </c>
      <c r="B150" s="9" t="s">
        <v>514</v>
      </c>
      <c r="C150" s="271"/>
    </row>
    <row r="151" spans="1:3" ht="12.75" customHeight="1" thickBot="1">
      <c r="A151" s="460" t="s">
        <v>462</v>
      </c>
      <c r="B151" s="7" t="s">
        <v>465</v>
      </c>
      <c r="C151" s="273"/>
    </row>
    <row r="152" spans="1:3" ht="12.75" customHeight="1" thickBot="1">
      <c r="A152" s="507" t="s">
        <v>25</v>
      </c>
      <c r="B152" s="124" t="s">
        <v>466</v>
      </c>
      <c r="C152" s="312"/>
    </row>
    <row r="153" spans="1:3" ht="12" customHeight="1" thickBot="1">
      <c r="A153" s="507" t="s">
        <v>26</v>
      </c>
      <c r="B153" s="124" t="s">
        <v>467</v>
      </c>
      <c r="C153" s="312"/>
    </row>
    <row r="154" spans="1:3" ht="15" customHeight="1" thickBot="1">
      <c r="A154" s="31" t="s">
        <v>27</v>
      </c>
      <c r="B154" s="124" t="s">
        <v>469</v>
      </c>
      <c r="C154" s="442">
        <f>+C129+C133+C140+C146+C152+C153</f>
        <v>4052052</v>
      </c>
    </row>
    <row r="155" spans="1:3" ht="13.5" thickBot="1">
      <c r="A155" s="462" t="s">
        <v>28</v>
      </c>
      <c r="B155" s="394" t="s">
        <v>468</v>
      </c>
      <c r="C155" s="442">
        <f>+C128+C154</f>
        <v>369385172</v>
      </c>
    </row>
    <row r="156" spans="1:3" ht="15" customHeight="1" thickBot="1">
      <c r="A156" s="402"/>
      <c r="B156" s="403"/>
      <c r="C156" s="404"/>
    </row>
    <row r="157" spans="1:3" ht="14.25" customHeight="1" thickBot="1">
      <c r="A157" s="251" t="s">
        <v>515</v>
      </c>
      <c r="B157" s="252"/>
      <c r="C157" s="122">
        <v>7</v>
      </c>
    </row>
    <row r="158" spans="1:3" ht="13.5" thickBot="1">
      <c r="A158" s="251" t="s">
        <v>199</v>
      </c>
      <c r="B158" s="252"/>
      <c r="C158" s="122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52" sqref="C52"/>
    </sheetView>
  </sheetViews>
  <sheetFormatPr defaultColWidth="9.00390625" defaultRowHeight="12.75"/>
  <cols>
    <col min="1" max="1" width="19.50390625" style="405" customWidth="1"/>
    <col min="2" max="2" width="72.00390625" style="406" customWidth="1"/>
    <col min="3" max="3" width="25.00390625" style="407" customWidth="1"/>
    <col min="4" max="16384" width="9.375" style="3" customWidth="1"/>
  </cols>
  <sheetData>
    <row r="1" spans="1:3" s="2" customFormat="1" ht="16.5" customHeight="1" thickBot="1">
      <c r="A1" s="228"/>
      <c r="B1" s="230"/>
      <c r="C1" s="575" t="str">
        <f>+CONCATENATE("9.1.2. melléklet a ……/",LEFT(ÖSSZEFÜGGÉSEK!A5,4),". (….) önkormányzati rendelethez")</f>
        <v>9.1.2. melléklet a ……/2018. (….) önkormányzati rendelethez</v>
      </c>
    </row>
    <row r="2" spans="1:3" s="93" customFormat="1" ht="21" customHeight="1">
      <c r="A2" s="422" t="s">
        <v>60</v>
      </c>
      <c r="B2" s="364" t="s">
        <v>220</v>
      </c>
      <c r="C2" s="366" t="s">
        <v>53</v>
      </c>
    </row>
    <row r="3" spans="1:3" s="93" customFormat="1" ht="16.5" thickBot="1">
      <c r="A3" s="231" t="s">
        <v>196</v>
      </c>
      <c r="B3" s="365" t="s">
        <v>426</v>
      </c>
      <c r="C3" s="506" t="s">
        <v>59</v>
      </c>
    </row>
    <row r="4" spans="1:3" s="94" customFormat="1" ht="15.75" customHeight="1" thickBot="1">
      <c r="A4" s="232"/>
      <c r="B4" s="232"/>
      <c r="C4" s="233" t="str">
        <f>'9.1.1. sz. mell '!C4</f>
        <v>Forintban!</v>
      </c>
    </row>
    <row r="5" spans="1:3" ht="13.5" thickBot="1">
      <c r="A5" s="423" t="s">
        <v>198</v>
      </c>
      <c r="B5" s="234" t="s">
        <v>561</v>
      </c>
      <c r="C5" s="367" t="s">
        <v>54</v>
      </c>
    </row>
    <row r="6" spans="1:3" s="70" customFormat="1" ht="12.75" customHeight="1" thickBot="1">
      <c r="A6" s="199"/>
      <c r="B6" s="200" t="s">
        <v>489</v>
      </c>
      <c r="C6" s="201" t="s">
        <v>490</v>
      </c>
    </row>
    <row r="7" spans="1:3" s="70" customFormat="1" ht="15.75" customHeight="1" thickBot="1">
      <c r="A7" s="236"/>
      <c r="B7" s="237" t="s">
        <v>55</v>
      </c>
      <c r="C7" s="368"/>
    </row>
    <row r="8" spans="1:3" s="70" customFormat="1" ht="12" customHeight="1" thickBot="1">
      <c r="A8" s="31" t="s">
        <v>18</v>
      </c>
      <c r="B8" s="21" t="s">
        <v>247</v>
      </c>
      <c r="C8" s="303">
        <f>+C9+C10+C11+C12+C13+C14</f>
        <v>0</v>
      </c>
    </row>
    <row r="9" spans="1:3" s="95" customFormat="1" ht="12" customHeight="1">
      <c r="A9" s="451" t="s">
        <v>97</v>
      </c>
      <c r="B9" s="432" t="s">
        <v>248</v>
      </c>
      <c r="C9" s="306"/>
    </row>
    <row r="10" spans="1:3" s="96" customFormat="1" ht="12" customHeight="1">
      <c r="A10" s="452" t="s">
        <v>98</v>
      </c>
      <c r="B10" s="433" t="s">
        <v>249</v>
      </c>
      <c r="C10" s="305"/>
    </row>
    <row r="11" spans="1:3" s="96" customFormat="1" ht="12" customHeight="1">
      <c r="A11" s="452" t="s">
        <v>99</v>
      </c>
      <c r="B11" s="433" t="s">
        <v>548</v>
      </c>
      <c r="C11" s="305"/>
    </row>
    <row r="12" spans="1:3" s="96" customFormat="1" ht="12" customHeight="1">
      <c r="A12" s="452" t="s">
        <v>100</v>
      </c>
      <c r="B12" s="433" t="s">
        <v>251</v>
      </c>
      <c r="C12" s="305"/>
    </row>
    <row r="13" spans="1:3" s="96" customFormat="1" ht="12" customHeight="1">
      <c r="A13" s="452" t="s">
        <v>141</v>
      </c>
      <c r="B13" s="433" t="s">
        <v>502</v>
      </c>
      <c r="C13" s="305"/>
    </row>
    <row r="14" spans="1:3" s="95" customFormat="1" ht="12" customHeight="1" thickBot="1">
      <c r="A14" s="453" t="s">
        <v>101</v>
      </c>
      <c r="B14" s="434" t="s">
        <v>429</v>
      </c>
      <c r="C14" s="305"/>
    </row>
    <row r="15" spans="1:3" s="95" customFormat="1" ht="12" customHeight="1" thickBot="1">
      <c r="A15" s="31" t="s">
        <v>19</v>
      </c>
      <c r="B15" s="298" t="s">
        <v>252</v>
      </c>
      <c r="C15" s="303">
        <f>+C16+C17+C18+C19+C20</f>
        <v>0</v>
      </c>
    </row>
    <row r="16" spans="1:3" s="95" customFormat="1" ht="12" customHeight="1">
      <c r="A16" s="451" t="s">
        <v>103</v>
      </c>
      <c r="B16" s="432" t="s">
        <v>253</v>
      </c>
      <c r="C16" s="306"/>
    </row>
    <row r="17" spans="1:3" s="95" customFormat="1" ht="12" customHeight="1">
      <c r="A17" s="452" t="s">
        <v>104</v>
      </c>
      <c r="B17" s="433" t="s">
        <v>254</v>
      </c>
      <c r="C17" s="305"/>
    </row>
    <row r="18" spans="1:3" s="95" customFormat="1" ht="12" customHeight="1">
      <c r="A18" s="452" t="s">
        <v>105</v>
      </c>
      <c r="B18" s="433" t="s">
        <v>418</v>
      </c>
      <c r="C18" s="305"/>
    </row>
    <row r="19" spans="1:3" s="95" customFormat="1" ht="12" customHeight="1">
      <c r="A19" s="452" t="s">
        <v>106</v>
      </c>
      <c r="B19" s="433" t="s">
        <v>419</v>
      </c>
      <c r="C19" s="305"/>
    </row>
    <row r="20" spans="1:3" s="95" customFormat="1" ht="12" customHeight="1">
      <c r="A20" s="452" t="s">
        <v>107</v>
      </c>
      <c r="B20" s="433" t="s">
        <v>255</v>
      </c>
      <c r="C20" s="305"/>
    </row>
    <row r="21" spans="1:3" s="96" customFormat="1" ht="12" customHeight="1" thickBot="1">
      <c r="A21" s="453" t="s">
        <v>115</v>
      </c>
      <c r="B21" s="434" t="s">
        <v>256</v>
      </c>
      <c r="C21" s="307"/>
    </row>
    <row r="22" spans="1:3" s="96" customFormat="1" ht="12" customHeight="1" thickBot="1">
      <c r="A22" s="31" t="s">
        <v>20</v>
      </c>
      <c r="B22" s="21" t="s">
        <v>257</v>
      </c>
      <c r="C22" s="303">
        <f>+C23+C24+C25+C26+C27</f>
        <v>0</v>
      </c>
    </row>
    <row r="23" spans="1:3" s="96" customFormat="1" ht="12" customHeight="1">
      <c r="A23" s="451" t="s">
        <v>86</v>
      </c>
      <c r="B23" s="432" t="s">
        <v>258</v>
      </c>
      <c r="C23" s="306"/>
    </row>
    <row r="24" spans="1:3" s="95" customFormat="1" ht="12" customHeight="1">
      <c r="A24" s="452" t="s">
        <v>87</v>
      </c>
      <c r="B24" s="433" t="s">
        <v>259</v>
      </c>
      <c r="C24" s="305"/>
    </row>
    <row r="25" spans="1:3" s="96" customFormat="1" ht="12" customHeight="1">
      <c r="A25" s="452" t="s">
        <v>88</v>
      </c>
      <c r="B25" s="433" t="s">
        <v>420</v>
      </c>
      <c r="C25" s="305"/>
    </row>
    <row r="26" spans="1:3" s="96" customFormat="1" ht="12" customHeight="1">
      <c r="A26" s="452" t="s">
        <v>89</v>
      </c>
      <c r="B26" s="433" t="s">
        <v>421</v>
      </c>
      <c r="C26" s="305"/>
    </row>
    <row r="27" spans="1:3" s="96" customFormat="1" ht="12" customHeight="1">
      <c r="A27" s="452" t="s">
        <v>164</v>
      </c>
      <c r="B27" s="433" t="s">
        <v>260</v>
      </c>
      <c r="C27" s="305"/>
    </row>
    <row r="28" spans="1:3" s="96" customFormat="1" ht="12" customHeight="1" thickBot="1">
      <c r="A28" s="453" t="s">
        <v>165</v>
      </c>
      <c r="B28" s="434" t="s">
        <v>261</v>
      </c>
      <c r="C28" s="307"/>
    </row>
    <row r="29" spans="1:3" s="96" customFormat="1" ht="12" customHeight="1" thickBot="1">
      <c r="A29" s="31" t="s">
        <v>166</v>
      </c>
      <c r="B29" s="21" t="s">
        <v>262</v>
      </c>
      <c r="C29" s="309">
        <f>SUM(C30:C36)</f>
        <v>0</v>
      </c>
    </row>
    <row r="30" spans="1:3" s="96" customFormat="1" ht="12" customHeight="1">
      <c r="A30" s="451" t="s">
        <v>263</v>
      </c>
      <c r="B30" s="432" t="s">
        <v>553</v>
      </c>
      <c r="C30" s="306"/>
    </row>
    <row r="31" spans="1:3" s="96" customFormat="1" ht="12" customHeight="1">
      <c r="A31" s="452" t="s">
        <v>264</v>
      </c>
      <c r="B31" s="433" t="s">
        <v>554</v>
      </c>
      <c r="C31" s="305"/>
    </row>
    <row r="32" spans="1:3" s="96" customFormat="1" ht="12" customHeight="1">
      <c r="A32" s="452" t="s">
        <v>265</v>
      </c>
      <c r="B32" s="433" t="s">
        <v>555</v>
      </c>
      <c r="C32" s="305"/>
    </row>
    <row r="33" spans="1:3" s="96" customFormat="1" ht="12" customHeight="1">
      <c r="A33" s="452" t="s">
        <v>266</v>
      </c>
      <c r="B33" s="433" t="s">
        <v>556</v>
      </c>
      <c r="C33" s="305"/>
    </row>
    <row r="34" spans="1:3" s="96" customFormat="1" ht="12" customHeight="1">
      <c r="A34" s="452" t="s">
        <v>550</v>
      </c>
      <c r="B34" s="433" t="s">
        <v>267</v>
      </c>
      <c r="C34" s="305"/>
    </row>
    <row r="35" spans="1:3" s="96" customFormat="1" ht="12" customHeight="1">
      <c r="A35" s="452" t="s">
        <v>551</v>
      </c>
      <c r="B35" s="433" t="s">
        <v>268</v>
      </c>
      <c r="C35" s="305"/>
    </row>
    <row r="36" spans="1:3" s="96" customFormat="1" ht="12" customHeight="1" thickBot="1">
      <c r="A36" s="453" t="s">
        <v>552</v>
      </c>
      <c r="B36" s="434" t="s">
        <v>269</v>
      </c>
      <c r="C36" s="307"/>
    </row>
    <row r="37" spans="1:3" s="96" customFormat="1" ht="12" customHeight="1" thickBot="1">
      <c r="A37" s="31" t="s">
        <v>22</v>
      </c>
      <c r="B37" s="21" t="s">
        <v>430</v>
      </c>
      <c r="C37" s="303">
        <f>SUM(C38:C48)</f>
        <v>5836872</v>
      </c>
    </row>
    <row r="38" spans="1:3" s="96" customFormat="1" ht="12" customHeight="1">
      <c r="A38" s="451" t="s">
        <v>90</v>
      </c>
      <c r="B38" s="432" t="s">
        <v>272</v>
      </c>
      <c r="C38" s="306"/>
    </row>
    <row r="39" spans="1:3" s="96" customFormat="1" ht="12" customHeight="1">
      <c r="A39" s="452" t="s">
        <v>91</v>
      </c>
      <c r="B39" s="433" t="s">
        <v>273</v>
      </c>
      <c r="C39" s="305">
        <v>3620680</v>
      </c>
    </row>
    <row r="40" spans="1:3" s="96" customFormat="1" ht="12" customHeight="1">
      <c r="A40" s="452" t="s">
        <v>92</v>
      </c>
      <c r="B40" s="433" t="s">
        <v>274</v>
      </c>
      <c r="C40" s="305"/>
    </row>
    <row r="41" spans="1:3" s="96" customFormat="1" ht="12" customHeight="1">
      <c r="A41" s="452" t="s">
        <v>168</v>
      </c>
      <c r="B41" s="433" t="s">
        <v>275</v>
      </c>
      <c r="C41" s="305"/>
    </row>
    <row r="42" spans="1:3" s="96" customFormat="1" ht="12" customHeight="1">
      <c r="A42" s="452" t="s">
        <v>169</v>
      </c>
      <c r="B42" s="433" t="s">
        <v>276</v>
      </c>
      <c r="C42" s="305"/>
    </row>
    <row r="43" spans="1:3" s="96" customFormat="1" ht="12" customHeight="1">
      <c r="A43" s="452" t="s">
        <v>170</v>
      </c>
      <c r="B43" s="433" t="s">
        <v>277</v>
      </c>
      <c r="C43" s="305">
        <v>2216192</v>
      </c>
    </row>
    <row r="44" spans="1:3" s="96" customFormat="1" ht="12" customHeight="1">
      <c r="A44" s="452" t="s">
        <v>171</v>
      </c>
      <c r="B44" s="433" t="s">
        <v>278</v>
      </c>
      <c r="C44" s="305"/>
    </row>
    <row r="45" spans="1:3" s="96" customFormat="1" ht="12" customHeight="1">
      <c r="A45" s="452" t="s">
        <v>172</v>
      </c>
      <c r="B45" s="433" t="s">
        <v>559</v>
      </c>
      <c r="C45" s="305"/>
    </row>
    <row r="46" spans="1:3" s="96" customFormat="1" ht="12" customHeight="1">
      <c r="A46" s="452" t="s">
        <v>270</v>
      </c>
      <c r="B46" s="433" t="s">
        <v>280</v>
      </c>
      <c r="C46" s="308"/>
    </row>
    <row r="47" spans="1:3" s="96" customFormat="1" ht="12" customHeight="1">
      <c r="A47" s="453" t="s">
        <v>271</v>
      </c>
      <c r="B47" s="434" t="s">
        <v>432</v>
      </c>
      <c r="C47" s="418"/>
    </row>
    <row r="48" spans="1:3" s="96" customFormat="1" ht="12" customHeight="1" thickBot="1">
      <c r="A48" s="453" t="s">
        <v>431</v>
      </c>
      <c r="B48" s="434" t="s">
        <v>281</v>
      </c>
      <c r="C48" s="418"/>
    </row>
    <row r="49" spans="1:3" s="96" customFormat="1" ht="12" customHeight="1" thickBot="1">
      <c r="A49" s="31" t="s">
        <v>23</v>
      </c>
      <c r="B49" s="21" t="s">
        <v>282</v>
      </c>
      <c r="C49" s="303">
        <f>SUM(C50:C54)</f>
        <v>4588520</v>
      </c>
    </row>
    <row r="50" spans="1:3" s="96" customFormat="1" ht="12" customHeight="1">
      <c r="A50" s="451" t="s">
        <v>93</v>
      </c>
      <c r="B50" s="432" t="s">
        <v>286</v>
      </c>
      <c r="C50" s="476"/>
    </row>
    <row r="51" spans="1:3" s="96" customFormat="1" ht="12" customHeight="1">
      <c r="A51" s="452" t="s">
        <v>94</v>
      </c>
      <c r="B51" s="433" t="s">
        <v>287</v>
      </c>
      <c r="C51" s="308">
        <v>4588520</v>
      </c>
    </row>
    <row r="52" spans="1:3" s="96" customFormat="1" ht="12" customHeight="1">
      <c r="A52" s="452" t="s">
        <v>283</v>
      </c>
      <c r="B52" s="433" t="s">
        <v>288</v>
      </c>
      <c r="C52" s="308"/>
    </row>
    <row r="53" spans="1:3" s="96" customFormat="1" ht="12" customHeight="1">
      <c r="A53" s="452" t="s">
        <v>284</v>
      </c>
      <c r="B53" s="433" t="s">
        <v>289</v>
      </c>
      <c r="C53" s="308"/>
    </row>
    <row r="54" spans="1:3" s="96" customFormat="1" ht="12" customHeight="1" thickBot="1">
      <c r="A54" s="453" t="s">
        <v>285</v>
      </c>
      <c r="B54" s="434" t="s">
        <v>290</v>
      </c>
      <c r="C54" s="418"/>
    </row>
    <row r="55" spans="1:3" s="96" customFormat="1" ht="12" customHeight="1" thickBot="1">
      <c r="A55" s="31" t="s">
        <v>173</v>
      </c>
      <c r="B55" s="21" t="s">
        <v>291</v>
      </c>
      <c r="C55" s="303">
        <f>SUM(C56:C58)</f>
        <v>0</v>
      </c>
    </row>
    <row r="56" spans="1:3" s="96" customFormat="1" ht="12" customHeight="1">
      <c r="A56" s="451" t="s">
        <v>95</v>
      </c>
      <c r="B56" s="432" t="s">
        <v>292</v>
      </c>
      <c r="C56" s="306"/>
    </row>
    <row r="57" spans="1:3" s="96" customFormat="1" ht="12" customHeight="1">
      <c r="A57" s="452" t="s">
        <v>96</v>
      </c>
      <c r="B57" s="433" t="s">
        <v>422</v>
      </c>
      <c r="C57" s="305"/>
    </row>
    <row r="58" spans="1:3" s="96" customFormat="1" ht="12" customHeight="1">
      <c r="A58" s="452" t="s">
        <v>295</v>
      </c>
      <c r="B58" s="433" t="s">
        <v>293</v>
      </c>
      <c r="C58" s="305"/>
    </row>
    <row r="59" spans="1:3" s="96" customFormat="1" ht="12" customHeight="1" thickBot="1">
      <c r="A59" s="453" t="s">
        <v>296</v>
      </c>
      <c r="B59" s="434" t="s">
        <v>294</v>
      </c>
      <c r="C59" s="307"/>
    </row>
    <row r="60" spans="1:3" s="96" customFormat="1" ht="12" customHeight="1" thickBot="1">
      <c r="A60" s="31" t="s">
        <v>25</v>
      </c>
      <c r="B60" s="298" t="s">
        <v>297</v>
      </c>
      <c r="C60" s="303">
        <f>SUM(C61:C63)</f>
        <v>0</v>
      </c>
    </row>
    <row r="61" spans="1:3" s="96" customFormat="1" ht="12" customHeight="1">
      <c r="A61" s="451" t="s">
        <v>174</v>
      </c>
      <c r="B61" s="432" t="s">
        <v>299</v>
      </c>
      <c r="C61" s="308"/>
    </row>
    <row r="62" spans="1:3" s="96" customFormat="1" ht="12" customHeight="1">
      <c r="A62" s="452" t="s">
        <v>175</v>
      </c>
      <c r="B62" s="433" t="s">
        <v>423</v>
      </c>
      <c r="C62" s="308"/>
    </row>
    <row r="63" spans="1:3" s="96" customFormat="1" ht="12" customHeight="1">
      <c r="A63" s="452" t="s">
        <v>225</v>
      </c>
      <c r="B63" s="433" t="s">
        <v>300</v>
      </c>
      <c r="C63" s="308"/>
    </row>
    <row r="64" spans="1:3" s="96" customFormat="1" ht="12" customHeight="1" thickBot="1">
      <c r="A64" s="453" t="s">
        <v>298</v>
      </c>
      <c r="B64" s="434" t="s">
        <v>301</v>
      </c>
      <c r="C64" s="308"/>
    </row>
    <row r="65" spans="1:3" s="96" customFormat="1" ht="12" customHeight="1" thickBot="1">
      <c r="A65" s="31" t="s">
        <v>26</v>
      </c>
      <c r="B65" s="21" t="s">
        <v>302</v>
      </c>
      <c r="C65" s="309">
        <f>+C8+C15+C22+C29+C37+C49+C55+C60</f>
        <v>10425392</v>
      </c>
    </row>
    <row r="66" spans="1:3" s="96" customFormat="1" ht="12" customHeight="1" thickBot="1">
      <c r="A66" s="454" t="s">
        <v>390</v>
      </c>
      <c r="B66" s="298" t="s">
        <v>304</v>
      </c>
      <c r="C66" s="303">
        <f>SUM(C67:C69)</f>
        <v>0</v>
      </c>
    </row>
    <row r="67" spans="1:3" s="96" customFormat="1" ht="12" customHeight="1">
      <c r="A67" s="451" t="s">
        <v>332</v>
      </c>
      <c r="B67" s="432" t="s">
        <v>305</v>
      </c>
      <c r="C67" s="308"/>
    </row>
    <row r="68" spans="1:3" s="96" customFormat="1" ht="12" customHeight="1">
      <c r="A68" s="452" t="s">
        <v>341</v>
      </c>
      <c r="B68" s="433" t="s">
        <v>306</v>
      </c>
      <c r="C68" s="308"/>
    </row>
    <row r="69" spans="1:3" s="96" customFormat="1" ht="12" customHeight="1" thickBot="1">
      <c r="A69" s="453" t="s">
        <v>342</v>
      </c>
      <c r="B69" s="435" t="s">
        <v>307</v>
      </c>
      <c r="C69" s="308"/>
    </row>
    <row r="70" spans="1:3" s="96" customFormat="1" ht="12" customHeight="1" thickBot="1">
      <c r="A70" s="454" t="s">
        <v>308</v>
      </c>
      <c r="B70" s="298" t="s">
        <v>309</v>
      </c>
      <c r="C70" s="303">
        <f>SUM(C71:C74)</f>
        <v>0</v>
      </c>
    </row>
    <row r="71" spans="1:3" s="96" customFormat="1" ht="12" customHeight="1">
      <c r="A71" s="451" t="s">
        <v>142</v>
      </c>
      <c r="B71" s="432" t="s">
        <v>310</v>
      </c>
      <c r="C71" s="308"/>
    </row>
    <row r="72" spans="1:3" s="96" customFormat="1" ht="12" customHeight="1">
      <c r="A72" s="452" t="s">
        <v>143</v>
      </c>
      <c r="B72" s="433" t="s">
        <v>570</v>
      </c>
      <c r="C72" s="308"/>
    </row>
    <row r="73" spans="1:3" s="96" customFormat="1" ht="12" customHeight="1">
      <c r="A73" s="452" t="s">
        <v>333</v>
      </c>
      <c r="B73" s="433" t="s">
        <v>311</v>
      </c>
      <c r="C73" s="308"/>
    </row>
    <row r="74" spans="1:3" s="96" customFormat="1" ht="12" customHeight="1" thickBot="1">
      <c r="A74" s="453" t="s">
        <v>334</v>
      </c>
      <c r="B74" s="300" t="s">
        <v>571</v>
      </c>
      <c r="C74" s="308"/>
    </row>
    <row r="75" spans="1:3" s="96" customFormat="1" ht="12" customHeight="1" thickBot="1">
      <c r="A75" s="454" t="s">
        <v>312</v>
      </c>
      <c r="B75" s="298" t="s">
        <v>313</v>
      </c>
      <c r="C75" s="303">
        <f>SUM(C76:C77)</f>
        <v>0</v>
      </c>
    </row>
    <row r="76" spans="1:3" s="96" customFormat="1" ht="12" customHeight="1">
      <c r="A76" s="451" t="s">
        <v>335</v>
      </c>
      <c r="B76" s="432" t="s">
        <v>314</v>
      </c>
      <c r="C76" s="308"/>
    </row>
    <row r="77" spans="1:3" s="96" customFormat="1" ht="12" customHeight="1" thickBot="1">
      <c r="A77" s="453" t="s">
        <v>336</v>
      </c>
      <c r="B77" s="434" t="s">
        <v>315</v>
      </c>
      <c r="C77" s="308"/>
    </row>
    <row r="78" spans="1:3" s="95" customFormat="1" ht="12" customHeight="1" thickBot="1">
      <c r="A78" s="454" t="s">
        <v>316</v>
      </c>
      <c r="B78" s="298" t="s">
        <v>317</v>
      </c>
      <c r="C78" s="303">
        <f>SUM(C79:C81)</f>
        <v>0</v>
      </c>
    </row>
    <row r="79" spans="1:3" s="96" customFormat="1" ht="12" customHeight="1">
      <c r="A79" s="451" t="s">
        <v>337</v>
      </c>
      <c r="B79" s="432" t="s">
        <v>318</v>
      </c>
      <c r="C79" s="308"/>
    </row>
    <row r="80" spans="1:3" s="96" customFormat="1" ht="12" customHeight="1">
      <c r="A80" s="452" t="s">
        <v>338</v>
      </c>
      <c r="B80" s="433" t="s">
        <v>319</v>
      </c>
      <c r="C80" s="308"/>
    </row>
    <row r="81" spans="1:3" s="96" customFormat="1" ht="12" customHeight="1" thickBot="1">
      <c r="A81" s="453" t="s">
        <v>339</v>
      </c>
      <c r="B81" s="434" t="s">
        <v>572</v>
      </c>
      <c r="C81" s="308"/>
    </row>
    <row r="82" spans="1:3" s="96" customFormat="1" ht="12" customHeight="1" thickBot="1">
      <c r="A82" s="454" t="s">
        <v>320</v>
      </c>
      <c r="B82" s="298" t="s">
        <v>340</v>
      </c>
      <c r="C82" s="303">
        <f>SUM(C83:C86)</f>
        <v>0</v>
      </c>
    </row>
    <row r="83" spans="1:3" s="96" customFormat="1" ht="12" customHeight="1">
      <c r="A83" s="455" t="s">
        <v>321</v>
      </c>
      <c r="B83" s="432" t="s">
        <v>322</v>
      </c>
      <c r="C83" s="308"/>
    </row>
    <row r="84" spans="1:3" s="96" customFormat="1" ht="12" customHeight="1">
      <c r="A84" s="456" t="s">
        <v>323</v>
      </c>
      <c r="B84" s="433" t="s">
        <v>324</v>
      </c>
      <c r="C84" s="308"/>
    </row>
    <row r="85" spans="1:3" s="96" customFormat="1" ht="12" customHeight="1">
      <c r="A85" s="456" t="s">
        <v>325</v>
      </c>
      <c r="B85" s="433" t="s">
        <v>326</v>
      </c>
      <c r="C85" s="308"/>
    </row>
    <row r="86" spans="1:3" s="95" customFormat="1" ht="12" customHeight="1" thickBot="1">
      <c r="A86" s="457" t="s">
        <v>327</v>
      </c>
      <c r="B86" s="434" t="s">
        <v>328</v>
      </c>
      <c r="C86" s="308"/>
    </row>
    <row r="87" spans="1:3" s="95" customFormat="1" ht="12" customHeight="1" thickBot="1">
      <c r="A87" s="454" t="s">
        <v>329</v>
      </c>
      <c r="B87" s="298" t="s">
        <v>471</v>
      </c>
      <c r="C87" s="477"/>
    </row>
    <row r="88" spans="1:3" s="95" customFormat="1" ht="12" customHeight="1" thickBot="1">
      <c r="A88" s="454" t="s">
        <v>503</v>
      </c>
      <c r="B88" s="298" t="s">
        <v>330</v>
      </c>
      <c r="C88" s="477"/>
    </row>
    <row r="89" spans="1:3" s="95" customFormat="1" ht="12" customHeight="1" thickBot="1">
      <c r="A89" s="454" t="s">
        <v>504</v>
      </c>
      <c r="B89" s="439" t="s">
        <v>474</v>
      </c>
      <c r="C89" s="309">
        <f>+C66+C70+C75+C78+C82+C88+C87</f>
        <v>0</v>
      </c>
    </row>
    <row r="90" spans="1:3" s="95" customFormat="1" ht="12" customHeight="1" thickBot="1">
      <c r="A90" s="458" t="s">
        <v>505</v>
      </c>
      <c r="B90" s="440" t="s">
        <v>506</v>
      </c>
      <c r="C90" s="309">
        <f>+C65+C89</f>
        <v>10425392</v>
      </c>
    </row>
    <row r="91" spans="1:3" s="96" customFormat="1" ht="15" customHeight="1" thickBot="1">
      <c r="A91" s="242"/>
      <c r="B91" s="243"/>
      <c r="C91" s="373"/>
    </row>
    <row r="92" spans="1:3" s="70" customFormat="1" ht="16.5" customHeight="1" thickBot="1">
      <c r="A92" s="246"/>
      <c r="B92" s="247" t="s">
        <v>56</v>
      </c>
      <c r="C92" s="375"/>
    </row>
    <row r="93" spans="1:3" s="97" customFormat="1" ht="12" customHeight="1" thickBot="1">
      <c r="A93" s="424" t="s">
        <v>18</v>
      </c>
      <c r="B93" s="28" t="s">
        <v>510</v>
      </c>
      <c r="C93" s="302">
        <f>+C94+C95+C96+C97+C98+C111</f>
        <v>0</v>
      </c>
    </row>
    <row r="94" spans="1:3" ht="12" customHeight="1">
      <c r="A94" s="459" t="s">
        <v>97</v>
      </c>
      <c r="B94" s="10" t="s">
        <v>48</v>
      </c>
      <c r="C94" s="304"/>
    </row>
    <row r="95" spans="1:3" ht="12" customHeight="1">
      <c r="A95" s="452" t="s">
        <v>98</v>
      </c>
      <c r="B95" s="8" t="s">
        <v>176</v>
      </c>
      <c r="C95" s="305"/>
    </row>
    <row r="96" spans="1:3" ht="12" customHeight="1">
      <c r="A96" s="452" t="s">
        <v>99</v>
      </c>
      <c r="B96" s="8" t="s">
        <v>133</v>
      </c>
      <c r="C96" s="307"/>
    </row>
    <row r="97" spans="1:3" ht="12" customHeight="1">
      <c r="A97" s="452" t="s">
        <v>100</v>
      </c>
      <c r="B97" s="11" t="s">
        <v>177</v>
      </c>
      <c r="C97" s="307"/>
    </row>
    <row r="98" spans="1:3" ht="12" customHeight="1">
      <c r="A98" s="452" t="s">
        <v>110</v>
      </c>
      <c r="B98" s="19" t="s">
        <v>178</v>
      </c>
      <c r="C98" s="307"/>
    </row>
    <row r="99" spans="1:3" ht="12" customHeight="1">
      <c r="A99" s="452" t="s">
        <v>101</v>
      </c>
      <c r="B99" s="8" t="s">
        <v>507</v>
      </c>
      <c r="C99" s="307"/>
    </row>
    <row r="100" spans="1:3" ht="12" customHeight="1">
      <c r="A100" s="452" t="s">
        <v>102</v>
      </c>
      <c r="B100" s="142" t="s">
        <v>437</v>
      </c>
      <c r="C100" s="307"/>
    </row>
    <row r="101" spans="1:3" ht="12" customHeight="1">
      <c r="A101" s="452" t="s">
        <v>111</v>
      </c>
      <c r="B101" s="142" t="s">
        <v>436</v>
      </c>
      <c r="C101" s="307"/>
    </row>
    <row r="102" spans="1:3" ht="12" customHeight="1">
      <c r="A102" s="452" t="s">
        <v>112</v>
      </c>
      <c r="B102" s="142" t="s">
        <v>346</v>
      </c>
      <c r="C102" s="307"/>
    </row>
    <row r="103" spans="1:3" ht="12" customHeight="1">
      <c r="A103" s="452" t="s">
        <v>113</v>
      </c>
      <c r="B103" s="143" t="s">
        <v>347</v>
      </c>
      <c r="C103" s="307"/>
    </row>
    <row r="104" spans="1:3" ht="12" customHeight="1">
      <c r="A104" s="452" t="s">
        <v>114</v>
      </c>
      <c r="B104" s="143" t="s">
        <v>348</v>
      </c>
      <c r="C104" s="307"/>
    </row>
    <row r="105" spans="1:3" ht="12" customHeight="1">
      <c r="A105" s="452" t="s">
        <v>116</v>
      </c>
      <c r="B105" s="142" t="s">
        <v>349</v>
      </c>
      <c r="C105" s="307"/>
    </row>
    <row r="106" spans="1:3" ht="12" customHeight="1">
      <c r="A106" s="452" t="s">
        <v>179</v>
      </c>
      <c r="B106" s="142" t="s">
        <v>350</v>
      </c>
      <c r="C106" s="307"/>
    </row>
    <row r="107" spans="1:3" ht="12" customHeight="1">
      <c r="A107" s="452" t="s">
        <v>344</v>
      </c>
      <c r="B107" s="143" t="s">
        <v>351</v>
      </c>
      <c r="C107" s="307"/>
    </row>
    <row r="108" spans="1:3" ht="12" customHeight="1">
      <c r="A108" s="460" t="s">
        <v>345</v>
      </c>
      <c r="B108" s="144" t="s">
        <v>352</v>
      </c>
      <c r="C108" s="307"/>
    </row>
    <row r="109" spans="1:3" ht="12" customHeight="1">
      <c r="A109" s="452" t="s">
        <v>434</v>
      </c>
      <c r="B109" s="144" t="s">
        <v>353</v>
      </c>
      <c r="C109" s="307"/>
    </row>
    <row r="110" spans="1:3" ht="12" customHeight="1">
      <c r="A110" s="452" t="s">
        <v>435</v>
      </c>
      <c r="B110" s="143" t="s">
        <v>354</v>
      </c>
      <c r="C110" s="305"/>
    </row>
    <row r="111" spans="1:3" ht="12" customHeight="1">
      <c r="A111" s="452" t="s">
        <v>439</v>
      </c>
      <c r="B111" s="11" t="s">
        <v>49</v>
      </c>
      <c r="C111" s="305"/>
    </row>
    <row r="112" spans="1:3" ht="12" customHeight="1">
      <c r="A112" s="453" t="s">
        <v>440</v>
      </c>
      <c r="B112" s="8" t="s">
        <v>508</v>
      </c>
      <c r="C112" s="307"/>
    </row>
    <row r="113" spans="1:3" ht="12" customHeight="1" thickBot="1">
      <c r="A113" s="461" t="s">
        <v>441</v>
      </c>
      <c r="B113" s="145" t="s">
        <v>509</v>
      </c>
      <c r="C113" s="311"/>
    </row>
    <row r="114" spans="1:3" ht="12" customHeight="1" thickBot="1">
      <c r="A114" s="31" t="s">
        <v>19</v>
      </c>
      <c r="B114" s="27" t="s">
        <v>355</v>
      </c>
      <c r="C114" s="303">
        <f>+C115+C117+C119</f>
        <v>2000000</v>
      </c>
    </row>
    <row r="115" spans="1:3" ht="12" customHeight="1">
      <c r="A115" s="451" t="s">
        <v>103</v>
      </c>
      <c r="B115" s="8" t="s">
        <v>224</v>
      </c>
      <c r="C115" s="306"/>
    </row>
    <row r="116" spans="1:3" ht="12" customHeight="1">
      <c r="A116" s="451" t="s">
        <v>104</v>
      </c>
      <c r="B116" s="12" t="s">
        <v>359</v>
      </c>
      <c r="C116" s="306"/>
    </row>
    <row r="117" spans="1:3" ht="12" customHeight="1">
      <c r="A117" s="451" t="s">
        <v>105</v>
      </c>
      <c r="B117" s="12" t="s">
        <v>180</v>
      </c>
      <c r="C117" s="305"/>
    </row>
    <row r="118" spans="1:3" ht="12" customHeight="1">
      <c r="A118" s="451" t="s">
        <v>106</v>
      </c>
      <c r="B118" s="12" t="s">
        <v>360</v>
      </c>
      <c r="C118" s="271"/>
    </row>
    <row r="119" spans="1:3" ht="12" customHeight="1">
      <c r="A119" s="451" t="s">
        <v>107</v>
      </c>
      <c r="B119" s="300" t="s">
        <v>226</v>
      </c>
      <c r="C119" s="271">
        <v>2000000</v>
      </c>
    </row>
    <row r="120" spans="1:3" ht="12" customHeight="1">
      <c r="A120" s="451" t="s">
        <v>115</v>
      </c>
      <c r="B120" s="299" t="s">
        <v>424</v>
      </c>
      <c r="C120" s="271"/>
    </row>
    <row r="121" spans="1:3" ht="12" customHeight="1">
      <c r="A121" s="451" t="s">
        <v>117</v>
      </c>
      <c r="B121" s="428" t="s">
        <v>365</v>
      </c>
      <c r="C121" s="271"/>
    </row>
    <row r="122" spans="1:3" ht="12" customHeight="1">
      <c r="A122" s="451" t="s">
        <v>181</v>
      </c>
      <c r="B122" s="143" t="s">
        <v>348</v>
      </c>
      <c r="C122" s="271"/>
    </row>
    <row r="123" spans="1:3" ht="12" customHeight="1">
      <c r="A123" s="451" t="s">
        <v>182</v>
      </c>
      <c r="B123" s="143" t="s">
        <v>364</v>
      </c>
      <c r="C123" s="271"/>
    </row>
    <row r="124" spans="1:3" ht="12" customHeight="1">
      <c r="A124" s="451" t="s">
        <v>183</v>
      </c>
      <c r="B124" s="143" t="s">
        <v>363</v>
      </c>
      <c r="C124" s="271"/>
    </row>
    <row r="125" spans="1:3" ht="12" customHeight="1">
      <c r="A125" s="451" t="s">
        <v>356</v>
      </c>
      <c r="B125" s="143" t="s">
        <v>351</v>
      </c>
      <c r="C125" s="271">
        <v>2000000</v>
      </c>
    </row>
    <row r="126" spans="1:3" ht="12" customHeight="1">
      <c r="A126" s="451" t="s">
        <v>357</v>
      </c>
      <c r="B126" s="143" t="s">
        <v>362</v>
      </c>
      <c r="C126" s="271"/>
    </row>
    <row r="127" spans="1:3" ht="12" customHeight="1" thickBot="1">
      <c r="A127" s="460" t="s">
        <v>358</v>
      </c>
      <c r="B127" s="143" t="s">
        <v>361</v>
      </c>
      <c r="C127" s="273"/>
    </row>
    <row r="128" spans="1:3" ht="12" customHeight="1" thickBot="1">
      <c r="A128" s="31" t="s">
        <v>20</v>
      </c>
      <c r="B128" s="124" t="s">
        <v>444</v>
      </c>
      <c r="C128" s="303">
        <f>+C93+C114</f>
        <v>2000000</v>
      </c>
    </row>
    <row r="129" spans="1:3" ht="12" customHeight="1" thickBot="1">
      <c r="A129" s="31" t="s">
        <v>21</v>
      </c>
      <c r="B129" s="124" t="s">
        <v>445</v>
      </c>
      <c r="C129" s="303">
        <f>+C130+C131+C132</f>
        <v>0</v>
      </c>
    </row>
    <row r="130" spans="1:3" s="97" customFormat="1" ht="12" customHeight="1">
      <c r="A130" s="451" t="s">
        <v>263</v>
      </c>
      <c r="B130" s="9" t="s">
        <v>513</v>
      </c>
      <c r="C130" s="271"/>
    </row>
    <row r="131" spans="1:3" ht="12" customHeight="1">
      <c r="A131" s="451" t="s">
        <v>264</v>
      </c>
      <c r="B131" s="9" t="s">
        <v>453</v>
      </c>
      <c r="C131" s="271"/>
    </row>
    <row r="132" spans="1:3" ht="12" customHeight="1" thickBot="1">
      <c r="A132" s="460" t="s">
        <v>265</v>
      </c>
      <c r="B132" s="7" t="s">
        <v>512</v>
      </c>
      <c r="C132" s="271"/>
    </row>
    <row r="133" spans="1:3" ht="12" customHeight="1" thickBot="1">
      <c r="A133" s="31" t="s">
        <v>22</v>
      </c>
      <c r="B133" s="124" t="s">
        <v>446</v>
      </c>
      <c r="C133" s="303">
        <f>+C134+C135+C136+C137+C138+C139</f>
        <v>0</v>
      </c>
    </row>
    <row r="134" spans="1:3" ht="12" customHeight="1">
      <c r="A134" s="451" t="s">
        <v>90</v>
      </c>
      <c r="B134" s="9" t="s">
        <v>455</v>
      </c>
      <c r="C134" s="271"/>
    </row>
    <row r="135" spans="1:3" ht="12" customHeight="1">
      <c r="A135" s="451" t="s">
        <v>91</v>
      </c>
      <c r="B135" s="9" t="s">
        <v>447</v>
      </c>
      <c r="C135" s="271"/>
    </row>
    <row r="136" spans="1:3" ht="12" customHeight="1">
      <c r="A136" s="451" t="s">
        <v>92</v>
      </c>
      <c r="B136" s="9" t="s">
        <v>448</v>
      </c>
      <c r="C136" s="271"/>
    </row>
    <row r="137" spans="1:3" ht="12" customHeight="1">
      <c r="A137" s="451" t="s">
        <v>168</v>
      </c>
      <c r="B137" s="9" t="s">
        <v>511</v>
      </c>
      <c r="C137" s="271"/>
    </row>
    <row r="138" spans="1:3" ht="12" customHeight="1">
      <c r="A138" s="451" t="s">
        <v>169</v>
      </c>
      <c r="B138" s="9" t="s">
        <v>450</v>
      </c>
      <c r="C138" s="271"/>
    </row>
    <row r="139" spans="1:3" s="97" customFormat="1" ht="12" customHeight="1" thickBot="1">
      <c r="A139" s="460" t="s">
        <v>170</v>
      </c>
      <c r="B139" s="7" t="s">
        <v>451</v>
      </c>
      <c r="C139" s="271"/>
    </row>
    <row r="140" spans="1:11" ht="12" customHeight="1" thickBot="1">
      <c r="A140" s="31" t="s">
        <v>23</v>
      </c>
      <c r="B140" s="124" t="s">
        <v>539</v>
      </c>
      <c r="C140" s="309">
        <f>+C141+C142+C144+C145+C143</f>
        <v>0</v>
      </c>
      <c r="K140" s="253"/>
    </row>
    <row r="141" spans="1:3" ht="12.75">
      <c r="A141" s="451" t="s">
        <v>93</v>
      </c>
      <c r="B141" s="9" t="s">
        <v>366</v>
      </c>
      <c r="C141" s="271"/>
    </row>
    <row r="142" spans="1:3" ht="12" customHeight="1">
      <c r="A142" s="451" t="s">
        <v>94</v>
      </c>
      <c r="B142" s="9" t="s">
        <v>367</v>
      </c>
      <c r="C142" s="271"/>
    </row>
    <row r="143" spans="1:3" s="97" customFormat="1" ht="12" customHeight="1">
      <c r="A143" s="451" t="s">
        <v>283</v>
      </c>
      <c r="B143" s="9" t="s">
        <v>538</v>
      </c>
      <c r="C143" s="271"/>
    </row>
    <row r="144" spans="1:3" s="97" customFormat="1" ht="12" customHeight="1">
      <c r="A144" s="451" t="s">
        <v>284</v>
      </c>
      <c r="B144" s="9" t="s">
        <v>460</v>
      </c>
      <c r="C144" s="271"/>
    </row>
    <row r="145" spans="1:3" s="97" customFormat="1" ht="12" customHeight="1" thickBot="1">
      <c r="A145" s="460" t="s">
        <v>285</v>
      </c>
      <c r="B145" s="7" t="s">
        <v>386</v>
      </c>
      <c r="C145" s="271"/>
    </row>
    <row r="146" spans="1:3" s="97" customFormat="1" ht="12" customHeight="1" thickBot="1">
      <c r="A146" s="31" t="s">
        <v>24</v>
      </c>
      <c r="B146" s="124" t="s">
        <v>461</v>
      </c>
      <c r="C146" s="312">
        <f>+C147+C148+C149+C150+C151</f>
        <v>0</v>
      </c>
    </row>
    <row r="147" spans="1:3" s="97" customFormat="1" ht="12" customHeight="1">
      <c r="A147" s="451" t="s">
        <v>95</v>
      </c>
      <c r="B147" s="9" t="s">
        <v>456</v>
      </c>
      <c r="C147" s="271"/>
    </row>
    <row r="148" spans="1:3" s="97" customFormat="1" ht="12" customHeight="1">
      <c r="A148" s="451" t="s">
        <v>96</v>
      </c>
      <c r="B148" s="9" t="s">
        <v>463</v>
      </c>
      <c r="C148" s="271"/>
    </row>
    <row r="149" spans="1:3" s="97" customFormat="1" ht="12" customHeight="1">
      <c r="A149" s="451" t="s">
        <v>295</v>
      </c>
      <c r="B149" s="9" t="s">
        <v>458</v>
      </c>
      <c r="C149" s="271"/>
    </row>
    <row r="150" spans="1:3" ht="12.75" customHeight="1">
      <c r="A150" s="451" t="s">
        <v>296</v>
      </c>
      <c r="B150" s="9" t="s">
        <v>514</v>
      </c>
      <c r="C150" s="271"/>
    </row>
    <row r="151" spans="1:3" ht="12.75" customHeight="1" thickBot="1">
      <c r="A151" s="460" t="s">
        <v>462</v>
      </c>
      <c r="B151" s="7" t="s">
        <v>465</v>
      </c>
      <c r="C151" s="273"/>
    </row>
    <row r="152" spans="1:3" ht="12.75" customHeight="1" thickBot="1">
      <c r="A152" s="507" t="s">
        <v>25</v>
      </c>
      <c r="B152" s="124" t="s">
        <v>466</v>
      </c>
      <c r="C152" s="312"/>
    </row>
    <row r="153" spans="1:3" ht="12" customHeight="1" thickBot="1">
      <c r="A153" s="507" t="s">
        <v>26</v>
      </c>
      <c r="B153" s="124" t="s">
        <v>467</v>
      </c>
      <c r="C153" s="312"/>
    </row>
    <row r="154" spans="1:3" ht="15" customHeight="1" thickBot="1">
      <c r="A154" s="31" t="s">
        <v>27</v>
      </c>
      <c r="B154" s="124" t="s">
        <v>469</v>
      </c>
      <c r="C154" s="442">
        <f>+C129+C133+C140+C146+C152+C153</f>
        <v>0</v>
      </c>
    </row>
    <row r="155" spans="1:3" ht="13.5" thickBot="1">
      <c r="A155" s="462" t="s">
        <v>28</v>
      </c>
      <c r="B155" s="394" t="s">
        <v>468</v>
      </c>
      <c r="C155" s="442">
        <f>+C128+C154</f>
        <v>2000000</v>
      </c>
    </row>
    <row r="156" spans="1:3" ht="15" customHeight="1" thickBot="1">
      <c r="A156" s="402"/>
      <c r="B156" s="403"/>
      <c r="C156" s="404"/>
    </row>
    <row r="157" spans="1:3" ht="14.25" customHeight="1" thickBot="1">
      <c r="A157" s="251" t="s">
        <v>515</v>
      </c>
      <c r="B157" s="252"/>
      <c r="C157" s="122"/>
    </row>
    <row r="158" spans="1:3" ht="13.5" thickBot="1">
      <c r="A158" s="251" t="s">
        <v>199</v>
      </c>
      <c r="B158" s="252"/>
      <c r="C15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5" customWidth="1"/>
    <col min="2" max="2" width="72.00390625" style="406" customWidth="1"/>
    <col min="3" max="3" width="25.00390625" style="407" customWidth="1"/>
    <col min="4" max="16384" width="9.375" style="3" customWidth="1"/>
  </cols>
  <sheetData>
    <row r="1" spans="1:3" s="2" customFormat="1" ht="16.5" customHeight="1" thickBot="1">
      <c r="A1" s="228"/>
      <c r="B1" s="230"/>
      <c r="C1" s="575" t="str">
        <f>+CONCATENATE("9.1.3. melléklet a ……/",LEFT(ÖSSZEFÜGGÉSEK!A5,4),". (….) önkormányzati rendelethez")</f>
        <v>9.1.3. melléklet a ……/2018. (….) önkormányzati rendelethez</v>
      </c>
    </row>
    <row r="2" spans="1:3" s="93" customFormat="1" ht="21" customHeight="1">
      <c r="A2" s="422" t="s">
        <v>60</v>
      </c>
      <c r="B2" s="364" t="s">
        <v>220</v>
      </c>
      <c r="C2" s="366" t="s">
        <v>53</v>
      </c>
    </row>
    <row r="3" spans="1:3" s="93" customFormat="1" ht="16.5" thickBot="1">
      <c r="A3" s="231" t="s">
        <v>196</v>
      </c>
      <c r="B3" s="365" t="s">
        <v>526</v>
      </c>
      <c r="C3" s="506" t="s">
        <v>427</v>
      </c>
    </row>
    <row r="4" spans="1:3" s="94" customFormat="1" ht="15.75" customHeight="1" thickBot="1">
      <c r="A4" s="232"/>
      <c r="B4" s="232"/>
      <c r="C4" s="233" t="str">
        <f>'9.1.2. sz. mell '!C4</f>
        <v>Forintban!</v>
      </c>
    </row>
    <row r="5" spans="1:3" ht="13.5" thickBot="1">
      <c r="A5" s="423" t="s">
        <v>198</v>
      </c>
      <c r="B5" s="234" t="s">
        <v>561</v>
      </c>
      <c r="C5" s="367" t="s">
        <v>54</v>
      </c>
    </row>
    <row r="6" spans="1:3" s="70" customFormat="1" ht="12.75" customHeight="1" thickBot="1">
      <c r="A6" s="199"/>
      <c r="B6" s="200" t="s">
        <v>489</v>
      </c>
      <c r="C6" s="201" t="s">
        <v>490</v>
      </c>
    </row>
    <row r="7" spans="1:3" s="70" customFormat="1" ht="15.75" customHeight="1" thickBot="1">
      <c r="A7" s="236"/>
      <c r="B7" s="237" t="s">
        <v>55</v>
      </c>
      <c r="C7" s="368"/>
    </row>
    <row r="8" spans="1:3" s="70" customFormat="1" ht="12" customHeight="1" thickBot="1">
      <c r="A8" s="31" t="s">
        <v>18</v>
      </c>
      <c r="B8" s="21" t="s">
        <v>247</v>
      </c>
      <c r="C8" s="303">
        <f>+C9+C10+C11+C12+C13+C14</f>
        <v>0</v>
      </c>
    </row>
    <row r="9" spans="1:3" s="95" customFormat="1" ht="12" customHeight="1">
      <c r="A9" s="451" t="s">
        <v>97</v>
      </c>
      <c r="B9" s="432" t="s">
        <v>248</v>
      </c>
      <c r="C9" s="306"/>
    </row>
    <row r="10" spans="1:3" s="96" customFormat="1" ht="12" customHeight="1">
      <c r="A10" s="452" t="s">
        <v>98</v>
      </c>
      <c r="B10" s="433" t="s">
        <v>249</v>
      </c>
      <c r="C10" s="305"/>
    </row>
    <row r="11" spans="1:3" s="96" customFormat="1" ht="12" customHeight="1">
      <c r="A11" s="452" t="s">
        <v>99</v>
      </c>
      <c r="B11" s="433" t="s">
        <v>548</v>
      </c>
      <c r="C11" s="305"/>
    </row>
    <row r="12" spans="1:3" s="96" customFormat="1" ht="12" customHeight="1">
      <c r="A12" s="452" t="s">
        <v>100</v>
      </c>
      <c r="B12" s="433" t="s">
        <v>251</v>
      </c>
      <c r="C12" s="305"/>
    </row>
    <row r="13" spans="1:3" s="96" customFormat="1" ht="12" customHeight="1">
      <c r="A13" s="452" t="s">
        <v>141</v>
      </c>
      <c r="B13" s="433" t="s">
        <v>502</v>
      </c>
      <c r="C13" s="305"/>
    </row>
    <row r="14" spans="1:3" s="95" customFormat="1" ht="12" customHeight="1" thickBot="1">
      <c r="A14" s="453" t="s">
        <v>101</v>
      </c>
      <c r="B14" s="434" t="s">
        <v>429</v>
      </c>
      <c r="C14" s="305"/>
    </row>
    <row r="15" spans="1:3" s="95" customFormat="1" ht="12" customHeight="1" thickBot="1">
      <c r="A15" s="31" t="s">
        <v>19</v>
      </c>
      <c r="B15" s="298" t="s">
        <v>252</v>
      </c>
      <c r="C15" s="303">
        <f>+C16+C17+C18+C19+C20</f>
        <v>0</v>
      </c>
    </row>
    <row r="16" spans="1:3" s="95" customFormat="1" ht="12" customHeight="1">
      <c r="A16" s="451" t="s">
        <v>103</v>
      </c>
      <c r="B16" s="432" t="s">
        <v>253</v>
      </c>
      <c r="C16" s="306"/>
    </row>
    <row r="17" spans="1:3" s="95" customFormat="1" ht="12" customHeight="1">
      <c r="A17" s="452" t="s">
        <v>104</v>
      </c>
      <c r="B17" s="433" t="s">
        <v>254</v>
      </c>
      <c r="C17" s="305"/>
    </row>
    <row r="18" spans="1:3" s="95" customFormat="1" ht="12" customHeight="1">
      <c r="A18" s="452" t="s">
        <v>105</v>
      </c>
      <c r="B18" s="433" t="s">
        <v>418</v>
      </c>
      <c r="C18" s="305"/>
    </row>
    <row r="19" spans="1:3" s="95" customFormat="1" ht="12" customHeight="1">
      <c r="A19" s="452" t="s">
        <v>106</v>
      </c>
      <c r="B19" s="433" t="s">
        <v>419</v>
      </c>
      <c r="C19" s="305"/>
    </row>
    <row r="20" spans="1:3" s="95" customFormat="1" ht="12" customHeight="1">
      <c r="A20" s="452" t="s">
        <v>107</v>
      </c>
      <c r="B20" s="433" t="s">
        <v>255</v>
      </c>
      <c r="C20" s="305"/>
    </row>
    <row r="21" spans="1:3" s="96" customFormat="1" ht="12" customHeight="1" thickBot="1">
      <c r="A21" s="453" t="s">
        <v>115</v>
      </c>
      <c r="B21" s="434" t="s">
        <v>256</v>
      </c>
      <c r="C21" s="307"/>
    </row>
    <row r="22" spans="1:3" s="96" customFormat="1" ht="12" customHeight="1" thickBot="1">
      <c r="A22" s="31" t="s">
        <v>20</v>
      </c>
      <c r="B22" s="21" t="s">
        <v>257</v>
      </c>
      <c r="C22" s="303">
        <f>+C23+C24+C25+C26+C27</f>
        <v>0</v>
      </c>
    </row>
    <row r="23" spans="1:3" s="96" customFormat="1" ht="12" customHeight="1">
      <c r="A23" s="451" t="s">
        <v>86</v>
      </c>
      <c r="B23" s="432" t="s">
        <v>258</v>
      </c>
      <c r="C23" s="306"/>
    </row>
    <row r="24" spans="1:3" s="95" customFormat="1" ht="12" customHeight="1">
      <c r="A24" s="452" t="s">
        <v>87</v>
      </c>
      <c r="B24" s="433" t="s">
        <v>259</v>
      </c>
      <c r="C24" s="305"/>
    </row>
    <row r="25" spans="1:3" s="96" customFormat="1" ht="12" customHeight="1">
      <c r="A25" s="452" t="s">
        <v>88</v>
      </c>
      <c r="B25" s="433" t="s">
        <v>420</v>
      </c>
      <c r="C25" s="305"/>
    </row>
    <row r="26" spans="1:3" s="96" customFormat="1" ht="12" customHeight="1">
      <c r="A26" s="452" t="s">
        <v>89</v>
      </c>
      <c r="B26" s="433" t="s">
        <v>421</v>
      </c>
      <c r="C26" s="305"/>
    </row>
    <row r="27" spans="1:3" s="96" customFormat="1" ht="12" customHeight="1">
      <c r="A27" s="452" t="s">
        <v>164</v>
      </c>
      <c r="B27" s="433" t="s">
        <v>260</v>
      </c>
      <c r="C27" s="305"/>
    </row>
    <row r="28" spans="1:3" s="96" customFormat="1" ht="12" customHeight="1" thickBot="1">
      <c r="A28" s="453" t="s">
        <v>165</v>
      </c>
      <c r="B28" s="434" t="s">
        <v>261</v>
      </c>
      <c r="C28" s="307"/>
    </row>
    <row r="29" spans="1:3" s="96" customFormat="1" ht="12" customHeight="1" thickBot="1">
      <c r="A29" s="31" t="s">
        <v>166</v>
      </c>
      <c r="B29" s="21" t="s">
        <v>262</v>
      </c>
      <c r="C29" s="309">
        <f>SUM(C30:C36)</f>
        <v>0</v>
      </c>
    </row>
    <row r="30" spans="1:3" s="96" customFormat="1" ht="12" customHeight="1">
      <c r="A30" s="451" t="s">
        <v>263</v>
      </c>
      <c r="B30" s="432" t="s">
        <v>553</v>
      </c>
      <c r="C30" s="306"/>
    </row>
    <row r="31" spans="1:3" s="96" customFormat="1" ht="12" customHeight="1">
      <c r="A31" s="452" t="s">
        <v>264</v>
      </c>
      <c r="B31" s="433" t="s">
        <v>554</v>
      </c>
      <c r="C31" s="305"/>
    </row>
    <row r="32" spans="1:3" s="96" customFormat="1" ht="12" customHeight="1">
      <c r="A32" s="452" t="s">
        <v>265</v>
      </c>
      <c r="B32" s="433" t="s">
        <v>555</v>
      </c>
      <c r="C32" s="305"/>
    </row>
    <row r="33" spans="1:3" s="96" customFormat="1" ht="12" customHeight="1">
      <c r="A33" s="452" t="s">
        <v>266</v>
      </c>
      <c r="B33" s="433" t="s">
        <v>556</v>
      </c>
      <c r="C33" s="305"/>
    </row>
    <row r="34" spans="1:3" s="96" customFormat="1" ht="12" customHeight="1">
      <c r="A34" s="452" t="s">
        <v>550</v>
      </c>
      <c r="B34" s="433" t="s">
        <v>267</v>
      </c>
      <c r="C34" s="305"/>
    </row>
    <row r="35" spans="1:3" s="96" customFormat="1" ht="12" customHeight="1">
      <c r="A35" s="452" t="s">
        <v>551</v>
      </c>
      <c r="B35" s="433" t="s">
        <v>268</v>
      </c>
      <c r="C35" s="305"/>
    </row>
    <row r="36" spans="1:3" s="96" customFormat="1" ht="12" customHeight="1" thickBot="1">
      <c r="A36" s="453" t="s">
        <v>552</v>
      </c>
      <c r="B36" s="532" t="s">
        <v>269</v>
      </c>
      <c r="C36" s="307"/>
    </row>
    <row r="37" spans="1:3" s="96" customFormat="1" ht="12" customHeight="1" thickBot="1">
      <c r="A37" s="31" t="s">
        <v>22</v>
      </c>
      <c r="B37" s="21" t="s">
        <v>430</v>
      </c>
      <c r="C37" s="303">
        <f>SUM(C38:C48)</f>
        <v>0</v>
      </c>
    </row>
    <row r="38" spans="1:3" s="96" customFormat="1" ht="12" customHeight="1">
      <c r="A38" s="451" t="s">
        <v>90</v>
      </c>
      <c r="B38" s="432" t="s">
        <v>272</v>
      </c>
      <c r="C38" s="306"/>
    </row>
    <row r="39" spans="1:3" s="96" customFormat="1" ht="12" customHeight="1">
      <c r="A39" s="452" t="s">
        <v>91</v>
      </c>
      <c r="B39" s="433" t="s">
        <v>273</v>
      </c>
      <c r="C39" s="305"/>
    </row>
    <row r="40" spans="1:3" s="96" customFormat="1" ht="12" customHeight="1">
      <c r="A40" s="452" t="s">
        <v>92</v>
      </c>
      <c r="B40" s="433" t="s">
        <v>274</v>
      </c>
      <c r="C40" s="305"/>
    </row>
    <row r="41" spans="1:3" s="96" customFormat="1" ht="12" customHeight="1">
      <c r="A41" s="452" t="s">
        <v>168</v>
      </c>
      <c r="B41" s="433" t="s">
        <v>275</v>
      </c>
      <c r="C41" s="305"/>
    </row>
    <row r="42" spans="1:3" s="96" customFormat="1" ht="12" customHeight="1">
      <c r="A42" s="452" t="s">
        <v>169</v>
      </c>
      <c r="B42" s="433" t="s">
        <v>276</v>
      </c>
      <c r="C42" s="305"/>
    </row>
    <row r="43" spans="1:3" s="96" customFormat="1" ht="12" customHeight="1">
      <c r="A43" s="452" t="s">
        <v>170</v>
      </c>
      <c r="B43" s="433" t="s">
        <v>277</v>
      </c>
      <c r="C43" s="305"/>
    </row>
    <row r="44" spans="1:3" s="96" customFormat="1" ht="12" customHeight="1">
      <c r="A44" s="452" t="s">
        <v>171</v>
      </c>
      <c r="B44" s="433" t="s">
        <v>278</v>
      </c>
      <c r="C44" s="305"/>
    </row>
    <row r="45" spans="1:3" s="96" customFormat="1" ht="12" customHeight="1">
      <c r="A45" s="452" t="s">
        <v>172</v>
      </c>
      <c r="B45" s="433" t="s">
        <v>557</v>
      </c>
      <c r="C45" s="305"/>
    </row>
    <row r="46" spans="1:3" s="96" customFormat="1" ht="12" customHeight="1">
      <c r="A46" s="452" t="s">
        <v>270</v>
      </c>
      <c r="B46" s="433" t="s">
        <v>280</v>
      </c>
      <c r="C46" s="308"/>
    </row>
    <row r="47" spans="1:3" s="96" customFormat="1" ht="12" customHeight="1">
      <c r="A47" s="453" t="s">
        <v>271</v>
      </c>
      <c r="B47" s="434" t="s">
        <v>432</v>
      </c>
      <c r="C47" s="418"/>
    </row>
    <row r="48" spans="1:3" s="96" customFormat="1" ht="12" customHeight="1" thickBot="1">
      <c r="A48" s="453" t="s">
        <v>431</v>
      </c>
      <c r="B48" s="434" t="s">
        <v>281</v>
      </c>
      <c r="C48" s="418"/>
    </row>
    <row r="49" spans="1:3" s="96" customFormat="1" ht="12" customHeight="1" thickBot="1">
      <c r="A49" s="31" t="s">
        <v>23</v>
      </c>
      <c r="B49" s="21" t="s">
        <v>282</v>
      </c>
      <c r="C49" s="303">
        <f>SUM(C50:C54)</f>
        <v>0</v>
      </c>
    </row>
    <row r="50" spans="1:3" s="96" customFormat="1" ht="12" customHeight="1">
      <c r="A50" s="451" t="s">
        <v>93</v>
      </c>
      <c r="B50" s="432" t="s">
        <v>286</v>
      </c>
      <c r="C50" s="476"/>
    </row>
    <row r="51" spans="1:3" s="96" customFormat="1" ht="12" customHeight="1">
      <c r="A51" s="452" t="s">
        <v>94</v>
      </c>
      <c r="B51" s="433" t="s">
        <v>287</v>
      </c>
      <c r="C51" s="308"/>
    </row>
    <row r="52" spans="1:3" s="96" customFormat="1" ht="12" customHeight="1">
      <c r="A52" s="452" t="s">
        <v>283</v>
      </c>
      <c r="B52" s="433" t="s">
        <v>288</v>
      </c>
      <c r="C52" s="308"/>
    </row>
    <row r="53" spans="1:3" s="96" customFormat="1" ht="12" customHeight="1">
      <c r="A53" s="452" t="s">
        <v>284</v>
      </c>
      <c r="B53" s="433" t="s">
        <v>289</v>
      </c>
      <c r="C53" s="308"/>
    </row>
    <row r="54" spans="1:3" s="96" customFormat="1" ht="12" customHeight="1" thickBot="1">
      <c r="A54" s="453" t="s">
        <v>285</v>
      </c>
      <c r="B54" s="532" t="s">
        <v>290</v>
      </c>
      <c r="C54" s="418"/>
    </row>
    <row r="55" spans="1:3" s="96" customFormat="1" ht="12" customHeight="1" thickBot="1">
      <c r="A55" s="31" t="s">
        <v>173</v>
      </c>
      <c r="B55" s="21" t="s">
        <v>291</v>
      </c>
      <c r="C55" s="303">
        <f>SUM(C56:C58)</f>
        <v>0</v>
      </c>
    </row>
    <row r="56" spans="1:3" s="96" customFormat="1" ht="12" customHeight="1">
      <c r="A56" s="451" t="s">
        <v>95</v>
      </c>
      <c r="B56" s="432" t="s">
        <v>292</v>
      </c>
      <c r="C56" s="306"/>
    </row>
    <row r="57" spans="1:3" s="96" customFormat="1" ht="12" customHeight="1">
      <c r="A57" s="452" t="s">
        <v>96</v>
      </c>
      <c r="B57" s="433" t="s">
        <v>422</v>
      </c>
      <c r="C57" s="305"/>
    </row>
    <row r="58" spans="1:3" s="96" customFormat="1" ht="12" customHeight="1">
      <c r="A58" s="452" t="s">
        <v>295</v>
      </c>
      <c r="B58" s="433" t="s">
        <v>293</v>
      </c>
      <c r="C58" s="305"/>
    </row>
    <row r="59" spans="1:3" s="96" customFormat="1" ht="12" customHeight="1" thickBot="1">
      <c r="A59" s="453" t="s">
        <v>296</v>
      </c>
      <c r="B59" s="532" t="s">
        <v>294</v>
      </c>
      <c r="C59" s="307"/>
    </row>
    <row r="60" spans="1:3" s="96" customFormat="1" ht="12" customHeight="1" thickBot="1">
      <c r="A60" s="31" t="s">
        <v>25</v>
      </c>
      <c r="B60" s="298" t="s">
        <v>297</v>
      </c>
      <c r="C60" s="303">
        <f>SUM(C61:C63)</f>
        <v>0</v>
      </c>
    </row>
    <row r="61" spans="1:3" s="96" customFormat="1" ht="12" customHeight="1">
      <c r="A61" s="451" t="s">
        <v>174</v>
      </c>
      <c r="B61" s="432" t="s">
        <v>299</v>
      </c>
      <c r="C61" s="308"/>
    </row>
    <row r="62" spans="1:3" s="96" customFormat="1" ht="12" customHeight="1">
      <c r="A62" s="452" t="s">
        <v>175</v>
      </c>
      <c r="B62" s="433" t="s">
        <v>423</v>
      </c>
      <c r="C62" s="308"/>
    </row>
    <row r="63" spans="1:3" s="96" customFormat="1" ht="12" customHeight="1">
      <c r="A63" s="452" t="s">
        <v>225</v>
      </c>
      <c r="B63" s="433" t="s">
        <v>300</v>
      </c>
      <c r="C63" s="308"/>
    </row>
    <row r="64" spans="1:3" s="96" customFormat="1" ht="12" customHeight="1" thickBot="1">
      <c r="A64" s="453" t="s">
        <v>298</v>
      </c>
      <c r="B64" s="532" t="s">
        <v>301</v>
      </c>
      <c r="C64" s="308"/>
    </row>
    <row r="65" spans="1:3" s="96" customFormat="1" ht="12" customHeight="1" thickBot="1">
      <c r="A65" s="31" t="s">
        <v>26</v>
      </c>
      <c r="B65" s="21" t="s">
        <v>302</v>
      </c>
      <c r="C65" s="309">
        <f>+C8+C15+C22+C29+C37+C49+C55+C60</f>
        <v>0</v>
      </c>
    </row>
    <row r="66" spans="1:3" s="96" customFormat="1" ht="12" customHeight="1" thickBot="1">
      <c r="A66" s="454" t="s">
        <v>390</v>
      </c>
      <c r="B66" s="298" t="s">
        <v>304</v>
      </c>
      <c r="C66" s="303">
        <f>SUM(C67:C69)</f>
        <v>0</v>
      </c>
    </row>
    <row r="67" spans="1:3" s="96" customFormat="1" ht="12" customHeight="1">
      <c r="A67" s="451" t="s">
        <v>332</v>
      </c>
      <c r="B67" s="432" t="s">
        <v>305</v>
      </c>
      <c r="C67" s="308"/>
    </row>
    <row r="68" spans="1:3" s="96" customFormat="1" ht="12" customHeight="1">
      <c r="A68" s="452" t="s">
        <v>341</v>
      </c>
      <c r="B68" s="433" t="s">
        <v>306</v>
      </c>
      <c r="C68" s="308"/>
    </row>
    <row r="69" spans="1:3" s="96" customFormat="1" ht="12" customHeight="1" thickBot="1">
      <c r="A69" s="453" t="s">
        <v>342</v>
      </c>
      <c r="B69" s="536" t="s">
        <v>307</v>
      </c>
      <c r="C69" s="308"/>
    </row>
    <row r="70" spans="1:3" s="96" customFormat="1" ht="12" customHeight="1" thickBot="1">
      <c r="A70" s="454" t="s">
        <v>308</v>
      </c>
      <c r="B70" s="298" t="s">
        <v>309</v>
      </c>
      <c r="C70" s="303">
        <f>SUM(C71:C74)</f>
        <v>0</v>
      </c>
    </row>
    <row r="71" spans="1:3" s="96" customFormat="1" ht="12" customHeight="1">
      <c r="A71" s="451" t="s">
        <v>142</v>
      </c>
      <c r="B71" s="432" t="s">
        <v>310</v>
      </c>
      <c r="C71" s="308"/>
    </row>
    <row r="72" spans="1:3" s="96" customFormat="1" ht="12" customHeight="1">
      <c r="A72" s="452" t="s">
        <v>143</v>
      </c>
      <c r="B72" s="433" t="s">
        <v>570</v>
      </c>
      <c r="C72" s="308"/>
    </row>
    <row r="73" spans="1:3" s="96" customFormat="1" ht="12" customHeight="1">
      <c r="A73" s="452" t="s">
        <v>333</v>
      </c>
      <c r="B73" s="433" t="s">
        <v>311</v>
      </c>
      <c r="C73" s="308"/>
    </row>
    <row r="74" spans="1:3" s="96" customFormat="1" ht="12" customHeight="1" thickBot="1">
      <c r="A74" s="453" t="s">
        <v>334</v>
      </c>
      <c r="B74" s="300" t="s">
        <v>571</v>
      </c>
      <c r="C74" s="308"/>
    </row>
    <row r="75" spans="1:3" s="96" customFormat="1" ht="12" customHeight="1" thickBot="1">
      <c r="A75" s="454" t="s">
        <v>312</v>
      </c>
      <c r="B75" s="298" t="s">
        <v>313</v>
      </c>
      <c r="C75" s="303">
        <f>SUM(C76:C77)</f>
        <v>0</v>
      </c>
    </row>
    <row r="76" spans="1:3" s="96" customFormat="1" ht="12" customHeight="1">
      <c r="A76" s="451" t="s">
        <v>335</v>
      </c>
      <c r="B76" s="432" t="s">
        <v>314</v>
      </c>
      <c r="C76" s="308"/>
    </row>
    <row r="77" spans="1:3" s="96" customFormat="1" ht="12" customHeight="1" thickBot="1">
      <c r="A77" s="453" t="s">
        <v>336</v>
      </c>
      <c r="B77" s="434" t="s">
        <v>315</v>
      </c>
      <c r="C77" s="308"/>
    </row>
    <row r="78" spans="1:3" s="95" customFormat="1" ht="12" customHeight="1" thickBot="1">
      <c r="A78" s="454" t="s">
        <v>316</v>
      </c>
      <c r="B78" s="298" t="s">
        <v>317</v>
      </c>
      <c r="C78" s="303">
        <f>SUM(C79:C81)</f>
        <v>0</v>
      </c>
    </row>
    <row r="79" spans="1:3" s="96" customFormat="1" ht="12" customHeight="1">
      <c r="A79" s="451" t="s">
        <v>337</v>
      </c>
      <c r="B79" s="432" t="s">
        <v>318</v>
      </c>
      <c r="C79" s="308"/>
    </row>
    <row r="80" spans="1:3" s="96" customFormat="1" ht="12" customHeight="1">
      <c r="A80" s="452" t="s">
        <v>338</v>
      </c>
      <c r="B80" s="433" t="s">
        <v>319</v>
      </c>
      <c r="C80" s="308"/>
    </row>
    <row r="81" spans="1:3" s="96" customFormat="1" ht="12" customHeight="1" thickBot="1">
      <c r="A81" s="453" t="s">
        <v>339</v>
      </c>
      <c r="B81" s="434" t="s">
        <v>572</v>
      </c>
      <c r="C81" s="308"/>
    </row>
    <row r="82" spans="1:3" s="96" customFormat="1" ht="12" customHeight="1" thickBot="1">
      <c r="A82" s="454" t="s">
        <v>320</v>
      </c>
      <c r="B82" s="298" t="s">
        <v>340</v>
      </c>
      <c r="C82" s="303">
        <f>SUM(C83:C86)</f>
        <v>0</v>
      </c>
    </row>
    <row r="83" spans="1:3" s="96" customFormat="1" ht="12" customHeight="1">
      <c r="A83" s="455" t="s">
        <v>321</v>
      </c>
      <c r="B83" s="432" t="s">
        <v>322</v>
      </c>
      <c r="C83" s="308"/>
    </row>
    <row r="84" spans="1:3" s="96" customFormat="1" ht="12" customHeight="1">
      <c r="A84" s="456" t="s">
        <v>323</v>
      </c>
      <c r="B84" s="433" t="s">
        <v>324</v>
      </c>
      <c r="C84" s="308"/>
    </row>
    <row r="85" spans="1:3" s="96" customFormat="1" ht="12" customHeight="1">
      <c r="A85" s="456" t="s">
        <v>325</v>
      </c>
      <c r="B85" s="433" t="s">
        <v>326</v>
      </c>
      <c r="C85" s="308"/>
    </row>
    <row r="86" spans="1:3" s="95" customFormat="1" ht="12" customHeight="1" thickBot="1">
      <c r="A86" s="457" t="s">
        <v>327</v>
      </c>
      <c r="B86" s="434" t="s">
        <v>328</v>
      </c>
      <c r="C86" s="308"/>
    </row>
    <row r="87" spans="1:3" s="95" customFormat="1" ht="12" customHeight="1" thickBot="1">
      <c r="A87" s="454" t="s">
        <v>329</v>
      </c>
      <c r="B87" s="298" t="s">
        <v>471</v>
      </c>
      <c r="C87" s="477"/>
    </row>
    <row r="88" spans="1:3" s="95" customFormat="1" ht="12" customHeight="1" thickBot="1">
      <c r="A88" s="454" t="s">
        <v>503</v>
      </c>
      <c r="B88" s="298" t="s">
        <v>330</v>
      </c>
      <c r="C88" s="477"/>
    </row>
    <row r="89" spans="1:3" s="95" customFormat="1" ht="12" customHeight="1" thickBot="1">
      <c r="A89" s="454" t="s">
        <v>504</v>
      </c>
      <c r="B89" s="439" t="s">
        <v>474</v>
      </c>
      <c r="C89" s="309">
        <f>+C66+C70+C75+C78+C82+C88+C87</f>
        <v>0</v>
      </c>
    </row>
    <row r="90" spans="1:3" s="95" customFormat="1" ht="12" customHeight="1" thickBot="1">
      <c r="A90" s="458" t="s">
        <v>505</v>
      </c>
      <c r="B90" s="440" t="s">
        <v>506</v>
      </c>
      <c r="C90" s="309">
        <f>+C65+C89</f>
        <v>0</v>
      </c>
    </row>
    <row r="91" spans="1:3" s="96" customFormat="1" ht="15" customHeight="1" thickBot="1">
      <c r="A91" s="242"/>
      <c r="B91" s="243"/>
      <c r="C91" s="373"/>
    </row>
    <row r="92" spans="1:3" s="70" customFormat="1" ht="16.5" customHeight="1" thickBot="1">
      <c r="A92" s="246"/>
      <c r="B92" s="247" t="s">
        <v>56</v>
      </c>
      <c r="C92" s="375"/>
    </row>
    <row r="93" spans="1:3" s="97" customFormat="1" ht="12" customHeight="1" thickBot="1">
      <c r="A93" s="424" t="s">
        <v>18</v>
      </c>
      <c r="B93" s="28" t="s">
        <v>510</v>
      </c>
      <c r="C93" s="302">
        <f>+C94+C95+C96+C97+C98+C111</f>
        <v>0</v>
      </c>
    </row>
    <row r="94" spans="1:3" ht="12" customHeight="1">
      <c r="A94" s="459" t="s">
        <v>97</v>
      </c>
      <c r="B94" s="10" t="s">
        <v>48</v>
      </c>
      <c r="C94" s="304"/>
    </row>
    <row r="95" spans="1:3" ht="12" customHeight="1">
      <c r="A95" s="452" t="s">
        <v>98</v>
      </c>
      <c r="B95" s="8" t="s">
        <v>176</v>
      </c>
      <c r="C95" s="305"/>
    </row>
    <row r="96" spans="1:3" ht="12" customHeight="1">
      <c r="A96" s="452" t="s">
        <v>99</v>
      </c>
      <c r="B96" s="8" t="s">
        <v>133</v>
      </c>
      <c r="C96" s="307"/>
    </row>
    <row r="97" spans="1:3" ht="12" customHeight="1">
      <c r="A97" s="452" t="s">
        <v>100</v>
      </c>
      <c r="B97" s="11" t="s">
        <v>177</v>
      </c>
      <c r="C97" s="307"/>
    </row>
    <row r="98" spans="1:3" ht="12" customHeight="1">
      <c r="A98" s="452" t="s">
        <v>110</v>
      </c>
      <c r="B98" s="19" t="s">
        <v>178</v>
      </c>
      <c r="C98" s="307"/>
    </row>
    <row r="99" spans="1:3" ht="12" customHeight="1">
      <c r="A99" s="452" t="s">
        <v>101</v>
      </c>
      <c r="B99" s="8" t="s">
        <v>507</v>
      </c>
      <c r="C99" s="307"/>
    </row>
    <row r="100" spans="1:3" ht="12" customHeight="1">
      <c r="A100" s="452" t="s">
        <v>102</v>
      </c>
      <c r="B100" s="142" t="s">
        <v>437</v>
      </c>
      <c r="C100" s="307"/>
    </row>
    <row r="101" spans="1:3" ht="12" customHeight="1">
      <c r="A101" s="452" t="s">
        <v>111</v>
      </c>
      <c r="B101" s="142" t="s">
        <v>436</v>
      </c>
      <c r="C101" s="307"/>
    </row>
    <row r="102" spans="1:3" ht="12" customHeight="1">
      <c r="A102" s="452" t="s">
        <v>112</v>
      </c>
      <c r="B102" s="142" t="s">
        <v>346</v>
      </c>
      <c r="C102" s="307"/>
    </row>
    <row r="103" spans="1:3" ht="12" customHeight="1">
      <c r="A103" s="452" t="s">
        <v>113</v>
      </c>
      <c r="B103" s="143" t="s">
        <v>347</v>
      </c>
      <c r="C103" s="307"/>
    </row>
    <row r="104" spans="1:3" ht="12" customHeight="1">
      <c r="A104" s="452" t="s">
        <v>114</v>
      </c>
      <c r="B104" s="143" t="s">
        <v>348</v>
      </c>
      <c r="C104" s="307"/>
    </row>
    <row r="105" spans="1:3" ht="12" customHeight="1">
      <c r="A105" s="452" t="s">
        <v>116</v>
      </c>
      <c r="B105" s="142" t="s">
        <v>349</v>
      </c>
      <c r="C105" s="307"/>
    </row>
    <row r="106" spans="1:3" ht="12" customHeight="1">
      <c r="A106" s="452" t="s">
        <v>179</v>
      </c>
      <c r="B106" s="142" t="s">
        <v>350</v>
      </c>
      <c r="C106" s="307"/>
    </row>
    <row r="107" spans="1:3" ht="12" customHeight="1">
      <c r="A107" s="452" t="s">
        <v>344</v>
      </c>
      <c r="B107" s="143" t="s">
        <v>351</v>
      </c>
      <c r="C107" s="307"/>
    </row>
    <row r="108" spans="1:3" ht="12" customHeight="1">
      <c r="A108" s="460" t="s">
        <v>345</v>
      </c>
      <c r="B108" s="144" t="s">
        <v>352</v>
      </c>
      <c r="C108" s="307"/>
    </row>
    <row r="109" spans="1:3" ht="12" customHeight="1">
      <c r="A109" s="452" t="s">
        <v>434</v>
      </c>
      <c r="B109" s="144" t="s">
        <v>353</v>
      </c>
      <c r="C109" s="307"/>
    </row>
    <row r="110" spans="1:3" ht="12" customHeight="1">
      <c r="A110" s="452" t="s">
        <v>435</v>
      </c>
      <c r="B110" s="143" t="s">
        <v>354</v>
      </c>
      <c r="C110" s="305"/>
    </row>
    <row r="111" spans="1:3" ht="12" customHeight="1">
      <c r="A111" s="452" t="s">
        <v>439</v>
      </c>
      <c r="B111" s="11" t="s">
        <v>49</v>
      </c>
      <c r="C111" s="305"/>
    </row>
    <row r="112" spans="1:3" ht="12" customHeight="1">
      <c r="A112" s="453" t="s">
        <v>440</v>
      </c>
      <c r="B112" s="8" t="s">
        <v>508</v>
      </c>
      <c r="C112" s="307"/>
    </row>
    <row r="113" spans="1:3" ht="12" customHeight="1" thickBot="1">
      <c r="A113" s="461" t="s">
        <v>441</v>
      </c>
      <c r="B113" s="145" t="s">
        <v>509</v>
      </c>
      <c r="C113" s="311"/>
    </row>
    <row r="114" spans="1:3" ht="12" customHeight="1" thickBot="1">
      <c r="A114" s="31" t="s">
        <v>19</v>
      </c>
      <c r="B114" s="27" t="s">
        <v>355</v>
      </c>
      <c r="C114" s="303">
        <f>+C115+C117+C119</f>
        <v>0</v>
      </c>
    </row>
    <row r="115" spans="1:3" ht="12" customHeight="1">
      <c r="A115" s="451" t="s">
        <v>103</v>
      </c>
      <c r="B115" s="8" t="s">
        <v>224</v>
      </c>
      <c r="C115" s="306"/>
    </row>
    <row r="116" spans="1:3" ht="12" customHeight="1">
      <c r="A116" s="451" t="s">
        <v>104</v>
      </c>
      <c r="B116" s="12" t="s">
        <v>359</v>
      </c>
      <c r="C116" s="306"/>
    </row>
    <row r="117" spans="1:3" ht="12" customHeight="1">
      <c r="A117" s="451" t="s">
        <v>105</v>
      </c>
      <c r="B117" s="12" t="s">
        <v>180</v>
      </c>
      <c r="C117" s="305"/>
    </row>
    <row r="118" spans="1:3" ht="12" customHeight="1">
      <c r="A118" s="451" t="s">
        <v>106</v>
      </c>
      <c r="B118" s="12" t="s">
        <v>360</v>
      </c>
      <c r="C118" s="271"/>
    </row>
    <row r="119" spans="1:3" ht="12" customHeight="1">
      <c r="A119" s="451" t="s">
        <v>107</v>
      </c>
      <c r="B119" s="300" t="s">
        <v>226</v>
      </c>
      <c r="C119" s="271"/>
    </row>
    <row r="120" spans="1:3" ht="12" customHeight="1">
      <c r="A120" s="451" t="s">
        <v>115</v>
      </c>
      <c r="B120" s="299" t="s">
        <v>424</v>
      </c>
      <c r="C120" s="271"/>
    </row>
    <row r="121" spans="1:3" ht="12" customHeight="1">
      <c r="A121" s="451" t="s">
        <v>117</v>
      </c>
      <c r="B121" s="428" t="s">
        <v>365</v>
      </c>
      <c r="C121" s="271"/>
    </row>
    <row r="122" spans="1:3" ht="12" customHeight="1">
      <c r="A122" s="451" t="s">
        <v>181</v>
      </c>
      <c r="B122" s="143" t="s">
        <v>348</v>
      </c>
      <c r="C122" s="271"/>
    </row>
    <row r="123" spans="1:3" ht="12" customHeight="1">
      <c r="A123" s="451" t="s">
        <v>182</v>
      </c>
      <c r="B123" s="143" t="s">
        <v>364</v>
      </c>
      <c r="C123" s="271"/>
    </row>
    <row r="124" spans="1:3" ht="12" customHeight="1">
      <c r="A124" s="451" t="s">
        <v>183</v>
      </c>
      <c r="B124" s="143" t="s">
        <v>363</v>
      </c>
      <c r="C124" s="271"/>
    </row>
    <row r="125" spans="1:3" ht="12" customHeight="1">
      <c r="A125" s="451" t="s">
        <v>356</v>
      </c>
      <c r="B125" s="143" t="s">
        <v>351</v>
      </c>
      <c r="C125" s="271"/>
    </row>
    <row r="126" spans="1:3" ht="12" customHeight="1">
      <c r="A126" s="451" t="s">
        <v>357</v>
      </c>
      <c r="B126" s="143" t="s">
        <v>362</v>
      </c>
      <c r="C126" s="271"/>
    </row>
    <row r="127" spans="1:3" ht="12" customHeight="1" thickBot="1">
      <c r="A127" s="460" t="s">
        <v>358</v>
      </c>
      <c r="B127" s="143" t="s">
        <v>361</v>
      </c>
      <c r="C127" s="273"/>
    </row>
    <row r="128" spans="1:3" ht="12" customHeight="1" thickBot="1">
      <c r="A128" s="31" t="s">
        <v>20</v>
      </c>
      <c r="B128" s="124" t="s">
        <v>444</v>
      </c>
      <c r="C128" s="303">
        <f>+C93+C114</f>
        <v>0</v>
      </c>
    </row>
    <row r="129" spans="1:3" ht="12" customHeight="1" thickBot="1">
      <c r="A129" s="31" t="s">
        <v>21</v>
      </c>
      <c r="B129" s="124" t="s">
        <v>445</v>
      </c>
      <c r="C129" s="303">
        <f>+C130+C131+C132</f>
        <v>0</v>
      </c>
    </row>
    <row r="130" spans="1:3" s="97" customFormat="1" ht="12" customHeight="1">
      <c r="A130" s="451" t="s">
        <v>263</v>
      </c>
      <c r="B130" s="9" t="s">
        <v>513</v>
      </c>
      <c r="C130" s="271"/>
    </row>
    <row r="131" spans="1:3" ht="12" customHeight="1">
      <c r="A131" s="451" t="s">
        <v>264</v>
      </c>
      <c r="B131" s="9" t="s">
        <v>453</v>
      </c>
      <c r="C131" s="271"/>
    </row>
    <row r="132" spans="1:3" ht="12" customHeight="1" thickBot="1">
      <c r="A132" s="460" t="s">
        <v>265</v>
      </c>
      <c r="B132" s="7" t="s">
        <v>512</v>
      </c>
      <c r="C132" s="271"/>
    </row>
    <row r="133" spans="1:3" ht="12" customHeight="1" thickBot="1">
      <c r="A133" s="31" t="s">
        <v>22</v>
      </c>
      <c r="B133" s="124" t="s">
        <v>446</v>
      </c>
      <c r="C133" s="303">
        <f>+C134+C135+C136+C137+C138+C139</f>
        <v>0</v>
      </c>
    </row>
    <row r="134" spans="1:3" ht="12" customHeight="1">
      <c r="A134" s="451" t="s">
        <v>90</v>
      </c>
      <c r="B134" s="9" t="s">
        <v>455</v>
      </c>
      <c r="C134" s="271"/>
    </row>
    <row r="135" spans="1:3" ht="12" customHeight="1">
      <c r="A135" s="451" t="s">
        <v>91</v>
      </c>
      <c r="B135" s="9" t="s">
        <v>447</v>
      </c>
      <c r="C135" s="271"/>
    </row>
    <row r="136" spans="1:3" ht="12" customHeight="1">
      <c r="A136" s="451" t="s">
        <v>92</v>
      </c>
      <c r="B136" s="9" t="s">
        <v>448</v>
      </c>
      <c r="C136" s="271"/>
    </row>
    <row r="137" spans="1:3" ht="12" customHeight="1">
      <c r="A137" s="451" t="s">
        <v>168</v>
      </c>
      <c r="B137" s="9" t="s">
        <v>511</v>
      </c>
      <c r="C137" s="271"/>
    </row>
    <row r="138" spans="1:3" ht="12" customHeight="1">
      <c r="A138" s="451" t="s">
        <v>169</v>
      </c>
      <c r="B138" s="9" t="s">
        <v>450</v>
      </c>
      <c r="C138" s="271"/>
    </row>
    <row r="139" spans="1:3" s="97" customFormat="1" ht="12" customHeight="1" thickBot="1">
      <c r="A139" s="460" t="s">
        <v>170</v>
      </c>
      <c r="B139" s="7" t="s">
        <v>451</v>
      </c>
      <c r="C139" s="271"/>
    </row>
    <row r="140" spans="1:11" ht="12" customHeight="1" thickBot="1">
      <c r="A140" s="31" t="s">
        <v>23</v>
      </c>
      <c r="B140" s="124" t="s">
        <v>539</v>
      </c>
      <c r="C140" s="309">
        <f>+C141+C142+C144+C145+C143</f>
        <v>0</v>
      </c>
      <c r="K140" s="253"/>
    </row>
    <row r="141" spans="1:3" ht="12.75">
      <c r="A141" s="451" t="s">
        <v>93</v>
      </c>
      <c r="B141" s="9" t="s">
        <v>366</v>
      </c>
      <c r="C141" s="271"/>
    </row>
    <row r="142" spans="1:3" ht="12" customHeight="1">
      <c r="A142" s="451" t="s">
        <v>94</v>
      </c>
      <c r="B142" s="9" t="s">
        <v>367</v>
      </c>
      <c r="C142" s="271"/>
    </row>
    <row r="143" spans="1:3" s="97" customFormat="1" ht="12" customHeight="1">
      <c r="A143" s="451" t="s">
        <v>283</v>
      </c>
      <c r="B143" s="9" t="s">
        <v>538</v>
      </c>
      <c r="C143" s="271"/>
    </row>
    <row r="144" spans="1:3" s="97" customFormat="1" ht="12" customHeight="1">
      <c r="A144" s="451" t="s">
        <v>284</v>
      </c>
      <c r="B144" s="9" t="s">
        <v>460</v>
      </c>
      <c r="C144" s="271"/>
    </row>
    <row r="145" spans="1:3" s="97" customFormat="1" ht="12" customHeight="1" thickBot="1">
      <c r="A145" s="460" t="s">
        <v>285</v>
      </c>
      <c r="B145" s="7" t="s">
        <v>386</v>
      </c>
      <c r="C145" s="271"/>
    </row>
    <row r="146" spans="1:3" s="97" customFormat="1" ht="12" customHeight="1" thickBot="1">
      <c r="A146" s="31" t="s">
        <v>24</v>
      </c>
      <c r="B146" s="124" t="s">
        <v>461</v>
      </c>
      <c r="C146" s="312">
        <f>+C147+C148+C149+C150+C151</f>
        <v>0</v>
      </c>
    </row>
    <row r="147" spans="1:3" s="97" customFormat="1" ht="12" customHeight="1">
      <c r="A147" s="451" t="s">
        <v>95</v>
      </c>
      <c r="B147" s="9" t="s">
        <v>456</v>
      </c>
      <c r="C147" s="271"/>
    </row>
    <row r="148" spans="1:3" s="97" customFormat="1" ht="12" customHeight="1">
      <c r="A148" s="451" t="s">
        <v>96</v>
      </c>
      <c r="B148" s="9" t="s">
        <v>463</v>
      </c>
      <c r="C148" s="271"/>
    </row>
    <row r="149" spans="1:3" s="97" customFormat="1" ht="12" customHeight="1">
      <c r="A149" s="451" t="s">
        <v>295</v>
      </c>
      <c r="B149" s="9" t="s">
        <v>458</v>
      </c>
      <c r="C149" s="271"/>
    </row>
    <row r="150" spans="1:3" ht="12.75" customHeight="1">
      <c r="A150" s="451" t="s">
        <v>296</v>
      </c>
      <c r="B150" s="9" t="s">
        <v>514</v>
      </c>
      <c r="C150" s="271"/>
    </row>
    <row r="151" spans="1:3" ht="12.75" customHeight="1" thickBot="1">
      <c r="A151" s="460" t="s">
        <v>462</v>
      </c>
      <c r="B151" s="7" t="s">
        <v>465</v>
      </c>
      <c r="C151" s="273"/>
    </row>
    <row r="152" spans="1:3" ht="12.75" customHeight="1" thickBot="1">
      <c r="A152" s="507" t="s">
        <v>25</v>
      </c>
      <c r="B152" s="124" t="s">
        <v>466</v>
      </c>
      <c r="C152" s="312"/>
    </row>
    <row r="153" spans="1:3" ht="12" customHeight="1" thickBot="1">
      <c r="A153" s="507" t="s">
        <v>26</v>
      </c>
      <c r="B153" s="124" t="s">
        <v>467</v>
      </c>
      <c r="C153" s="312"/>
    </row>
    <row r="154" spans="1:3" ht="15" customHeight="1" thickBot="1">
      <c r="A154" s="31" t="s">
        <v>27</v>
      </c>
      <c r="B154" s="124" t="s">
        <v>469</v>
      </c>
      <c r="C154" s="442">
        <f>+C129+C133+C140+C146+C152+C153</f>
        <v>0</v>
      </c>
    </row>
    <row r="155" spans="1:3" ht="13.5" thickBot="1">
      <c r="A155" s="462" t="s">
        <v>28</v>
      </c>
      <c r="B155" s="394" t="s">
        <v>468</v>
      </c>
      <c r="C155" s="442">
        <f>+C128+C154</f>
        <v>0</v>
      </c>
    </row>
    <row r="156" spans="1:3" ht="15" customHeight="1" thickBot="1">
      <c r="A156" s="402"/>
      <c r="B156" s="403"/>
      <c r="C156" s="404"/>
    </row>
    <row r="157" spans="1:3" ht="14.25" customHeight="1" thickBot="1">
      <c r="A157" s="251" t="s">
        <v>515</v>
      </c>
      <c r="B157" s="252"/>
      <c r="C157" s="122"/>
    </row>
    <row r="158" spans="1:3" ht="13.5" thickBot="1">
      <c r="A158" s="251" t="s">
        <v>199</v>
      </c>
      <c r="B158" s="252"/>
      <c r="C15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C6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+CONCATENATE("9.2. melléklet a ……/",LEFT(ÖSSZEFÜGGÉSEK!A5,4),". (….) önkormányzati rendelethez")</f>
        <v>9.2. melléklet a ……/2018. (….) önkormányzati rendelethez</v>
      </c>
    </row>
    <row r="2" spans="1:3" s="471" customFormat="1" ht="25.5" customHeight="1">
      <c r="A2" s="422" t="s">
        <v>197</v>
      </c>
      <c r="B2" s="364" t="s">
        <v>578</v>
      </c>
      <c r="C2" s="378" t="s">
        <v>58</v>
      </c>
    </row>
    <row r="3" spans="1:3" s="471" customFormat="1" ht="24.75" thickBot="1">
      <c r="A3" s="465" t="s">
        <v>196</v>
      </c>
      <c r="B3" s="365" t="s">
        <v>394</v>
      </c>
      <c r="C3" s="379"/>
    </row>
    <row r="4" spans="1:3" s="472" customFormat="1" ht="15.75" customHeight="1" thickBot="1">
      <c r="A4" s="232"/>
      <c r="B4" s="232"/>
      <c r="C4" s="233" t="str">
        <f>'9.1.3.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/>
    </row>
    <row r="11" spans="1:3" s="380" customFormat="1" ht="12" customHeight="1">
      <c r="A11" s="467" t="s">
        <v>99</v>
      </c>
      <c r="B11" s="8" t="s">
        <v>274</v>
      </c>
      <c r="C11" s="321"/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/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517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518</v>
      </c>
      <c r="C26" s="323">
        <f>+C27+C28+C29</f>
        <v>0</v>
      </c>
    </row>
    <row r="27" spans="1:3" s="474" customFormat="1" ht="12" customHeight="1">
      <c r="A27" s="468" t="s">
        <v>263</v>
      </c>
      <c r="B27" s="469" t="s">
        <v>258</v>
      </c>
      <c r="C27" s="79"/>
    </row>
    <row r="28" spans="1:3" s="474" customFormat="1" ht="12" customHeight="1">
      <c r="A28" s="468" t="s">
        <v>264</v>
      </c>
      <c r="B28" s="469" t="s">
        <v>398</v>
      </c>
      <c r="C28" s="321"/>
    </row>
    <row r="29" spans="1:3" s="474" customFormat="1" ht="12" customHeight="1">
      <c r="A29" s="468" t="s">
        <v>265</v>
      </c>
      <c r="B29" s="470" t="s">
        <v>401</v>
      </c>
      <c r="C29" s="321"/>
    </row>
    <row r="30" spans="1:3" s="474" customFormat="1" ht="12" customHeight="1" thickBot="1">
      <c r="A30" s="467" t="s">
        <v>266</v>
      </c>
      <c r="B30" s="141" t="s">
        <v>519</v>
      </c>
      <c r="C30" s="83"/>
    </row>
    <row r="31" spans="1:3" s="474" customFormat="1" ht="12" customHeight="1" thickBot="1">
      <c r="A31" s="207" t="s">
        <v>22</v>
      </c>
      <c r="B31" s="124" t="s">
        <v>402</v>
      </c>
      <c r="C31" s="323">
        <f>+C32+C33+C34</f>
        <v>0</v>
      </c>
    </row>
    <row r="32" spans="1:3" s="474" customFormat="1" ht="12" customHeight="1">
      <c r="A32" s="468" t="s">
        <v>90</v>
      </c>
      <c r="B32" s="469" t="s">
        <v>286</v>
      </c>
      <c r="C32" s="79"/>
    </row>
    <row r="33" spans="1:3" s="474" customFormat="1" ht="12" customHeight="1">
      <c r="A33" s="468" t="s">
        <v>91</v>
      </c>
      <c r="B33" s="470" t="s">
        <v>287</v>
      </c>
      <c r="C33" s="324"/>
    </row>
    <row r="34" spans="1:3" s="474" customFormat="1" ht="12" customHeight="1" thickBot="1">
      <c r="A34" s="467" t="s">
        <v>92</v>
      </c>
      <c r="B34" s="141" t="s">
        <v>288</v>
      </c>
      <c r="C34" s="83"/>
    </row>
    <row r="35" spans="1:3" s="380" customFormat="1" ht="12" customHeight="1" thickBot="1">
      <c r="A35" s="207" t="s">
        <v>23</v>
      </c>
      <c r="B35" s="124" t="s">
        <v>371</v>
      </c>
      <c r="C35" s="350"/>
    </row>
    <row r="36" spans="1:3" s="380" customFormat="1" ht="12" customHeight="1" thickBot="1">
      <c r="A36" s="207" t="s">
        <v>24</v>
      </c>
      <c r="B36" s="124" t="s">
        <v>403</v>
      </c>
      <c r="C36" s="371"/>
    </row>
    <row r="37" spans="1:3" s="380" customFormat="1" ht="12" customHeight="1" thickBot="1">
      <c r="A37" s="199" t="s">
        <v>25</v>
      </c>
      <c r="B37" s="124" t="s">
        <v>404</v>
      </c>
      <c r="C37" s="372">
        <f>+C8+C20+C25+C26+C31+C35+C36</f>
        <v>0</v>
      </c>
    </row>
    <row r="38" spans="1:3" s="380" customFormat="1" ht="12" customHeight="1" thickBot="1">
      <c r="A38" s="240" t="s">
        <v>26</v>
      </c>
      <c r="B38" s="124" t="s">
        <v>405</v>
      </c>
      <c r="C38" s="372">
        <f>+C39+C40+C41</f>
        <v>3328683</v>
      </c>
    </row>
    <row r="39" spans="1:3" s="380" customFormat="1" ht="12" customHeight="1">
      <c r="A39" s="468" t="s">
        <v>406</v>
      </c>
      <c r="B39" s="469" t="s">
        <v>231</v>
      </c>
      <c r="C39" s="79">
        <v>3328683</v>
      </c>
    </row>
    <row r="40" spans="1:3" s="380" customFormat="1" ht="12" customHeight="1">
      <c r="A40" s="468" t="s">
        <v>407</v>
      </c>
      <c r="B40" s="470" t="s">
        <v>2</v>
      </c>
      <c r="C40" s="324"/>
    </row>
    <row r="41" spans="1:3" s="474" customFormat="1" ht="12" customHeight="1" thickBot="1">
      <c r="A41" s="467" t="s">
        <v>408</v>
      </c>
      <c r="B41" s="141" t="s">
        <v>409</v>
      </c>
      <c r="C41" s="83"/>
    </row>
    <row r="42" spans="1:3" s="474" customFormat="1" ht="15" customHeight="1" thickBot="1">
      <c r="A42" s="240" t="s">
        <v>27</v>
      </c>
      <c r="B42" s="241" t="s">
        <v>410</v>
      </c>
      <c r="C42" s="375">
        <f>+C37+C38</f>
        <v>3328683</v>
      </c>
    </row>
    <row r="43" spans="1:3" s="474" customFormat="1" ht="15" customHeight="1">
      <c r="A43" s="242"/>
      <c r="B43" s="243"/>
      <c r="C43" s="373"/>
    </row>
    <row r="44" spans="1:3" ht="13.5" thickBot="1">
      <c r="A44" s="244"/>
      <c r="B44" s="245"/>
      <c r="C44" s="374"/>
    </row>
    <row r="45" spans="1:3" s="473" customFormat="1" ht="16.5" customHeight="1" thickBot="1">
      <c r="A45" s="246"/>
      <c r="B45" s="247" t="s">
        <v>56</v>
      </c>
      <c r="C45" s="375"/>
    </row>
    <row r="46" spans="1:3" s="475" customFormat="1" ht="12" customHeight="1" thickBot="1">
      <c r="A46" s="207" t="s">
        <v>18</v>
      </c>
      <c r="B46" s="124" t="s">
        <v>411</v>
      </c>
      <c r="C46" s="323">
        <f>SUM(C47:C51)</f>
        <v>48289391</v>
      </c>
    </row>
    <row r="47" spans="1:3" ht="12" customHeight="1">
      <c r="A47" s="467" t="s">
        <v>97</v>
      </c>
      <c r="B47" s="9" t="s">
        <v>48</v>
      </c>
      <c r="C47" s="79">
        <v>37095428</v>
      </c>
    </row>
    <row r="48" spans="1:3" ht="12" customHeight="1">
      <c r="A48" s="467" t="s">
        <v>98</v>
      </c>
      <c r="B48" s="8" t="s">
        <v>176</v>
      </c>
      <c r="C48" s="82">
        <v>7259917</v>
      </c>
    </row>
    <row r="49" spans="1:3" ht="12" customHeight="1">
      <c r="A49" s="467" t="s">
        <v>99</v>
      </c>
      <c r="B49" s="8" t="s">
        <v>133</v>
      </c>
      <c r="C49" s="82">
        <v>3934046</v>
      </c>
    </row>
    <row r="50" spans="1:3" ht="12" customHeight="1">
      <c r="A50" s="467" t="s">
        <v>100</v>
      </c>
      <c r="B50" s="8" t="s">
        <v>177</v>
      </c>
      <c r="C50" s="82"/>
    </row>
    <row r="51" spans="1:3" ht="12" customHeight="1" thickBot="1">
      <c r="A51" s="467" t="s">
        <v>141</v>
      </c>
      <c r="B51" s="8" t="s">
        <v>178</v>
      </c>
      <c r="C51" s="82"/>
    </row>
    <row r="52" spans="1:3" ht="12" customHeight="1" thickBot="1">
      <c r="A52" s="207" t="s">
        <v>19</v>
      </c>
      <c r="B52" s="124" t="s">
        <v>412</v>
      </c>
      <c r="C52" s="323">
        <f>SUM(C53:C55)</f>
        <v>2179200</v>
      </c>
    </row>
    <row r="53" spans="1:3" s="475" customFormat="1" ht="12" customHeight="1">
      <c r="A53" s="467" t="s">
        <v>103</v>
      </c>
      <c r="B53" s="9" t="s">
        <v>224</v>
      </c>
      <c r="C53" s="79">
        <v>904000</v>
      </c>
    </row>
    <row r="54" spans="1:3" ht="12" customHeight="1">
      <c r="A54" s="467" t="s">
        <v>104</v>
      </c>
      <c r="B54" s="8" t="s">
        <v>180</v>
      </c>
      <c r="C54" s="82">
        <v>1275200</v>
      </c>
    </row>
    <row r="55" spans="1:3" ht="12" customHeight="1">
      <c r="A55" s="467" t="s">
        <v>105</v>
      </c>
      <c r="B55" s="8" t="s">
        <v>57</v>
      </c>
      <c r="C55" s="82"/>
    </row>
    <row r="56" spans="1:3" ht="12" customHeight="1" thickBot="1">
      <c r="A56" s="467" t="s">
        <v>106</v>
      </c>
      <c r="B56" s="8" t="s">
        <v>520</v>
      </c>
      <c r="C56" s="82"/>
    </row>
    <row r="57" spans="1:3" ht="12" customHeight="1" thickBot="1">
      <c r="A57" s="207" t="s">
        <v>20</v>
      </c>
      <c r="B57" s="124" t="s">
        <v>13</v>
      </c>
      <c r="C57" s="350"/>
    </row>
    <row r="58" spans="1:3" ht="15" customHeight="1" thickBot="1">
      <c r="A58" s="207" t="s">
        <v>21</v>
      </c>
      <c r="B58" s="248" t="s">
        <v>527</v>
      </c>
      <c r="C58" s="376">
        <f>+C46+C52+C57</f>
        <v>50468591</v>
      </c>
    </row>
    <row r="59" ht="13.5" thickBot="1">
      <c r="C59" s="377"/>
    </row>
    <row r="60" spans="1:3" ht="15" customHeight="1" thickBot="1">
      <c r="A60" s="251" t="s">
        <v>515</v>
      </c>
      <c r="B60" s="252"/>
      <c r="C60" s="122">
        <v>11</v>
      </c>
    </row>
    <row r="61" spans="1:3" ht="14.25" customHeight="1" thickBot="1">
      <c r="A61" s="251" t="s">
        <v>199</v>
      </c>
      <c r="B61" s="252"/>
      <c r="C61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tabSelected="1" view="pageBreakPreview" zoomScaleNormal="130" zoomScaleSheetLayoutView="100" workbookViewId="0" topLeftCell="A1">
      <selection activeCell="C113" sqref="C113"/>
    </sheetView>
  </sheetViews>
  <sheetFormatPr defaultColWidth="9.00390625" defaultRowHeight="12.75"/>
  <cols>
    <col min="1" max="1" width="9.50390625" style="395" customWidth="1"/>
    <col min="2" max="2" width="91.625" style="395" customWidth="1"/>
    <col min="3" max="3" width="21.625" style="396" customWidth="1"/>
    <col min="4" max="4" width="9.00390625" style="429" customWidth="1"/>
    <col min="5" max="16384" width="9.375" style="429" customWidth="1"/>
  </cols>
  <sheetData>
    <row r="1" spans="1:3" ht="15.75" customHeight="1">
      <c r="A1" s="592" t="s">
        <v>15</v>
      </c>
      <c r="B1" s="592"/>
      <c r="C1" s="592"/>
    </row>
    <row r="2" spans="1:3" ht="15.75" customHeight="1" thickBot="1">
      <c r="A2" s="593" t="s">
        <v>145</v>
      </c>
      <c r="B2" s="593"/>
      <c r="C2" s="313" t="s">
        <v>562</v>
      </c>
    </row>
    <row r="3" spans="1:3" ht="37.5" customHeight="1" thickBot="1">
      <c r="A3" s="23" t="s">
        <v>68</v>
      </c>
      <c r="B3" s="24" t="s">
        <v>17</v>
      </c>
      <c r="C3" s="39" t="str">
        <f>+CONCATENATE(LEFT(ÖSSZEFÜGGÉSEK!A5,4),". évi előirányzat")</f>
        <v>2018. évi előirányzat</v>
      </c>
    </row>
    <row r="4" spans="1:3" s="430" customFormat="1" ht="12" customHeight="1" thickBot="1">
      <c r="A4" s="424"/>
      <c r="B4" s="425" t="s">
        <v>489</v>
      </c>
      <c r="C4" s="426" t="s">
        <v>490</v>
      </c>
    </row>
    <row r="5" spans="1:3" s="431" customFormat="1" ht="12" customHeight="1" thickBot="1">
      <c r="A5" s="20" t="s">
        <v>18</v>
      </c>
      <c r="B5" s="21" t="s">
        <v>247</v>
      </c>
      <c r="C5" s="303">
        <f>+C6+C7+C8+C9+C10+C11</f>
        <v>113142467</v>
      </c>
    </row>
    <row r="6" spans="1:3" s="431" customFormat="1" ht="12" customHeight="1">
      <c r="A6" s="15" t="s">
        <v>97</v>
      </c>
      <c r="B6" s="432" t="s">
        <v>248</v>
      </c>
      <c r="C6" s="306">
        <v>43438015</v>
      </c>
    </row>
    <row r="7" spans="1:3" s="431" customFormat="1" ht="12" customHeight="1">
      <c r="A7" s="14" t="s">
        <v>98</v>
      </c>
      <c r="B7" s="433" t="s">
        <v>249</v>
      </c>
      <c r="C7" s="305">
        <v>38684467</v>
      </c>
    </row>
    <row r="8" spans="1:3" s="431" customFormat="1" ht="12" customHeight="1">
      <c r="A8" s="14" t="s">
        <v>99</v>
      </c>
      <c r="B8" s="433" t="s">
        <v>548</v>
      </c>
      <c r="C8" s="305">
        <v>29219985</v>
      </c>
    </row>
    <row r="9" spans="1:3" s="431" customFormat="1" ht="12" customHeight="1">
      <c r="A9" s="14" t="s">
        <v>100</v>
      </c>
      <c r="B9" s="433" t="s">
        <v>251</v>
      </c>
      <c r="C9" s="305">
        <v>1800000</v>
      </c>
    </row>
    <row r="10" spans="1:3" s="431" customFormat="1" ht="12" customHeight="1">
      <c r="A10" s="14" t="s">
        <v>141</v>
      </c>
      <c r="B10" s="299" t="s">
        <v>428</v>
      </c>
      <c r="C10" s="305"/>
    </row>
    <row r="11" spans="1:3" s="431" customFormat="1" ht="12" customHeight="1" thickBot="1">
      <c r="A11" s="16" t="s">
        <v>101</v>
      </c>
      <c r="B11" s="300" t="s">
        <v>429</v>
      </c>
      <c r="C11" s="305"/>
    </row>
    <row r="12" spans="1:3" s="431" customFormat="1" ht="12" customHeight="1" thickBot="1">
      <c r="A12" s="20" t="s">
        <v>19</v>
      </c>
      <c r="B12" s="298" t="s">
        <v>252</v>
      </c>
      <c r="C12" s="303">
        <f>+C13+C14+C15+C16+C17</f>
        <v>19598400</v>
      </c>
    </row>
    <row r="13" spans="1:3" s="431" customFormat="1" ht="12" customHeight="1">
      <c r="A13" s="15" t="s">
        <v>103</v>
      </c>
      <c r="B13" s="432" t="s">
        <v>253</v>
      </c>
      <c r="C13" s="306"/>
    </row>
    <row r="14" spans="1:3" s="431" customFormat="1" ht="12" customHeight="1">
      <c r="A14" s="14" t="s">
        <v>104</v>
      </c>
      <c r="B14" s="433" t="s">
        <v>254</v>
      </c>
      <c r="C14" s="305"/>
    </row>
    <row r="15" spans="1:3" s="431" customFormat="1" ht="12" customHeight="1">
      <c r="A15" s="14" t="s">
        <v>105</v>
      </c>
      <c r="B15" s="433" t="s">
        <v>418</v>
      </c>
      <c r="C15" s="305"/>
    </row>
    <row r="16" spans="1:3" s="431" customFormat="1" ht="12" customHeight="1">
      <c r="A16" s="14" t="s">
        <v>106</v>
      </c>
      <c r="B16" s="433" t="s">
        <v>419</v>
      </c>
      <c r="C16" s="305"/>
    </row>
    <row r="17" spans="1:3" s="431" customFormat="1" ht="12" customHeight="1">
      <c r="A17" s="14" t="s">
        <v>107</v>
      </c>
      <c r="B17" s="433" t="s">
        <v>573</v>
      </c>
      <c r="C17" s="305">
        <v>19598400</v>
      </c>
    </row>
    <row r="18" spans="1:3" s="431" customFormat="1" ht="12" customHeight="1" thickBot="1">
      <c r="A18" s="16" t="s">
        <v>115</v>
      </c>
      <c r="B18" s="300" t="s">
        <v>256</v>
      </c>
      <c r="C18" s="307"/>
    </row>
    <row r="19" spans="1:3" s="431" customFormat="1" ht="12" customHeight="1" thickBot="1">
      <c r="A19" s="20" t="s">
        <v>20</v>
      </c>
      <c r="B19" s="21" t="s">
        <v>257</v>
      </c>
      <c r="C19" s="303">
        <f>+C20+C21+C22+C23+C24</f>
        <v>143309282</v>
      </c>
    </row>
    <row r="20" spans="1:3" s="431" customFormat="1" ht="12" customHeight="1">
      <c r="A20" s="15" t="s">
        <v>86</v>
      </c>
      <c r="B20" s="432" t="s">
        <v>258</v>
      </c>
      <c r="C20" s="306">
        <v>143309282</v>
      </c>
    </row>
    <row r="21" spans="1:3" s="431" customFormat="1" ht="12" customHeight="1">
      <c r="A21" s="14" t="s">
        <v>87</v>
      </c>
      <c r="B21" s="433" t="s">
        <v>259</v>
      </c>
      <c r="C21" s="305"/>
    </row>
    <row r="22" spans="1:3" s="431" customFormat="1" ht="12" customHeight="1">
      <c r="A22" s="14" t="s">
        <v>88</v>
      </c>
      <c r="B22" s="433" t="s">
        <v>420</v>
      </c>
      <c r="C22" s="305"/>
    </row>
    <row r="23" spans="1:3" s="431" customFormat="1" ht="12" customHeight="1">
      <c r="A23" s="14" t="s">
        <v>89</v>
      </c>
      <c r="B23" s="433" t="s">
        <v>421</v>
      </c>
      <c r="C23" s="305"/>
    </row>
    <row r="24" spans="1:3" s="431" customFormat="1" ht="12" customHeight="1">
      <c r="A24" s="14" t="s">
        <v>164</v>
      </c>
      <c r="B24" s="433" t="s">
        <v>260</v>
      </c>
      <c r="C24" s="305"/>
    </row>
    <row r="25" spans="1:3" s="580" customFormat="1" ht="12" customHeight="1" thickBot="1">
      <c r="A25" s="577" t="s">
        <v>165</v>
      </c>
      <c r="B25" s="578" t="s">
        <v>568</v>
      </c>
      <c r="C25" s="579"/>
    </row>
    <row r="26" spans="1:3" s="431" customFormat="1" ht="12" customHeight="1" thickBot="1">
      <c r="A26" s="20" t="s">
        <v>166</v>
      </c>
      <c r="B26" s="21" t="s">
        <v>549</v>
      </c>
      <c r="C26" s="309">
        <f>SUM(C27:C33)</f>
        <v>196229000</v>
      </c>
    </row>
    <row r="27" spans="1:3" s="431" customFormat="1" ht="12" customHeight="1">
      <c r="A27" s="15" t="s">
        <v>263</v>
      </c>
      <c r="B27" s="432" t="s">
        <v>553</v>
      </c>
      <c r="C27" s="306">
        <v>141679000</v>
      </c>
    </row>
    <row r="28" spans="1:3" s="431" customFormat="1" ht="12" customHeight="1">
      <c r="A28" s="14" t="s">
        <v>264</v>
      </c>
      <c r="B28" s="433" t="s">
        <v>554</v>
      </c>
      <c r="C28" s="305">
        <v>20000000</v>
      </c>
    </row>
    <row r="29" spans="1:3" s="431" customFormat="1" ht="12" customHeight="1">
      <c r="A29" s="14" t="s">
        <v>265</v>
      </c>
      <c r="B29" s="433" t="s">
        <v>555</v>
      </c>
      <c r="C29" s="305">
        <v>30000000</v>
      </c>
    </row>
    <row r="30" spans="1:3" s="431" customFormat="1" ht="12" customHeight="1">
      <c r="A30" s="14" t="s">
        <v>266</v>
      </c>
      <c r="B30" s="433" t="s">
        <v>556</v>
      </c>
      <c r="C30" s="305"/>
    </row>
    <row r="31" spans="1:3" s="431" customFormat="1" ht="12" customHeight="1">
      <c r="A31" s="14" t="s">
        <v>550</v>
      </c>
      <c r="B31" s="433" t="s">
        <v>267</v>
      </c>
      <c r="C31" s="305">
        <v>3900000</v>
      </c>
    </row>
    <row r="32" spans="1:3" s="431" customFormat="1" ht="12" customHeight="1">
      <c r="A32" s="14" t="s">
        <v>551</v>
      </c>
      <c r="B32" s="433" t="s">
        <v>268</v>
      </c>
      <c r="C32" s="305"/>
    </row>
    <row r="33" spans="1:3" s="431" customFormat="1" ht="12" customHeight="1" thickBot="1">
      <c r="A33" s="16" t="s">
        <v>552</v>
      </c>
      <c r="B33" s="532" t="s">
        <v>269</v>
      </c>
      <c r="C33" s="307">
        <v>650000</v>
      </c>
    </row>
    <row r="34" spans="1:3" s="431" customFormat="1" ht="12" customHeight="1" thickBot="1">
      <c r="A34" s="20" t="s">
        <v>22</v>
      </c>
      <c r="B34" s="21" t="s">
        <v>430</v>
      </c>
      <c r="C34" s="303">
        <f>SUM(C35:C45)</f>
        <v>64648309</v>
      </c>
    </row>
    <row r="35" spans="1:3" s="431" customFormat="1" ht="12" customHeight="1">
      <c r="A35" s="15" t="s">
        <v>90</v>
      </c>
      <c r="B35" s="432" t="s">
        <v>272</v>
      </c>
      <c r="C35" s="306"/>
    </row>
    <row r="36" spans="1:3" s="431" customFormat="1" ht="12" customHeight="1">
      <c r="A36" s="14" t="s">
        <v>91</v>
      </c>
      <c r="B36" s="433" t="s">
        <v>273</v>
      </c>
      <c r="C36" s="305">
        <v>20798846</v>
      </c>
    </row>
    <row r="37" spans="1:3" s="431" customFormat="1" ht="12" customHeight="1">
      <c r="A37" s="14" t="s">
        <v>92</v>
      </c>
      <c r="B37" s="433" t="s">
        <v>274</v>
      </c>
      <c r="C37" s="305">
        <v>16260000</v>
      </c>
    </row>
    <row r="38" spans="1:3" s="431" customFormat="1" ht="12" customHeight="1">
      <c r="A38" s="14" t="s">
        <v>168</v>
      </c>
      <c r="B38" s="433" t="s">
        <v>275</v>
      </c>
      <c r="C38" s="305">
        <v>3717200</v>
      </c>
    </row>
    <row r="39" spans="1:3" s="431" customFormat="1" ht="12" customHeight="1">
      <c r="A39" s="14" t="s">
        <v>169</v>
      </c>
      <c r="B39" s="433" t="s">
        <v>276</v>
      </c>
      <c r="C39" s="305">
        <v>11732830</v>
      </c>
    </row>
    <row r="40" spans="1:3" s="431" customFormat="1" ht="12" customHeight="1">
      <c r="A40" s="14" t="s">
        <v>170</v>
      </c>
      <c r="B40" s="433" t="s">
        <v>277</v>
      </c>
      <c r="C40" s="305">
        <v>12054433</v>
      </c>
    </row>
    <row r="41" spans="1:3" s="431" customFormat="1" ht="12" customHeight="1">
      <c r="A41" s="14" t="s">
        <v>171</v>
      </c>
      <c r="B41" s="433" t="s">
        <v>278</v>
      </c>
      <c r="C41" s="305"/>
    </row>
    <row r="42" spans="1:3" s="431" customFormat="1" ht="12" customHeight="1">
      <c r="A42" s="14" t="s">
        <v>172</v>
      </c>
      <c r="B42" s="433" t="s">
        <v>557</v>
      </c>
      <c r="C42" s="305">
        <v>85000</v>
      </c>
    </row>
    <row r="43" spans="1:3" s="431" customFormat="1" ht="12" customHeight="1">
      <c r="A43" s="14" t="s">
        <v>270</v>
      </c>
      <c r="B43" s="433" t="s">
        <v>280</v>
      </c>
      <c r="C43" s="308"/>
    </row>
    <row r="44" spans="1:3" s="431" customFormat="1" ht="12" customHeight="1">
      <c r="A44" s="16" t="s">
        <v>271</v>
      </c>
      <c r="B44" s="434" t="s">
        <v>432</v>
      </c>
      <c r="C44" s="418"/>
    </row>
    <row r="45" spans="1:3" s="431" customFormat="1" ht="12" customHeight="1" thickBot="1">
      <c r="A45" s="16" t="s">
        <v>431</v>
      </c>
      <c r="B45" s="300" t="s">
        <v>281</v>
      </c>
      <c r="C45" s="418"/>
    </row>
    <row r="46" spans="1:3" s="431" customFormat="1" ht="12" customHeight="1" thickBot="1">
      <c r="A46" s="20" t="s">
        <v>23</v>
      </c>
      <c r="B46" s="21" t="s">
        <v>282</v>
      </c>
      <c r="C46" s="303">
        <f>SUM(C47:C51)</f>
        <v>4588520</v>
      </c>
    </row>
    <row r="47" spans="1:3" s="431" customFormat="1" ht="12" customHeight="1">
      <c r="A47" s="15" t="s">
        <v>93</v>
      </c>
      <c r="B47" s="432" t="s">
        <v>286</v>
      </c>
      <c r="C47" s="476"/>
    </row>
    <row r="48" spans="1:3" s="431" customFormat="1" ht="12" customHeight="1">
      <c r="A48" s="14" t="s">
        <v>94</v>
      </c>
      <c r="B48" s="433" t="s">
        <v>287</v>
      </c>
      <c r="C48" s="308">
        <v>4588520</v>
      </c>
    </row>
    <row r="49" spans="1:3" s="431" customFormat="1" ht="12" customHeight="1">
      <c r="A49" s="14" t="s">
        <v>283</v>
      </c>
      <c r="B49" s="433" t="s">
        <v>288</v>
      </c>
      <c r="C49" s="308"/>
    </row>
    <row r="50" spans="1:3" s="431" customFormat="1" ht="12" customHeight="1">
      <c r="A50" s="14" t="s">
        <v>284</v>
      </c>
      <c r="B50" s="433" t="s">
        <v>289</v>
      </c>
      <c r="C50" s="308"/>
    </row>
    <row r="51" spans="1:3" s="431" customFormat="1" ht="12" customHeight="1" thickBot="1">
      <c r="A51" s="16" t="s">
        <v>285</v>
      </c>
      <c r="B51" s="300" t="s">
        <v>290</v>
      </c>
      <c r="C51" s="418"/>
    </row>
    <row r="52" spans="1:3" s="431" customFormat="1" ht="12" customHeight="1" thickBot="1">
      <c r="A52" s="20" t="s">
        <v>173</v>
      </c>
      <c r="B52" s="21" t="s">
        <v>291</v>
      </c>
      <c r="C52" s="303">
        <f>SUM(C53:C55)</f>
        <v>1500000</v>
      </c>
    </row>
    <row r="53" spans="1:3" s="431" customFormat="1" ht="12" customHeight="1">
      <c r="A53" s="15" t="s">
        <v>95</v>
      </c>
      <c r="B53" s="432" t="s">
        <v>292</v>
      </c>
      <c r="C53" s="306"/>
    </row>
    <row r="54" spans="1:3" s="431" customFormat="1" ht="12" customHeight="1">
      <c r="A54" s="14" t="s">
        <v>96</v>
      </c>
      <c r="B54" s="433" t="s">
        <v>422</v>
      </c>
      <c r="C54" s="305"/>
    </row>
    <row r="55" spans="1:3" s="431" customFormat="1" ht="12" customHeight="1">
      <c r="A55" s="14" t="s">
        <v>295</v>
      </c>
      <c r="B55" s="433" t="s">
        <v>293</v>
      </c>
      <c r="C55" s="305">
        <v>1500000</v>
      </c>
    </row>
    <row r="56" spans="1:3" s="431" customFormat="1" ht="12" customHeight="1" thickBot="1">
      <c r="A56" s="16" t="s">
        <v>296</v>
      </c>
      <c r="B56" s="300" t="s">
        <v>294</v>
      </c>
      <c r="C56" s="307"/>
    </row>
    <row r="57" spans="1:3" s="431" customFormat="1" ht="12" customHeight="1" thickBot="1">
      <c r="A57" s="20" t="s">
        <v>25</v>
      </c>
      <c r="B57" s="298" t="s">
        <v>297</v>
      </c>
      <c r="C57" s="303">
        <f>SUM(C58:C60)</f>
        <v>6064053</v>
      </c>
    </row>
    <row r="58" spans="1:3" s="431" customFormat="1" ht="12" customHeight="1">
      <c r="A58" s="15" t="s">
        <v>174</v>
      </c>
      <c r="B58" s="432" t="s">
        <v>299</v>
      </c>
      <c r="C58" s="308"/>
    </row>
    <row r="59" spans="1:3" s="431" customFormat="1" ht="12" customHeight="1">
      <c r="A59" s="14" t="s">
        <v>175</v>
      </c>
      <c r="B59" s="433" t="s">
        <v>423</v>
      </c>
      <c r="C59" s="308">
        <v>6064053</v>
      </c>
    </row>
    <row r="60" spans="1:3" s="431" customFormat="1" ht="12" customHeight="1">
      <c r="A60" s="14" t="s">
        <v>225</v>
      </c>
      <c r="B60" s="433" t="s">
        <v>300</v>
      </c>
      <c r="C60" s="308"/>
    </row>
    <row r="61" spans="1:3" s="431" customFormat="1" ht="12" customHeight="1" thickBot="1">
      <c r="A61" s="16" t="s">
        <v>298</v>
      </c>
      <c r="B61" s="300" t="s">
        <v>301</v>
      </c>
      <c r="C61" s="308"/>
    </row>
    <row r="62" spans="1:3" s="431" customFormat="1" ht="12" customHeight="1" thickBot="1">
      <c r="A62" s="504" t="s">
        <v>472</v>
      </c>
      <c r="B62" s="21" t="s">
        <v>302</v>
      </c>
      <c r="C62" s="309">
        <f>+C5+C12+C19+C26+C34+C46+C52+C57</f>
        <v>549080031</v>
      </c>
    </row>
    <row r="63" spans="1:3" s="431" customFormat="1" ht="12" customHeight="1" thickBot="1">
      <c r="A63" s="479" t="s">
        <v>303</v>
      </c>
      <c r="B63" s="298" t="s">
        <v>304</v>
      </c>
      <c r="C63" s="303">
        <f>SUM(C64:C66)</f>
        <v>0</v>
      </c>
    </row>
    <row r="64" spans="1:3" s="431" customFormat="1" ht="12" customHeight="1">
      <c r="A64" s="15" t="s">
        <v>332</v>
      </c>
      <c r="B64" s="432" t="s">
        <v>305</v>
      </c>
      <c r="C64" s="308"/>
    </row>
    <row r="65" spans="1:3" s="431" customFormat="1" ht="12" customHeight="1">
      <c r="A65" s="14" t="s">
        <v>341</v>
      </c>
      <c r="B65" s="433" t="s">
        <v>306</v>
      </c>
      <c r="C65" s="308"/>
    </row>
    <row r="66" spans="1:3" s="431" customFormat="1" ht="12" customHeight="1" thickBot="1">
      <c r="A66" s="16" t="s">
        <v>342</v>
      </c>
      <c r="B66" s="498" t="s">
        <v>569</v>
      </c>
      <c r="C66" s="308"/>
    </row>
    <row r="67" spans="1:3" s="431" customFormat="1" ht="12" customHeight="1" thickBot="1">
      <c r="A67" s="479" t="s">
        <v>308</v>
      </c>
      <c r="B67" s="298" t="s">
        <v>309</v>
      </c>
      <c r="C67" s="303">
        <f>SUM(C68:C71)</f>
        <v>0</v>
      </c>
    </row>
    <row r="68" spans="1:3" s="431" customFormat="1" ht="12" customHeight="1">
      <c r="A68" s="15" t="s">
        <v>142</v>
      </c>
      <c r="B68" s="432" t="s">
        <v>310</v>
      </c>
      <c r="C68" s="308"/>
    </row>
    <row r="69" spans="1:3" s="431" customFormat="1" ht="12" customHeight="1">
      <c r="A69" s="14" t="s">
        <v>143</v>
      </c>
      <c r="B69" s="433" t="s">
        <v>570</v>
      </c>
      <c r="C69" s="308"/>
    </row>
    <row r="70" spans="1:3" s="431" customFormat="1" ht="12" customHeight="1">
      <c r="A70" s="14" t="s">
        <v>333</v>
      </c>
      <c r="B70" s="433" t="s">
        <v>311</v>
      </c>
      <c r="C70" s="308"/>
    </row>
    <row r="71" spans="1:3" s="431" customFormat="1" ht="12" customHeight="1" thickBot="1">
      <c r="A71" s="16" t="s">
        <v>334</v>
      </c>
      <c r="B71" s="300" t="s">
        <v>571</v>
      </c>
      <c r="C71" s="308"/>
    </row>
    <row r="72" spans="1:3" s="431" customFormat="1" ht="12" customHeight="1" thickBot="1">
      <c r="A72" s="479" t="s">
        <v>312</v>
      </c>
      <c r="B72" s="298" t="s">
        <v>313</v>
      </c>
      <c r="C72" s="303">
        <f>SUM(C73:C74)</f>
        <v>183872589</v>
      </c>
    </row>
    <row r="73" spans="1:3" s="431" customFormat="1" ht="12" customHeight="1">
      <c r="A73" s="15" t="s">
        <v>335</v>
      </c>
      <c r="B73" s="432" t="s">
        <v>314</v>
      </c>
      <c r="C73" s="308">
        <v>183872589</v>
      </c>
    </row>
    <row r="74" spans="1:3" s="431" customFormat="1" ht="12" customHeight="1" thickBot="1">
      <c r="A74" s="16" t="s">
        <v>336</v>
      </c>
      <c r="B74" s="300" t="s">
        <v>315</v>
      </c>
      <c r="C74" s="308"/>
    </row>
    <row r="75" spans="1:3" s="431" customFormat="1" ht="12" customHeight="1" thickBot="1">
      <c r="A75" s="479" t="s">
        <v>316</v>
      </c>
      <c r="B75" s="298" t="s">
        <v>317</v>
      </c>
      <c r="C75" s="303">
        <f>SUM(C76:C78)</f>
        <v>0</v>
      </c>
    </row>
    <row r="76" spans="1:3" s="431" customFormat="1" ht="12" customHeight="1">
      <c r="A76" s="15" t="s">
        <v>337</v>
      </c>
      <c r="B76" s="432" t="s">
        <v>318</v>
      </c>
      <c r="C76" s="308"/>
    </row>
    <row r="77" spans="1:3" s="431" customFormat="1" ht="12" customHeight="1">
      <c r="A77" s="14" t="s">
        <v>338</v>
      </c>
      <c r="B77" s="433" t="s">
        <v>319</v>
      </c>
      <c r="C77" s="308"/>
    </row>
    <row r="78" spans="1:3" s="431" customFormat="1" ht="12" customHeight="1" thickBot="1">
      <c r="A78" s="18" t="s">
        <v>339</v>
      </c>
      <c r="B78" s="581" t="s">
        <v>572</v>
      </c>
      <c r="C78" s="582"/>
    </row>
    <row r="79" spans="1:3" s="431" customFormat="1" ht="12" customHeight="1" thickBot="1">
      <c r="A79" s="479" t="s">
        <v>320</v>
      </c>
      <c r="B79" s="298" t="s">
        <v>340</v>
      </c>
      <c r="C79" s="303">
        <f>SUM(C80:C83)</f>
        <v>0</v>
      </c>
    </row>
    <row r="80" spans="1:3" s="431" customFormat="1" ht="12" customHeight="1">
      <c r="A80" s="436" t="s">
        <v>321</v>
      </c>
      <c r="B80" s="432" t="s">
        <v>322</v>
      </c>
      <c r="C80" s="308"/>
    </row>
    <row r="81" spans="1:3" s="431" customFormat="1" ht="12" customHeight="1">
      <c r="A81" s="437" t="s">
        <v>323</v>
      </c>
      <c r="B81" s="433" t="s">
        <v>324</v>
      </c>
      <c r="C81" s="308"/>
    </row>
    <row r="82" spans="1:3" s="431" customFormat="1" ht="12" customHeight="1">
      <c r="A82" s="437" t="s">
        <v>325</v>
      </c>
      <c r="B82" s="433" t="s">
        <v>326</v>
      </c>
      <c r="C82" s="308"/>
    </row>
    <row r="83" spans="1:3" s="431" customFormat="1" ht="12" customHeight="1" thickBot="1">
      <c r="A83" s="438" t="s">
        <v>327</v>
      </c>
      <c r="B83" s="300" t="s">
        <v>328</v>
      </c>
      <c r="C83" s="308"/>
    </row>
    <row r="84" spans="1:3" s="431" customFormat="1" ht="12" customHeight="1" thickBot="1">
      <c r="A84" s="479" t="s">
        <v>329</v>
      </c>
      <c r="B84" s="298" t="s">
        <v>471</v>
      </c>
      <c r="C84" s="477"/>
    </row>
    <row r="85" spans="1:3" s="431" customFormat="1" ht="13.5" customHeight="1" thickBot="1">
      <c r="A85" s="479" t="s">
        <v>331</v>
      </c>
      <c r="B85" s="298" t="s">
        <v>330</v>
      </c>
      <c r="C85" s="477"/>
    </row>
    <row r="86" spans="1:3" s="431" customFormat="1" ht="15.75" customHeight="1" thickBot="1">
      <c r="A86" s="479" t="s">
        <v>343</v>
      </c>
      <c r="B86" s="439" t="s">
        <v>474</v>
      </c>
      <c r="C86" s="309">
        <f>+C63+C67+C72+C75+C79+C85+C84</f>
        <v>183872589</v>
      </c>
    </row>
    <row r="87" spans="1:3" s="431" customFormat="1" ht="16.5" customHeight="1" thickBot="1">
      <c r="A87" s="480" t="s">
        <v>473</v>
      </c>
      <c r="B87" s="440" t="s">
        <v>475</v>
      </c>
      <c r="C87" s="309">
        <f>+C62+C86</f>
        <v>732952620</v>
      </c>
    </row>
    <row r="88" spans="1:3" s="431" customFormat="1" ht="83.25" customHeight="1">
      <c r="A88" s="5"/>
      <c r="B88" s="6"/>
      <c r="C88" s="310"/>
    </row>
    <row r="89" spans="1:3" ht="16.5" customHeight="1">
      <c r="A89" s="592" t="s">
        <v>46</v>
      </c>
      <c r="B89" s="592"/>
      <c r="C89" s="592"/>
    </row>
    <row r="90" spans="1:3" s="441" customFormat="1" ht="16.5" customHeight="1" thickBot="1">
      <c r="A90" s="594" t="s">
        <v>146</v>
      </c>
      <c r="B90" s="594"/>
      <c r="C90" s="139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39" t="str">
        <f>+C3</f>
        <v>2018. évi előirányzat</v>
      </c>
    </row>
    <row r="92" spans="1:3" s="430" customFormat="1" ht="12" customHeight="1" thickBot="1">
      <c r="A92" s="31"/>
      <c r="B92" s="32" t="s">
        <v>489</v>
      </c>
      <c r="C92" s="33" t="s">
        <v>490</v>
      </c>
    </row>
    <row r="93" spans="1:3" ht="12" customHeight="1" thickBot="1">
      <c r="A93" s="22" t="s">
        <v>18</v>
      </c>
      <c r="B93" s="28" t="s">
        <v>433</v>
      </c>
      <c r="C93" s="302">
        <f>C94+C95+C96+C97+C98+C111</f>
        <v>509300841</v>
      </c>
    </row>
    <row r="94" spans="1:3" ht="12" customHeight="1">
      <c r="A94" s="17" t="s">
        <v>97</v>
      </c>
      <c r="B94" s="10" t="s">
        <v>48</v>
      </c>
      <c r="C94" s="304">
        <v>143310292</v>
      </c>
    </row>
    <row r="95" spans="1:3" ht="12" customHeight="1">
      <c r="A95" s="14" t="s">
        <v>98</v>
      </c>
      <c r="B95" s="8" t="s">
        <v>176</v>
      </c>
      <c r="C95" s="305">
        <v>29039685</v>
      </c>
    </row>
    <row r="96" spans="1:3" ht="12" customHeight="1">
      <c r="A96" s="14" t="s">
        <v>99</v>
      </c>
      <c r="B96" s="8" t="s">
        <v>133</v>
      </c>
      <c r="C96" s="307">
        <v>174058504</v>
      </c>
    </row>
    <row r="97" spans="1:3" ht="12" customHeight="1">
      <c r="A97" s="14" t="s">
        <v>100</v>
      </c>
      <c r="B97" s="11" t="s">
        <v>177</v>
      </c>
      <c r="C97" s="307">
        <v>10646000</v>
      </c>
    </row>
    <row r="98" spans="1:3" ht="12" customHeight="1">
      <c r="A98" s="14" t="s">
        <v>110</v>
      </c>
      <c r="B98" s="19" t="s">
        <v>178</v>
      </c>
      <c r="C98" s="307">
        <v>53073208</v>
      </c>
    </row>
    <row r="99" spans="1:3" ht="12" customHeight="1">
      <c r="A99" s="14" t="s">
        <v>101</v>
      </c>
      <c r="B99" s="8" t="s">
        <v>438</v>
      </c>
      <c r="C99" s="307">
        <v>1702797</v>
      </c>
    </row>
    <row r="100" spans="1:3" ht="12" customHeight="1">
      <c r="A100" s="14" t="s">
        <v>102</v>
      </c>
      <c r="B100" s="144" t="s">
        <v>437</v>
      </c>
      <c r="C100" s="307"/>
    </row>
    <row r="101" spans="1:3" ht="12" customHeight="1">
      <c r="A101" s="14" t="s">
        <v>111</v>
      </c>
      <c r="B101" s="144" t="s">
        <v>436</v>
      </c>
      <c r="C101" s="307"/>
    </row>
    <row r="102" spans="1:3" ht="12" customHeight="1">
      <c r="A102" s="14" t="s">
        <v>112</v>
      </c>
      <c r="B102" s="142" t="s">
        <v>346</v>
      </c>
      <c r="C102" s="307"/>
    </row>
    <row r="103" spans="1:3" ht="12" customHeight="1">
      <c r="A103" s="14" t="s">
        <v>113</v>
      </c>
      <c r="B103" s="143" t="s">
        <v>347</v>
      </c>
      <c r="C103" s="307"/>
    </row>
    <row r="104" spans="1:3" ht="12" customHeight="1">
      <c r="A104" s="14" t="s">
        <v>114</v>
      </c>
      <c r="B104" s="143" t="s">
        <v>348</v>
      </c>
      <c r="C104" s="307"/>
    </row>
    <row r="105" spans="1:3" ht="12" customHeight="1">
      <c r="A105" s="14" t="s">
        <v>116</v>
      </c>
      <c r="B105" s="142" t="s">
        <v>349</v>
      </c>
      <c r="C105" s="307">
        <v>34165411</v>
      </c>
    </row>
    <row r="106" spans="1:3" ht="12" customHeight="1">
      <c r="A106" s="14" t="s">
        <v>179</v>
      </c>
      <c r="B106" s="142" t="s">
        <v>350</v>
      </c>
      <c r="C106" s="307"/>
    </row>
    <row r="107" spans="1:3" ht="12" customHeight="1">
      <c r="A107" s="14" t="s">
        <v>344</v>
      </c>
      <c r="B107" s="143" t="s">
        <v>351</v>
      </c>
      <c r="C107" s="307"/>
    </row>
    <row r="108" spans="1:3" ht="12" customHeight="1">
      <c r="A108" s="13" t="s">
        <v>345</v>
      </c>
      <c r="B108" s="144" t="s">
        <v>352</v>
      </c>
      <c r="C108" s="307"/>
    </row>
    <row r="109" spans="1:3" ht="12" customHeight="1">
      <c r="A109" s="14" t="s">
        <v>434</v>
      </c>
      <c r="B109" s="144" t="s">
        <v>353</v>
      </c>
      <c r="C109" s="307"/>
    </row>
    <row r="110" spans="1:3" ht="12" customHeight="1">
      <c r="A110" s="16" t="s">
        <v>435</v>
      </c>
      <c r="B110" s="144" t="s">
        <v>354</v>
      </c>
      <c r="C110" s="307">
        <v>17205000</v>
      </c>
    </row>
    <row r="111" spans="1:3" ht="12" customHeight="1">
      <c r="A111" s="14" t="s">
        <v>439</v>
      </c>
      <c r="B111" s="11" t="s">
        <v>49</v>
      </c>
      <c r="C111" s="305">
        <v>99173152</v>
      </c>
    </row>
    <row r="112" spans="1:3" ht="12" customHeight="1">
      <c r="A112" s="14" t="s">
        <v>440</v>
      </c>
      <c r="B112" s="8" t="s">
        <v>442</v>
      </c>
      <c r="C112" s="305">
        <v>92872967</v>
      </c>
    </row>
    <row r="113" spans="1:3" ht="12" customHeight="1" thickBot="1">
      <c r="A113" s="18" t="s">
        <v>441</v>
      </c>
      <c r="B113" s="502" t="s">
        <v>443</v>
      </c>
      <c r="C113" s="311">
        <v>6300185</v>
      </c>
    </row>
    <row r="114" spans="1:3" ht="12" customHeight="1" thickBot="1">
      <c r="A114" s="499" t="s">
        <v>19</v>
      </c>
      <c r="B114" s="500" t="s">
        <v>355</v>
      </c>
      <c r="C114" s="501">
        <f>+C115+C117+C119</f>
        <v>219599727</v>
      </c>
    </row>
    <row r="115" spans="1:3" ht="12" customHeight="1">
      <c r="A115" s="15" t="s">
        <v>103</v>
      </c>
      <c r="B115" s="8" t="s">
        <v>224</v>
      </c>
      <c r="C115" s="306">
        <v>180960083</v>
      </c>
    </row>
    <row r="116" spans="1:3" ht="12" customHeight="1">
      <c r="A116" s="15" t="s">
        <v>104</v>
      </c>
      <c r="B116" s="12" t="s">
        <v>359</v>
      </c>
      <c r="C116" s="306">
        <v>143309282</v>
      </c>
    </row>
    <row r="117" spans="1:3" ht="12" customHeight="1">
      <c r="A117" s="15" t="s">
        <v>105</v>
      </c>
      <c r="B117" s="12" t="s">
        <v>180</v>
      </c>
      <c r="C117" s="305">
        <v>34139644</v>
      </c>
    </row>
    <row r="118" spans="1:3" ht="12" customHeight="1">
      <c r="A118" s="15" t="s">
        <v>106</v>
      </c>
      <c r="B118" s="12" t="s">
        <v>360</v>
      </c>
      <c r="C118" s="271"/>
    </row>
    <row r="119" spans="1:3" ht="12" customHeight="1">
      <c r="A119" s="15" t="s">
        <v>107</v>
      </c>
      <c r="B119" s="300" t="s">
        <v>574</v>
      </c>
      <c r="C119" s="271">
        <v>4500000</v>
      </c>
    </row>
    <row r="120" spans="1:3" ht="12" customHeight="1">
      <c r="A120" s="15" t="s">
        <v>115</v>
      </c>
      <c r="B120" s="299" t="s">
        <v>424</v>
      </c>
      <c r="C120" s="271"/>
    </row>
    <row r="121" spans="1:3" ht="12" customHeight="1">
      <c r="A121" s="15" t="s">
        <v>117</v>
      </c>
      <c r="B121" s="428" t="s">
        <v>365</v>
      </c>
      <c r="C121" s="271"/>
    </row>
    <row r="122" spans="1:3" ht="15.75">
      <c r="A122" s="15" t="s">
        <v>181</v>
      </c>
      <c r="B122" s="143" t="s">
        <v>348</v>
      </c>
      <c r="C122" s="271"/>
    </row>
    <row r="123" spans="1:3" ht="12" customHeight="1">
      <c r="A123" s="15" t="s">
        <v>182</v>
      </c>
      <c r="B123" s="143" t="s">
        <v>364</v>
      </c>
      <c r="C123" s="271"/>
    </row>
    <row r="124" spans="1:3" ht="12" customHeight="1">
      <c r="A124" s="15" t="s">
        <v>183</v>
      </c>
      <c r="B124" s="143" t="s">
        <v>363</v>
      </c>
      <c r="C124" s="271"/>
    </row>
    <row r="125" spans="1:3" ht="12" customHeight="1">
      <c r="A125" s="15" t="s">
        <v>356</v>
      </c>
      <c r="B125" s="143" t="s">
        <v>351</v>
      </c>
      <c r="C125" s="271">
        <v>2000000</v>
      </c>
    </row>
    <row r="126" spans="1:3" ht="12" customHeight="1">
      <c r="A126" s="15" t="s">
        <v>357</v>
      </c>
      <c r="B126" s="143" t="s">
        <v>362</v>
      </c>
      <c r="C126" s="271"/>
    </row>
    <row r="127" spans="1:3" ht="16.5" thickBot="1">
      <c r="A127" s="13" t="s">
        <v>358</v>
      </c>
      <c r="B127" s="143" t="s">
        <v>361</v>
      </c>
      <c r="C127" s="273">
        <v>2500000</v>
      </c>
    </row>
    <row r="128" spans="1:3" ht="12" customHeight="1" thickBot="1">
      <c r="A128" s="20" t="s">
        <v>20</v>
      </c>
      <c r="B128" s="124" t="s">
        <v>444</v>
      </c>
      <c r="C128" s="303">
        <f>+C93+C114</f>
        <v>728900568</v>
      </c>
    </row>
    <row r="129" spans="1:3" ht="12" customHeight="1" thickBot="1">
      <c r="A129" s="20" t="s">
        <v>21</v>
      </c>
      <c r="B129" s="124" t="s">
        <v>445</v>
      </c>
      <c r="C129" s="303">
        <f>+C130+C131+C132</f>
        <v>0</v>
      </c>
    </row>
    <row r="130" spans="1:3" ht="12" customHeight="1">
      <c r="A130" s="15" t="s">
        <v>263</v>
      </c>
      <c r="B130" s="12" t="s">
        <v>452</v>
      </c>
      <c r="C130" s="271"/>
    </row>
    <row r="131" spans="1:3" ht="12" customHeight="1">
      <c r="A131" s="15" t="s">
        <v>264</v>
      </c>
      <c r="B131" s="12" t="s">
        <v>453</v>
      </c>
      <c r="C131" s="271"/>
    </row>
    <row r="132" spans="1:3" ht="12" customHeight="1" thickBot="1">
      <c r="A132" s="13" t="s">
        <v>265</v>
      </c>
      <c r="B132" s="12" t="s">
        <v>454</v>
      </c>
      <c r="C132" s="271"/>
    </row>
    <row r="133" spans="1:3" ht="12" customHeight="1" thickBot="1">
      <c r="A133" s="20" t="s">
        <v>22</v>
      </c>
      <c r="B133" s="124" t="s">
        <v>446</v>
      </c>
      <c r="C133" s="303">
        <f>SUM(C134:C139)</f>
        <v>0</v>
      </c>
    </row>
    <row r="134" spans="1:3" ht="12" customHeight="1">
      <c r="A134" s="15" t="s">
        <v>90</v>
      </c>
      <c r="B134" s="9" t="s">
        <v>455</v>
      </c>
      <c r="C134" s="271"/>
    </row>
    <row r="135" spans="1:3" ht="12" customHeight="1">
      <c r="A135" s="15" t="s">
        <v>91</v>
      </c>
      <c r="B135" s="9" t="s">
        <v>447</v>
      </c>
      <c r="C135" s="271"/>
    </row>
    <row r="136" spans="1:3" ht="12" customHeight="1">
      <c r="A136" s="15" t="s">
        <v>92</v>
      </c>
      <c r="B136" s="9" t="s">
        <v>448</v>
      </c>
      <c r="C136" s="271"/>
    </row>
    <row r="137" spans="1:3" ht="12" customHeight="1">
      <c r="A137" s="15" t="s">
        <v>168</v>
      </c>
      <c r="B137" s="9" t="s">
        <v>449</v>
      </c>
      <c r="C137" s="271"/>
    </row>
    <row r="138" spans="1:3" ht="12" customHeight="1">
      <c r="A138" s="15" t="s">
        <v>169</v>
      </c>
      <c r="B138" s="9" t="s">
        <v>450</v>
      </c>
      <c r="C138" s="271"/>
    </row>
    <row r="139" spans="1:3" ht="12" customHeight="1" thickBot="1">
      <c r="A139" s="13" t="s">
        <v>170</v>
      </c>
      <c r="B139" s="9" t="s">
        <v>451</v>
      </c>
      <c r="C139" s="271"/>
    </row>
    <row r="140" spans="1:3" ht="12" customHeight="1" thickBot="1">
      <c r="A140" s="20" t="s">
        <v>23</v>
      </c>
      <c r="B140" s="124" t="s">
        <v>459</v>
      </c>
      <c r="C140" s="309">
        <f>+C141+C142+C143+C144</f>
        <v>4052052</v>
      </c>
    </row>
    <row r="141" spans="1:3" ht="12" customHeight="1">
      <c r="A141" s="15" t="s">
        <v>93</v>
      </c>
      <c r="B141" s="9" t="s">
        <v>366</v>
      </c>
      <c r="C141" s="271"/>
    </row>
    <row r="142" spans="1:3" ht="12" customHeight="1">
      <c r="A142" s="15" t="s">
        <v>94</v>
      </c>
      <c r="B142" s="9" t="s">
        <v>367</v>
      </c>
      <c r="C142" s="271">
        <v>4052052</v>
      </c>
    </row>
    <row r="143" spans="1:3" ht="12" customHeight="1">
      <c r="A143" s="15" t="s">
        <v>283</v>
      </c>
      <c r="B143" s="9" t="s">
        <v>460</v>
      </c>
      <c r="C143" s="271"/>
    </row>
    <row r="144" spans="1:3" ht="12" customHeight="1" thickBot="1">
      <c r="A144" s="13" t="s">
        <v>284</v>
      </c>
      <c r="B144" s="7" t="s">
        <v>386</v>
      </c>
      <c r="C144" s="271"/>
    </row>
    <row r="145" spans="1:3" ht="12" customHeight="1" thickBot="1">
      <c r="A145" s="20" t="s">
        <v>24</v>
      </c>
      <c r="B145" s="124" t="s">
        <v>461</v>
      </c>
      <c r="C145" s="312">
        <f>SUM(C146:C150)</f>
        <v>0</v>
      </c>
    </row>
    <row r="146" spans="1:3" ht="12" customHeight="1">
      <c r="A146" s="15" t="s">
        <v>95</v>
      </c>
      <c r="B146" s="9" t="s">
        <v>456</v>
      </c>
      <c r="C146" s="271"/>
    </row>
    <row r="147" spans="1:3" ht="12" customHeight="1">
      <c r="A147" s="15" t="s">
        <v>96</v>
      </c>
      <c r="B147" s="9" t="s">
        <v>463</v>
      </c>
      <c r="C147" s="271"/>
    </row>
    <row r="148" spans="1:3" ht="12" customHeight="1">
      <c r="A148" s="15" t="s">
        <v>295</v>
      </c>
      <c r="B148" s="9" t="s">
        <v>458</v>
      </c>
      <c r="C148" s="271"/>
    </row>
    <row r="149" spans="1:3" ht="12" customHeight="1">
      <c r="A149" s="15" t="s">
        <v>296</v>
      </c>
      <c r="B149" s="9" t="s">
        <v>464</v>
      </c>
      <c r="C149" s="271"/>
    </row>
    <row r="150" spans="1:3" ht="12" customHeight="1" thickBot="1">
      <c r="A150" s="15" t="s">
        <v>462</v>
      </c>
      <c r="B150" s="9" t="s">
        <v>465</v>
      </c>
      <c r="C150" s="271"/>
    </row>
    <row r="151" spans="1:3" ht="12" customHeight="1" thickBot="1">
      <c r="A151" s="20" t="s">
        <v>25</v>
      </c>
      <c r="B151" s="124" t="s">
        <v>466</v>
      </c>
      <c r="C151" s="503"/>
    </row>
    <row r="152" spans="1:3" ht="12" customHeight="1" thickBot="1">
      <c r="A152" s="20" t="s">
        <v>26</v>
      </c>
      <c r="B152" s="124" t="s">
        <v>467</v>
      </c>
      <c r="C152" s="503"/>
    </row>
    <row r="153" spans="1:9" ht="15" customHeight="1" thickBot="1">
      <c r="A153" s="20" t="s">
        <v>27</v>
      </c>
      <c r="B153" s="124" t="s">
        <v>469</v>
      </c>
      <c r="C153" s="442">
        <f>+C129+C133+C140+C145+C151+C152</f>
        <v>4052052</v>
      </c>
      <c r="F153" s="443"/>
      <c r="G153" s="444"/>
      <c r="H153" s="444"/>
      <c r="I153" s="444"/>
    </row>
    <row r="154" spans="1:3" s="431" customFormat="1" ht="12.75" customHeight="1" thickBot="1">
      <c r="A154" s="301" t="s">
        <v>28</v>
      </c>
      <c r="B154" s="394" t="s">
        <v>468</v>
      </c>
      <c r="C154" s="442">
        <f>+C128+C153</f>
        <v>732952620</v>
      </c>
    </row>
    <row r="155" ht="7.5" customHeight="1"/>
    <row r="156" spans="1:3" ht="15.75">
      <c r="A156" s="595" t="s">
        <v>368</v>
      </c>
      <c r="B156" s="595"/>
      <c r="C156" s="595"/>
    </row>
    <row r="157" spans="1:3" ht="15" customHeight="1" thickBot="1">
      <c r="A157" s="593" t="s">
        <v>147</v>
      </c>
      <c r="B157" s="593"/>
      <c r="C157" s="313" t="str">
        <f>C90</f>
        <v>Forintban!</v>
      </c>
    </row>
    <row r="158" spans="1:4" ht="13.5" customHeight="1" thickBot="1">
      <c r="A158" s="20">
        <v>1</v>
      </c>
      <c r="B158" s="27" t="s">
        <v>470</v>
      </c>
      <c r="C158" s="303">
        <f>+C62-C128</f>
        <v>-179820537</v>
      </c>
      <c r="D158" s="445"/>
    </row>
    <row r="159" spans="1:3" ht="27.75" customHeight="1" thickBot="1">
      <c r="A159" s="20" t="s">
        <v>19</v>
      </c>
      <c r="B159" s="27" t="s">
        <v>476</v>
      </c>
      <c r="C159" s="303">
        <f>+C86-C153</f>
        <v>179820537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65" r:id="rId1"/>
  <headerFooter alignWithMargins="0">
    <oddHeader>&amp;C&amp;"Times New Roman CE,Félkövér"&amp;12
Balatonvilágos Község Önkormányzata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C62" sqref="C6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+CONCATENATE("9.2.1. melléklet a ……/",LEFT(ÖSSZEFÜGGÉSEK!A5,4),". (….) önkormányzati rendelethez")</f>
        <v>9.2.1. melléklet a ……/2018. (….) önkormányzati rendelethez</v>
      </c>
    </row>
    <row r="2" spans="1:3" s="471" customFormat="1" ht="25.5" customHeight="1">
      <c r="A2" s="422" t="s">
        <v>197</v>
      </c>
      <c r="B2" s="364" t="s">
        <v>580</v>
      </c>
      <c r="C2" s="378" t="s">
        <v>58</v>
      </c>
    </row>
    <row r="3" spans="1:3" s="471" customFormat="1" ht="24.75" thickBot="1">
      <c r="A3" s="465" t="s">
        <v>196</v>
      </c>
      <c r="B3" s="365" t="s">
        <v>413</v>
      </c>
      <c r="C3" s="379" t="s">
        <v>53</v>
      </c>
    </row>
    <row r="4" spans="1:3" s="472" customFormat="1" ht="15.75" customHeight="1" thickBot="1">
      <c r="A4" s="232"/>
      <c r="B4" s="232"/>
      <c r="C4" s="233" t="str">
        <f>'9.2.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/>
    </row>
    <row r="11" spans="1:3" s="380" customFormat="1" ht="12" customHeight="1">
      <c r="A11" s="467" t="s">
        <v>99</v>
      </c>
      <c r="B11" s="8" t="s">
        <v>274</v>
      </c>
      <c r="C11" s="321"/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/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517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518</v>
      </c>
      <c r="C26" s="323">
        <f>+C27+C28+C29</f>
        <v>0</v>
      </c>
    </row>
    <row r="27" spans="1:3" s="474" customFormat="1" ht="12" customHeight="1">
      <c r="A27" s="468" t="s">
        <v>263</v>
      </c>
      <c r="B27" s="469" t="s">
        <v>258</v>
      </c>
      <c r="C27" s="79"/>
    </row>
    <row r="28" spans="1:3" s="474" customFormat="1" ht="12" customHeight="1">
      <c r="A28" s="468" t="s">
        <v>264</v>
      </c>
      <c r="B28" s="469" t="s">
        <v>398</v>
      </c>
      <c r="C28" s="321"/>
    </row>
    <row r="29" spans="1:3" s="474" customFormat="1" ht="12" customHeight="1">
      <c r="A29" s="468" t="s">
        <v>265</v>
      </c>
      <c r="B29" s="470" t="s">
        <v>401</v>
      </c>
      <c r="C29" s="321"/>
    </row>
    <row r="30" spans="1:3" s="474" customFormat="1" ht="12" customHeight="1" thickBot="1">
      <c r="A30" s="467" t="s">
        <v>266</v>
      </c>
      <c r="B30" s="141" t="s">
        <v>519</v>
      </c>
      <c r="C30" s="83"/>
    </row>
    <row r="31" spans="1:3" s="474" customFormat="1" ht="12" customHeight="1" thickBot="1">
      <c r="A31" s="207" t="s">
        <v>22</v>
      </c>
      <c r="B31" s="124" t="s">
        <v>402</v>
      </c>
      <c r="C31" s="323">
        <f>+C32+C33+C34</f>
        <v>0</v>
      </c>
    </row>
    <row r="32" spans="1:3" s="474" customFormat="1" ht="12" customHeight="1">
      <c r="A32" s="468" t="s">
        <v>90</v>
      </c>
      <c r="B32" s="469" t="s">
        <v>286</v>
      </c>
      <c r="C32" s="79"/>
    </row>
    <row r="33" spans="1:3" s="474" customFormat="1" ht="12" customHeight="1">
      <c r="A33" s="468" t="s">
        <v>91</v>
      </c>
      <c r="B33" s="470" t="s">
        <v>287</v>
      </c>
      <c r="C33" s="324"/>
    </row>
    <row r="34" spans="1:3" s="474" customFormat="1" ht="12" customHeight="1" thickBot="1">
      <c r="A34" s="467" t="s">
        <v>92</v>
      </c>
      <c r="B34" s="141" t="s">
        <v>288</v>
      </c>
      <c r="C34" s="83"/>
    </row>
    <row r="35" spans="1:3" s="380" customFormat="1" ht="12" customHeight="1" thickBot="1">
      <c r="A35" s="207" t="s">
        <v>23</v>
      </c>
      <c r="B35" s="124" t="s">
        <v>371</v>
      </c>
      <c r="C35" s="350"/>
    </row>
    <row r="36" spans="1:3" s="380" customFormat="1" ht="12" customHeight="1" thickBot="1">
      <c r="A36" s="207" t="s">
        <v>24</v>
      </c>
      <c r="B36" s="124" t="s">
        <v>403</v>
      </c>
      <c r="C36" s="371"/>
    </row>
    <row r="37" spans="1:3" s="380" customFormat="1" ht="12" customHeight="1" thickBot="1">
      <c r="A37" s="199" t="s">
        <v>25</v>
      </c>
      <c r="B37" s="124" t="s">
        <v>404</v>
      </c>
      <c r="C37" s="372">
        <f>+C8+C20+C25+C26+C31+C35+C36</f>
        <v>0</v>
      </c>
    </row>
    <row r="38" spans="1:3" s="380" customFormat="1" ht="12" customHeight="1" thickBot="1">
      <c r="A38" s="240" t="s">
        <v>26</v>
      </c>
      <c r="B38" s="124" t="s">
        <v>405</v>
      </c>
      <c r="C38" s="372">
        <f>+C39+C40+C41</f>
        <v>3328683</v>
      </c>
    </row>
    <row r="39" spans="1:3" s="380" customFormat="1" ht="12" customHeight="1">
      <c r="A39" s="468" t="s">
        <v>406</v>
      </c>
      <c r="B39" s="469" t="s">
        <v>231</v>
      </c>
      <c r="C39" s="79">
        <v>3328683</v>
      </c>
    </row>
    <row r="40" spans="1:3" s="380" customFormat="1" ht="12" customHeight="1">
      <c r="A40" s="468" t="s">
        <v>407</v>
      </c>
      <c r="B40" s="470" t="s">
        <v>2</v>
      </c>
      <c r="C40" s="324"/>
    </row>
    <row r="41" spans="1:3" s="474" customFormat="1" ht="12" customHeight="1" thickBot="1">
      <c r="A41" s="467" t="s">
        <v>408</v>
      </c>
      <c r="B41" s="141" t="s">
        <v>409</v>
      </c>
      <c r="C41" s="83"/>
    </row>
    <row r="42" spans="1:3" s="474" customFormat="1" ht="15" customHeight="1" thickBot="1">
      <c r="A42" s="240" t="s">
        <v>27</v>
      </c>
      <c r="B42" s="241" t="s">
        <v>410</v>
      </c>
      <c r="C42" s="375">
        <f>+C37+C38</f>
        <v>3328683</v>
      </c>
    </row>
    <row r="43" spans="1:3" s="474" customFormat="1" ht="15" customHeight="1">
      <c r="A43" s="242"/>
      <c r="B43" s="243"/>
      <c r="C43" s="373"/>
    </row>
    <row r="44" spans="1:3" ht="13.5" thickBot="1">
      <c r="A44" s="244"/>
      <c r="B44" s="245"/>
      <c r="C44" s="374"/>
    </row>
    <row r="45" spans="1:3" s="473" customFormat="1" ht="16.5" customHeight="1" thickBot="1">
      <c r="A45" s="246"/>
      <c r="B45" s="247" t="s">
        <v>56</v>
      </c>
      <c r="C45" s="375"/>
    </row>
    <row r="46" spans="1:3" s="475" customFormat="1" ht="12" customHeight="1" thickBot="1">
      <c r="A46" s="207" t="s">
        <v>18</v>
      </c>
      <c r="B46" s="124" t="s">
        <v>411</v>
      </c>
      <c r="C46" s="323">
        <f>SUM(C47:C51)</f>
        <v>48289391</v>
      </c>
    </row>
    <row r="47" spans="1:3" ht="12" customHeight="1">
      <c r="A47" s="467" t="s">
        <v>97</v>
      </c>
      <c r="B47" s="9" t="s">
        <v>48</v>
      </c>
      <c r="C47" s="79">
        <v>37095428</v>
      </c>
    </row>
    <row r="48" spans="1:3" ht="12" customHeight="1">
      <c r="A48" s="467" t="s">
        <v>98</v>
      </c>
      <c r="B48" s="8" t="s">
        <v>176</v>
      </c>
      <c r="C48" s="82">
        <v>7259917</v>
      </c>
    </row>
    <row r="49" spans="1:3" ht="12" customHeight="1">
      <c r="A49" s="467" t="s">
        <v>99</v>
      </c>
      <c r="B49" s="8" t="s">
        <v>133</v>
      </c>
      <c r="C49" s="82">
        <v>3934046</v>
      </c>
    </row>
    <row r="50" spans="1:3" ht="12" customHeight="1">
      <c r="A50" s="467" t="s">
        <v>100</v>
      </c>
      <c r="B50" s="8" t="s">
        <v>177</v>
      </c>
      <c r="C50" s="82"/>
    </row>
    <row r="51" spans="1:3" ht="12" customHeight="1" thickBot="1">
      <c r="A51" s="467" t="s">
        <v>141</v>
      </c>
      <c r="B51" s="8" t="s">
        <v>178</v>
      </c>
      <c r="C51" s="82"/>
    </row>
    <row r="52" spans="1:3" ht="12" customHeight="1" thickBot="1">
      <c r="A52" s="207" t="s">
        <v>19</v>
      </c>
      <c r="B52" s="124" t="s">
        <v>412</v>
      </c>
      <c r="C52" s="323">
        <f>SUM(C53:C55)</f>
        <v>2179200</v>
      </c>
    </row>
    <row r="53" spans="1:3" s="475" customFormat="1" ht="12" customHeight="1">
      <c r="A53" s="467" t="s">
        <v>103</v>
      </c>
      <c r="B53" s="9" t="s">
        <v>224</v>
      </c>
      <c r="C53" s="79">
        <v>904000</v>
      </c>
    </row>
    <row r="54" spans="1:3" ht="12" customHeight="1">
      <c r="A54" s="467" t="s">
        <v>104</v>
      </c>
      <c r="B54" s="8" t="s">
        <v>180</v>
      </c>
      <c r="C54" s="82">
        <v>1275200</v>
      </c>
    </row>
    <row r="55" spans="1:3" ht="12" customHeight="1">
      <c r="A55" s="467" t="s">
        <v>105</v>
      </c>
      <c r="B55" s="8" t="s">
        <v>57</v>
      </c>
      <c r="C55" s="82"/>
    </row>
    <row r="56" spans="1:3" ht="12" customHeight="1" thickBot="1">
      <c r="A56" s="467" t="s">
        <v>106</v>
      </c>
      <c r="B56" s="8" t="s">
        <v>520</v>
      </c>
      <c r="C56" s="82"/>
    </row>
    <row r="57" spans="1:3" ht="15" customHeight="1" thickBot="1">
      <c r="A57" s="207" t="s">
        <v>20</v>
      </c>
      <c r="B57" s="124" t="s">
        <v>13</v>
      </c>
      <c r="C57" s="350"/>
    </row>
    <row r="58" spans="1:3" ht="13.5" thickBot="1">
      <c r="A58" s="207" t="s">
        <v>21</v>
      </c>
      <c r="B58" s="248" t="s">
        <v>527</v>
      </c>
      <c r="C58" s="376">
        <f>+C46+C52+C57</f>
        <v>50468591</v>
      </c>
    </row>
    <row r="59" ht="15" customHeight="1" thickBot="1">
      <c r="C59" s="377"/>
    </row>
    <row r="60" spans="1:3" ht="14.25" customHeight="1" thickBot="1">
      <c r="A60" s="251" t="s">
        <v>515</v>
      </c>
      <c r="B60" s="252"/>
      <c r="C60" s="122">
        <v>11</v>
      </c>
    </row>
    <row r="61" spans="1:3" ht="13.5" thickBot="1">
      <c r="A61" s="251" t="s">
        <v>199</v>
      </c>
      <c r="B61" s="252"/>
      <c r="C61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+CONCATENATE("9.2.2. melléklet a ……/",LEFT(ÖSSZEFÜGGÉSEK!A5,4),". (….) önkormányzati rendelethez")</f>
        <v>9.2.2. melléklet a ……/2018. (….) önkormányzati rendelethez</v>
      </c>
    </row>
    <row r="2" spans="1:3" s="471" customFormat="1" ht="25.5" customHeight="1">
      <c r="A2" s="422" t="s">
        <v>197</v>
      </c>
      <c r="B2" s="364" t="s">
        <v>578</v>
      </c>
      <c r="C2" s="378" t="s">
        <v>58</v>
      </c>
    </row>
    <row r="3" spans="1:3" s="471" customFormat="1" ht="24.75" thickBot="1">
      <c r="A3" s="465" t="s">
        <v>196</v>
      </c>
      <c r="B3" s="365" t="s">
        <v>414</v>
      </c>
      <c r="C3" s="379" t="s">
        <v>58</v>
      </c>
    </row>
    <row r="4" spans="1:3" s="472" customFormat="1" ht="15.75" customHeight="1" thickBot="1">
      <c r="A4" s="232"/>
      <c r="B4" s="232"/>
      <c r="C4" s="233" t="str">
        <f>'9.2.1.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/>
    </row>
    <row r="11" spans="1:3" s="380" customFormat="1" ht="12" customHeight="1">
      <c r="A11" s="467" t="s">
        <v>99</v>
      </c>
      <c r="B11" s="8" t="s">
        <v>274</v>
      </c>
      <c r="C11" s="321"/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/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517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518</v>
      </c>
      <c r="C26" s="323">
        <f>+C27+C28+C29</f>
        <v>0</v>
      </c>
    </row>
    <row r="27" spans="1:3" s="474" customFormat="1" ht="12" customHeight="1">
      <c r="A27" s="468" t="s">
        <v>263</v>
      </c>
      <c r="B27" s="469" t="s">
        <v>258</v>
      </c>
      <c r="C27" s="79"/>
    </row>
    <row r="28" spans="1:3" s="474" customFormat="1" ht="12" customHeight="1">
      <c r="A28" s="468" t="s">
        <v>264</v>
      </c>
      <c r="B28" s="469" t="s">
        <v>398</v>
      </c>
      <c r="C28" s="321"/>
    </row>
    <row r="29" spans="1:3" s="474" customFormat="1" ht="12" customHeight="1">
      <c r="A29" s="468" t="s">
        <v>265</v>
      </c>
      <c r="B29" s="470" t="s">
        <v>401</v>
      </c>
      <c r="C29" s="321"/>
    </row>
    <row r="30" spans="1:3" s="474" customFormat="1" ht="12" customHeight="1" thickBot="1">
      <c r="A30" s="467" t="s">
        <v>266</v>
      </c>
      <c r="B30" s="141" t="s">
        <v>519</v>
      </c>
      <c r="C30" s="83"/>
    </row>
    <row r="31" spans="1:3" s="474" customFormat="1" ht="12" customHeight="1" thickBot="1">
      <c r="A31" s="207" t="s">
        <v>22</v>
      </c>
      <c r="B31" s="124" t="s">
        <v>402</v>
      </c>
      <c r="C31" s="323">
        <f>+C32+C33+C34</f>
        <v>0</v>
      </c>
    </row>
    <row r="32" spans="1:3" s="474" customFormat="1" ht="12" customHeight="1">
      <c r="A32" s="468" t="s">
        <v>90</v>
      </c>
      <c r="B32" s="469" t="s">
        <v>286</v>
      </c>
      <c r="C32" s="79"/>
    </row>
    <row r="33" spans="1:3" s="474" customFormat="1" ht="12" customHeight="1">
      <c r="A33" s="468" t="s">
        <v>91</v>
      </c>
      <c r="B33" s="470" t="s">
        <v>287</v>
      </c>
      <c r="C33" s="324"/>
    </row>
    <row r="34" spans="1:3" s="474" customFormat="1" ht="12" customHeight="1" thickBot="1">
      <c r="A34" s="467" t="s">
        <v>92</v>
      </c>
      <c r="B34" s="141" t="s">
        <v>288</v>
      </c>
      <c r="C34" s="83"/>
    </row>
    <row r="35" spans="1:3" s="380" customFormat="1" ht="12" customHeight="1" thickBot="1">
      <c r="A35" s="207" t="s">
        <v>23</v>
      </c>
      <c r="B35" s="124" t="s">
        <v>371</v>
      </c>
      <c r="C35" s="350"/>
    </row>
    <row r="36" spans="1:3" s="380" customFormat="1" ht="12" customHeight="1" thickBot="1">
      <c r="A36" s="207" t="s">
        <v>24</v>
      </c>
      <c r="B36" s="124" t="s">
        <v>403</v>
      </c>
      <c r="C36" s="371"/>
    </row>
    <row r="37" spans="1:3" s="380" customFormat="1" ht="12" customHeight="1" thickBot="1">
      <c r="A37" s="199" t="s">
        <v>25</v>
      </c>
      <c r="B37" s="124" t="s">
        <v>404</v>
      </c>
      <c r="C37" s="372">
        <f>+C8+C20+C25+C26+C31+C35+C36</f>
        <v>0</v>
      </c>
    </row>
    <row r="38" spans="1:3" s="380" customFormat="1" ht="12" customHeight="1" thickBot="1">
      <c r="A38" s="240" t="s">
        <v>26</v>
      </c>
      <c r="B38" s="124" t="s">
        <v>405</v>
      </c>
      <c r="C38" s="372">
        <f>+C39+C40+C41</f>
        <v>0</v>
      </c>
    </row>
    <row r="39" spans="1:3" s="380" customFormat="1" ht="12" customHeight="1">
      <c r="A39" s="468" t="s">
        <v>406</v>
      </c>
      <c r="B39" s="469" t="s">
        <v>231</v>
      </c>
      <c r="C39" s="79"/>
    </row>
    <row r="40" spans="1:3" s="380" customFormat="1" ht="12" customHeight="1">
      <c r="A40" s="468" t="s">
        <v>407</v>
      </c>
      <c r="B40" s="470" t="s">
        <v>2</v>
      </c>
      <c r="C40" s="324"/>
    </row>
    <row r="41" spans="1:3" s="474" customFormat="1" ht="12" customHeight="1" thickBot="1">
      <c r="A41" s="467" t="s">
        <v>408</v>
      </c>
      <c r="B41" s="141" t="s">
        <v>409</v>
      </c>
      <c r="C41" s="83"/>
    </row>
    <row r="42" spans="1:3" s="474" customFormat="1" ht="15" customHeight="1" thickBot="1">
      <c r="A42" s="240" t="s">
        <v>27</v>
      </c>
      <c r="B42" s="241" t="s">
        <v>410</v>
      </c>
      <c r="C42" s="375">
        <f>+C37+C38</f>
        <v>0</v>
      </c>
    </row>
    <row r="43" spans="1:3" s="474" customFormat="1" ht="15" customHeight="1">
      <c r="A43" s="242"/>
      <c r="B43" s="243"/>
      <c r="C43" s="373"/>
    </row>
    <row r="44" spans="1:3" ht="13.5" thickBot="1">
      <c r="A44" s="244"/>
      <c r="B44" s="245"/>
      <c r="C44" s="374"/>
    </row>
    <row r="45" spans="1:3" s="473" customFormat="1" ht="16.5" customHeight="1" thickBot="1">
      <c r="A45" s="246"/>
      <c r="B45" s="247" t="s">
        <v>56</v>
      </c>
      <c r="C45" s="375"/>
    </row>
    <row r="46" spans="1:3" s="475" customFormat="1" ht="12" customHeight="1" thickBot="1">
      <c r="A46" s="207" t="s">
        <v>18</v>
      </c>
      <c r="B46" s="124" t="s">
        <v>411</v>
      </c>
      <c r="C46" s="323">
        <f>SUM(C47:C51)</f>
        <v>0</v>
      </c>
    </row>
    <row r="47" spans="1:3" ht="12" customHeight="1">
      <c r="A47" s="467" t="s">
        <v>97</v>
      </c>
      <c r="B47" s="9" t="s">
        <v>48</v>
      </c>
      <c r="C47" s="79"/>
    </row>
    <row r="48" spans="1:3" ht="12" customHeight="1">
      <c r="A48" s="467" t="s">
        <v>98</v>
      </c>
      <c r="B48" s="8" t="s">
        <v>176</v>
      </c>
      <c r="C48" s="82"/>
    </row>
    <row r="49" spans="1:3" ht="12" customHeight="1">
      <c r="A49" s="467" t="s">
        <v>99</v>
      </c>
      <c r="B49" s="8" t="s">
        <v>133</v>
      </c>
      <c r="C49" s="82"/>
    </row>
    <row r="50" spans="1:3" ht="12" customHeight="1">
      <c r="A50" s="467" t="s">
        <v>100</v>
      </c>
      <c r="B50" s="8" t="s">
        <v>177</v>
      </c>
      <c r="C50" s="82"/>
    </row>
    <row r="51" spans="1:3" ht="12" customHeight="1" thickBot="1">
      <c r="A51" s="467" t="s">
        <v>141</v>
      </c>
      <c r="B51" s="8" t="s">
        <v>178</v>
      </c>
      <c r="C51" s="82"/>
    </row>
    <row r="52" spans="1:3" ht="12" customHeight="1" thickBot="1">
      <c r="A52" s="207" t="s">
        <v>19</v>
      </c>
      <c r="B52" s="124" t="s">
        <v>412</v>
      </c>
      <c r="C52" s="323">
        <f>SUM(C53:C55)</f>
        <v>0</v>
      </c>
    </row>
    <row r="53" spans="1:3" s="475" customFormat="1" ht="12" customHeight="1">
      <c r="A53" s="467" t="s">
        <v>103</v>
      </c>
      <c r="B53" s="9" t="s">
        <v>224</v>
      </c>
      <c r="C53" s="79"/>
    </row>
    <row r="54" spans="1:3" ht="12" customHeight="1">
      <c r="A54" s="467" t="s">
        <v>104</v>
      </c>
      <c r="B54" s="8" t="s">
        <v>180</v>
      </c>
      <c r="C54" s="82"/>
    </row>
    <row r="55" spans="1:3" ht="12" customHeight="1">
      <c r="A55" s="467" t="s">
        <v>105</v>
      </c>
      <c r="B55" s="8" t="s">
        <v>57</v>
      </c>
      <c r="C55" s="82"/>
    </row>
    <row r="56" spans="1:3" ht="12" customHeight="1" thickBot="1">
      <c r="A56" s="467" t="s">
        <v>106</v>
      </c>
      <c r="B56" s="8" t="s">
        <v>520</v>
      </c>
      <c r="C56" s="82"/>
    </row>
    <row r="57" spans="1:3" ht="15" customHeight="1" thickBot="1">
      <c r="A57" s="207" t="s">
        <v>20</v>
      </c>
      <c r="B57" s="124" t="s">
        <v>13</v>
      </c>
      <c r="C57" s="350"/>
    </row>
    <row r="58" spans="1:3" ht="13.5" thickBot="1">
      <c r="A58" s="207" t="s">
        <v>21</v>
      </c>
      <c r="B58" s="248" t="s">
        <v>527</v>
      </c>
      <c r="C58" s="376">
        <f>+C46+C52+C57</f>
        <v>0</v>
      </c>
    </row>
    <row r="59" ht="15" customHeight="1" thickBot="1">
      <c r="C59" s="377"/>
    </row>
    <row r="60" spans="1:3" ht="14.25" customHeight="1" thickBot="1">
      <c r="A60" s="251" t="s">
        <v>515</v>
      </c>
      <c r="B60" s="252"/>
      <c r="C60" s="122"/>
    </row>
    <row r="61" spans="1:3" ht="13.5" thickBot="1">
      <c r="A61" s="251" t="s">
        <v>199</v>
      </c>
      <c r="B61" s="252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+CONCATENATE("9.2.3. melléklet a ……/",LEFT(ÖSSZEFÜGGÉSEK!A5,4),". (….) önkormányzati rendelethez")</f>
        <v>9.2.3. melléklet a ……/2018. (….) önkormányzati rendelethez</v>
      </c>
    </row>
    <row r="2" spans="1:3" s="471" customFormat="1" ht="25.5" customHeight="1">
      <c r="A2" s="422" t="s">
        <v>197</v>
      </c>
      <c r="B2" s="364" t="s">
        <v>578</v>
      </c>
      <c r="C2" s="378" t="s">
        <v>58</v>
      </c>
    </row>
    <row r="3" spans="1:3" s="471" customFormat="1" ht="24.75" thickBot="1">
      <c r="A3" s="465" t="s">
        <v>196</v>
      </c>
      <c r="B3" s="365" t="s">
        <v>528</v>
      </c>
      <c r="C3" s="379" t="s">
        <v>59</v>
      </c>
    </row>
    <row r="4" spans="1:3" s="472" customFormat="1" ht="15.75" customHeight="1" thickBot="1">
      <c r="A4" s="232"/>
      <c r="B4" s="232"/>
      <c r="C4" s="233" t="str">
        <f>'9.2.2. sz. 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/>
    </row>
    <row r="11" spans="1:3" s="380" customFormat="1" ht="12" customHeight="1">
      <c r="A11" s="467" t="s">
        <v>99</v>
      </c>
      <c r="B11" s="8" t="s">
        <v>274</v>
      </c>
      <c r="C11" s="321"/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/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517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518</v>
      </c>
      <c r="C26" s="323">
        <f>+C27+C28+C29</f>
        <v>0</v>
      </c>
    </row>
    <row r="27" spans="1:3" s="474" customFormat="1" ht="12" customHeight="1">
      <c r="A27" s="468" t="s">
        <v>263</v>
      </c>
      <c r="B27" s="469" t="s">
        <v>258</v>
      </c>
      <c r="C27" s="79"/>
    </row>
    <row r="28" spans="1:3" s="474" customFormat="1" ht="12" customHeight="1">
      <c r="A28" s="468" t="s">
        <v>264</v>
      </c>
      <c r="B28" s="469" t="s">
        <v>398</v>
      </c>
      <c r="C28" s="321"/>
    </row>
    <row r="29" spans="1:3" s="474" customFormat="1" ht="12" customHeight="1">
      <c r="A29" s="468" t="s">
        <v>265</v>
      </c>
      <c r="B29" s="470" t="s">
        <v>401</v>
      </c>
      <c r="C29" s="321"/>
    </row>
    <row r="30" spans="1:3" s="474" customFormat="1" ht="12" customHeight="1" thickBot="1">
      <c r="A30" s="467" t="s">
        <v>266</v>
      </c>
      <c r="B30" s="141" t="s">
        <v>519</v>
      </c>
      <c r="C30" s="83"/>
    </row>
    <row r="31" spans="1:3" s="474" customFormat="1" ht="12" customHeight="1" thickBot="1">
      <c r="A31" s="207" t="s">
        <v>22</v>
      </c>
      <c r="B31" s="124" t="s">
        <v>402</v>
      </c>
      <c r="C31" s="323">
        <f>+C32+C33+C34</f>
        <v>0</v>
      </c>
    </row>
    <row r="32" spans="1:3" s="474" customFormat="1" ht="12" customHeight="1">
      <c r="A32" s="468" t="s">
        <v>90</v>
      </c>
      <c r="B32" s="469" t="s">
        <v>286</v>
      </c>
      <c r="C32" s="79"/>
    </row>
    <row r="33" spans="1:3" s="474" customFormat="1" ht="12" customHeight="1">
      <c r="A33" s="468" t="s">
        <v>91</v>
      </c>
      <c r="B33" s="470" t="s">
        <v>287</v>
      </c>
      <c r="C33" s="324"/>
    </row>
    <row r="34" spans="1:3" s="474" customFormat="1" ht="12" customHeight="1" thickBot="1">
      <c r="A34" s="467" t="s">
        <v>92</v>
      </c>
      <c r="B34" s="141" t="s">
        <v>288</v>
      </c>
      <c r="C34" s="83"/>
    </row>
    <row r="35" spans="1:3" s="380" customFormat="1" ht="12" customHeight="1" thickBot="1">
      <c r="A35" s="207" t="s">
        <v>23</v>
      </c>
      <c r="B35" s="124" t="s">
        <v>371</v>
      </c>
      <c r="C35" s="350"/>
    </row>
    <row r="36" spans="1:3" s="380" customFormat="1" ht="12" customHeight="1" thickBot="1">
      <c r="A36" s="207" t="s">
        <v>24</v>
      </c>
      <c r="B36" s="124" t="s">
        <v>403</v>
      </c>
      <c r="C36" s="371"/>
    </row>
    <row r="37" spans="1:3" s="380" customFormat="1" ht="12" customHeight="1" thickBot="1">
      <c r="A37" s="199" t="s">
        <v>25</v>
      </c>
      <c r="B37" s="124" t="s">
        <v>404</v>
      </c>
      <c r="C37" s="372">
        <f>+C8+C20+C25+C26+C31+C35+C36</f>
        <v>0</v>
      </c>
    </row>
    <row r="38" spans="1:3" s="380" customFormat="1" ht="12" customHeight="1" thickBot="1">
      <c r="A38" s="240" t="s">
        <v>26</v>
      </c>
      <c r="B38" s="124" t="s">
        <v>405</v>
      </c>
      <c r="C38" s="372">
        <f>+C39+C40+C41</f>
        <v>0</v>
      </c>
    </row>
    <row r="39" spans="1:3" s="380" customFormat="1" ht="12" customHeight="1">
      <c r="A39" s="468" t="s">
        <v>406</v>
      </c>
      <c r="B39" s="469" t="s">
        <v>231</v>
      </c>
      <c r="C39" s="79"/>
    </row>
    <row r="40" spans="1:3" s="380" customFormat="1" ht="12" customHeight="1">
      <c r="A40" s="468" t="s">
        <v>407</v>
      </c>
      <c r="B40" s="470" t="s">
        <v>2</v>
      </c>
      <c r="C40" s="324"/>
    </row>
    <row r="41" spans="1:3" s="474" customFormat="1" ht="12" customHeight="1" thickBot="1">
      <c r="A41" s="467" t="s">
        <v>408</v>
      </c>
      <c r="B41" s="141" t="s">
        <v>409</v>
      </c>
      <c r="C41" s="83"/>
    </row>
    <row r="42" spans="1:3" s="474" customFormat="1" ht="15" customHeight="1" thickBot="1">
      <c r="A42" s="240" t="s">
        <v>27</v>
      </c>
      <c r="B42" s="241" t="s">
        <v>410</v>
      </c>
      <c r="C42" s="375">
        <f>+C37+C38</f>
        <v>0</v>
      </c>
    </row>
    <row r="43" spans="1:3" s="474" customFormat="1" ht="15" customHeight="1">
      <c r="A43" s="242"/>
      <c r="B43" s="243"/>
      <c r="C43" s="373"/>
    </row>
    <row r="44" spans="1:3" ht="13.5" thickBot="1">
      <c r="A44" s="244"/>
      <c r="B44" s="245"/>
      <c r="C44" s="374"/>
    </row>
    <row r="45" spans="1:3" s="473" customFormat="1" ht="16.5" customHeight="1" thickBot="1">
      <c r="A45" s="246"/>
      <c r="B45" s="247" t="s">
        <v>56</v>
      </c>
      <c r="C45" s="375"/>
    </row>
    <row r="46" spans="1:3" s="475" customFormat="1" ht="12" customHeight="1" thickBot="1">
      <c r="A46" s="207" t="s">
        <v>18</v>
      </c>
      <c r="B46" s="124" t="s">
        <v>411</v>
      </c>
      <c r="C46" s="323">
        <f>SUM(C47:C51)</f>
        <v>0</v>
      </c>
    </row>
    <row r="47" spans="1:3" ht="12" customHeight="1">
      <c r="A47" s="467" t="s">
        <v>97</v>
      </c>
      <c r="B47" s="9" t="s">
        <v>48</v>
      </c>
      <c r="C47" s="79"/>
    </row>
    <row r="48" spans="1:3" ht="12" customHeight="1">
      <c r="A48" s="467" t="s">
        <v>98</v>
      </c>
      <c r="B48" s="8" t="s">
        <v>176</v>
      </c>
      <c r="C48" s="82"/>
    </row>
    <row r="49" spans="1:3" ht="12" customHeight="1">
      <c r="A49" s="467" t="s">
        <v>99</v>
      </c>
      <c r="B49" s="8" t="s">
        <v>133</v>
      </c>
      <c r="C49" s="82"/>
    </row>
    <row r="50" spans="1:3" ht="12" customHeight="1">
      <c r="A50" s="467" t="s">
        <v>100</v>
      </c>
      <c r="B50" s="8" t="s">
        <v>177</v>
      </c>
      <c r="C50" s="82"/>
    </row>
    <row r="51" spans="1:3" ht="12" customHeight="1" thickBot="1">
      <c r="A51" s="467" t="s">
        <v>141</v>
      </c>
      <c r="B51" s="8" t="s">
        <v>178</v>
      </c>
      <c r="C51" s="82"/>
    </row>
    <row r="52" spans="1:3" ht="12" customHeight="1" thickBot="1">
      <c r="A52" s="207" t="s">
        <v>19</v>
      </c>
      <c r="B52" s="124" t="s">
        <v>412</v>
      </c>
      <c r="C52" s="323">
        <f>SUM(C53:C55)</f>
        <v>0</v>
      </c>
    </row>
    <row r="53" spans="1:3" s="475" customFormat="1" ht="12" customHeight="1">
      <c r="A53" s="467" t="s">
        <v>103</v>
      </c>
      <c r="B53" s="9" t="s">
        <v>224</v>
      </c>
      <c r="C53" s="79"/>
    </row>
    <row r="54" spans="1:3" ht="12" customHeight="1">
      <c r="A54" s="467" t="s">
        <v>104</v>
      </c>
      <c r="B54" s="8" t="s">
        <v>180</v>
      </c>
      <c r="C54" s="82"/>
    </row>
    <row r="55" spans="1:3" ht="12" customHeight="1">
      <c r="A55" s="467" t="s">
        <v>105</v>
      </c>
      <c r="B55" s="8" t="s">
        <v>57</v>
      </c>
      <c r="C55" s="82"/>
    </row>
    <row r="56" spans="1:3" ht="12" customHeight="1" thickBot="1">
      <c r="A56" s="467" t="s">
        <v>106</v>
      </c>
      <c r="B56" s="8" t="s">
        <v>520</v>
      </c>
      <c r="C56" s="82"/>
    </row>
    <row r="57" spans="1:3" ht="15" customHeight="1" thickBot="1">
      <c r="A57" s="207" t="s">
        <v>20</v>
      </c>
      <c r="B57" s="124" t="s">
        <v>13</v>
      </c>
      <c r="C57" s="350"/>
    </row>
    <row r="58" spans="1:3" ht="13.5" thickBot="1">
      <c r="A58" s="207" t="s">
        <v>21</v>
      </c>
      <c r="B58" s="248" t="s">
        <v>527</v>
      </c>
      <c r="C58" s="376">
        <f>+C46+C52+C57</f>
        <v>0</v>
      </c>
    </row>
    <row r="59" ht="15" customHeight="1" thickBot="1">
      <c r="C59" s="377"/>
    </row>
    <row r="60" spans="1:3" ht="14.25" customHeight="1" thickBot="1">
      <c r="A60" s="251" t="s">
        <v>515</v>
      </c>
      <c r="B60" s="252"/>
      <c r="C60" s="122"/>
    </row>
    <row r="61" spans="1:3" ht="13.5" thickBot="1">
      <c r="A61" s="251" t="s">
        <v>199</v>
      </c>
      <c r="B61" s="252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0" sqref="C60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+CONCATENATE("9.3. melléklet a ……/",LEFT(ÖSSZEFÜGGÉSEK!A5,4),". (….) önkormányzati rendelethez")</f>
        <v>9.3. melléklet a ……/2018. (….) önkormányzati rendelethez</v>
      </c>
    </row>
    <row r="2" spans="1:3" s="471" customFormat="1" ht="25.5" customHeight="1">
      <c r="A2" s="422" t="s">
        <v>197</v>
      </c>
      <c r="B2" s="364" t="s">
        <v>579</v>
      </c>
      <c r="C2" s="378" t="s">
        <v>59</v>
      </c>
    </row>
    <row r="3" spans="1:3" s="471" customFormat="1" ht="24.75" thickBot="1">
      <c r="A3" s="465" t="s">
        <v>196</v>
      </c>
      <c r="B3" s="365" t="s">
        <v>394</v>
      </c>
      <c r="C3" s="379"/>
    </row>
    <row r="4" spans="1:3" s="472" customFormat="1" ht="15.75" customHeight="1" thickBot="1">
      <c r="A4" s="232"/>
      <c r="B4" s="232"/>
      <c r="C4" s="233" t="str">
        <f>'9.2.3.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47093237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>
        <v>17178166</v>
      </c>
    </row>
    <row r="11" spans="1:3" s="380" customFormat="1" ht="12" customHeight="1">
      <c r="A11" s="467" t="s">
        <v>99</v>
      </c>
      <c r="B11" s="8" t="s">
        <v>274</v>
      </c>
      <c r="C11" s="321">
        <v>7100000</v>
      </c>
    </row>
    <row r="12" spans="1:3" s="380" customFormat="1" ht="12" customHeight="1">
      <c r="A12" s="467" t="s">
        <v>100</v>
      </c>
      <c r="B12" s="8" t="s">
        <v>275</v>
      </c>
      <c r="C12" s="321">
        <v>3717200</v>
      </c>
    </row>
    <row r="13" spans="1:3" s="380" customFormat="1" ht="12" customHeight="1">
      <c r="A13" s="467" t="s">
        <v>141</v>
      </c>
      <c r="B13" s="8" t="s">
        <v>276</v>
      </c>
      <c r="C13" s="321">
        <v>11732830</v>
      </c>
    </row>
    <row r="14" spans="1:3" s="380" customFormat="1" ht="12" customHeight="1">
      <c r="A14" s="467" t="s">
        <v>101</v>
      </c>
      <c r="B14" s="8" t="s">
        <v>395</v>
      </c>
      <c r="C14" s="321">
        <v>7365041</v>
      </c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3519000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>
        <v>3519000</v>
      </c>
    </row>
    <row r="24" spans="1:3" s="474" customFormat="1" ht="12" customHeight="1" thickBot="1">
      <c r="A24" s="467" t="s">
        <v>106</v>
      </c>
      <c r="B24" s="8" t="s">
        <v>521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400</v>
      </c>
      <c r="C26" s="323">
        <f>+C27+C28</f>
        <v>0</v>
      </c>
    </row>
    <row r="27" spans="1:3" s="474" customFormat="1" ht="12" customHeight="1">
      <c r="A27" s="468" t="s">
        <v>263</v>
      </c>
      <c r="B27" s="469" t="s">
        <v>398</v>
      </c>
      <c r="C27" s="79"/>
    </row>
    <row r="28" spans="1:3" s="474" customFormat="1" ht="12" customHeight="1">
      <c r="A28" s="468" t="s">
        <v>264</v>
      </c>
      <c r="B28" s="470" t="s">
        <v>401</v>
      </c>
      <c r="C28" s="324"/>
    </row>
    <row r="29" spans="1:3" s="474" customFormat="1" ht="12" customHeight="1" thickBot="1">
      <c r="A29" s="467" t="s">
        <v>265</v>
      </c>
      <c r="B29" s="141" t="s">
        <v>522</v>
      </c>
      <c r="C29" s="83"/>
    </row>
    <row r="30" spans="1:3" s="474" customFormat="1" ht="12" customHeight="1" thickBot="1">
      <c r="A30" s="207" t="s">
        <v>22</v>
      </c>
      <c r="B30" s="124" t="s">
        <v>402</v>
      </c>
      <c r="C30" s="323">
        <f>+C31+C32+C33</f>
        <v>0</v>
      </c>
    </row>
    <row r="31" spans="1:3" s="474" customFormat="1" ht="12" customHeight="1">
      <c r="A31" s="468" t="s">
        <v>90</v>
      </c>
      <c r="B31" s="469" t="s">
        <v>286</v>
      </c>
      <c r="C31" s="79"/>
    </row>
    <row r="32" spans="1:3" s="474" customFormat="1" ht="12" customHeight="1">
      <c r="A32" s="468" t="s">
        <v>91</v>
      </c>
      <c r="B32" s="470" t="s">
        <v>287</v>
      </c>
      <c r="C32" s="324"/>
    </row>
    <row r="33" spans="1:3" s="474" customFormat="1" ht="12" customHeight="1" thickBot="1">
      <c r="A33" s="467" t="s">
        <v>92</v>
      </c>
      <c r="B33" s="141" t="s">
        <v>288</v>
      </c>
      <c r="C33" s="83"/>
    </row>
    <row r="34" spans="1:3" s="380" customFormat="1" ht="12" customHeight="1" thickBot="1">
      <c r="A34" s="207" t="s">
        <v>23</v>
      </c>
      <c r="B34" s="124" t="s">
        <v>371</v>
      </c>
      <c r="C34" s="350"/>
    </row>
    <row r="35" spans="1:3" s="380" customFormat="1" ht="12" customHeight="1" thickBot="1">
      <c r="A35" s="207" t="s">
        <v>24</v>
      </c>
      <c r="B35" s="124" t="s">
        <v>403</v>
      </c>
      <c r="C35" s="371"/>
    </row>
    <row r="36" spans="1:3" s="380" customFormat="1" ht="12" customHeight="1" thickBot="1">
      <c r="A36" s="199" t="s">
        <v>25</v>
      </c>
      <c r="B36" s="124" t="s">
        <v>523</v>
      </c>
      <c r="C36" s="372">
        <f>+C8+C20+C25+C26+C30+C34+C35</f>
        <v>50612237</v>
      </c>
    </row>
    <row r="37" spans="1:3" s="380" customFormat="1" ht="12" customHeight="1" thickBot="1">
      <c r="A37" s="240" t="s">
        <v>26</v>
      </c>
      <c r="B37" s="124" t="s">
        <v>405</v>
      </c>
      <c r="C37" s="372">
        <f>+C38+C39+C40</f>
        <v>8562848</v>
      </c>
    </row>
    <row r="38" spans="1:3" s="380" customFormat="1" ht="12" customHeight="1">
      <c r="A38" s="468" t="s">
        <v>406</v>
      </c>
      <c r="B38" s="469" t="s">
        <v>231</v>
      </c>
      <c r="C38" s="79">
        <v>8562848</v>
      </c>
    </row>
    <row r="39" spans="1:3" s="380" customFormat="1" ht="12" customHeight="1">
      <c r="A39" s="468" t="s">
        <v>407</v>
      </c>
      <c r="B39" s="470" t="s">
        <v>2</v>
      </c>
      <c r="C39" s="324"/>
    </row>
    <row r="40" spans="1:3" s="474" customFormat="1" ht="12" customHeight="1" thickBot="1">
      <c r="A40" s="467" t="s">
        <v>408</v>
      </c>
      <c r="B40" s="141" t="s">
        <v>409</v>
      </c>
      <c r="C40" s="83"/>
    </row>
    <row r="41" spans="1:3" s="474" customFormat="1" ht="15" customHeight="1" thickBot="1">
      <c r="A41" s="240" t="s">
        <v>27</v>
      </c>
      <c r="B41" s="241" t="s">
        <v>410</v>
      </c>
      <c r="C41" s="375">
        <f>+C36+C37</f>
        <v>59175085</v>
      </c>
    </row>
    <row r="42" spans="1:3" s="474" customFormat="1" ht="15" customHeight="1">
      <c r="A42" s="242"/>
      <c r="B42" s="243"/>
      <c r="C42" s="373"/>
    </row>
    <row r="43" spans="1:3" ht="13.5" thickBot="1">
      <c r="A43" s="244"/>
      <c r="B43" s="245"/>
      <c r="C43" s="374"/>
    </row>
    <row r="44" spans="1:3" s="473" customFormat="1" ht="16.5" customHeight="1" thickBot="1">
      <c r="A44" s="246"/>
      <c r="B44" s="247" t="s">
        <v>56</v>
      </c>
      <c r="C44" s="375"/>
    </row>
    <row r="45" spans="1:3" s="475" customFormat="1" ht="12" customHeight="1" thickBot="1">
      <c r="A45" s="207" t="s">
        <v>18</v>
      </c>
      <c r="B45" s="124" t="s">
        <v>411</v>
      </c>
      <c r="C45" s="323">
        <f>SUM(C46:C50)</f>
        <v>270096818</v>
      </c>
    </row>
    <row r="46" spans="1:3" ht="12" customHeight="1">
      <c r="A46" s="467" t="s">
        <v>97</v>
      </c>
      <c r="B46" s="9" t="s">
        <v>48</v>
      </c>
      <c r="C46" s="79">
        <v>96904484</v>
      </c>
    </row>
    <row r="47" spans="1:3" ht="12" customHeight="1">
      <c r="A47" s="467" t="s">
        <v>98</v>
      </c>
      <c r="B47" s="8" t="s">
        <v>176</v>
      </c>
      <c r="C47" s="82">
        <v>20056768</v>
      </c>
    </row>
    <row r="48" spans="1:3" ht="12" customHeight="1">
      <c r="A48" s="467" t="s">
        <v>99</v>
      </c>
      <c r="B48" s="8" t="s">
        <v>133</v>
      </c>
      <c r="C48" s="82">
        <v>148515566</v>
      </c>
    </row>
    <row r="49" spans="1:3" ht="12" customHeight="1">
      <c r="A49" s="467" t="s">
        <v>100</v>
      </c>
      <c r="B49" s="8" t="s">
        <v>177</v>
      </c>
      <c r="C49" s="82"/>
    </row>
    <row r="50" spans="1:3" ht="12" customHeight="1" thickBot="1">
      <c r="A50" s="467" t="s">
        <v>141</v>
      </c>
      <c r="B50" s="8" t="s">
        <v>178</v>
      </c>
      <c r="C50" s="82">
        <v>4620000</v>
      </c>
    </row>
    <row r="51" spans="1:3" ht="12" customHeight="1" thickBot="1">
      <c r="A51" s="207" t="s">
        <v>19</v>
      </c>
      <c r="B51" s="124" t="s">
        <v>412</v>
      </c>
      <c r="C51" s="323">
        <f>SUM(C52:C54)</f>
        <v>41002039</v>
      </c>
    </row>
    <row r="52" spans="1:3" s="475" customFormat="1" ht="12" customHeight="1">
      <c r="A52" s="467" t="s">
        <v>103</v>
      </c>
      <c r="B52" s="9" t="s">
        <v>224</v>
      </c>
      <c r="C52" s="79">
        <v>30532681</v>
      </c>
    </row>
    <row r="53" spans="1:3" ht="12" customHeight="1">
      <c r="A53" s="467" t="s">
        <v>104</v>
      </c>
      <c r="B53" s="8" t="s">
        <v>180</v>
      </c>
      <c r="C53" s="82">
        <v>7969358</v>
      </c>
    </row>
    <row r="54" spans="1:3" ht="12" customHeight="1">
      <c r="A54" s="467" t="s">
        <v>105</v>
      </c>
      <c r="B54" s="8" t="s">
        <v>57</v>
      </c>
      <c r="C54" s="82">
        <v>2500000</v>
      </c>
    </row>
    <row r="55" spans="1:3" ht="12" customHeight="1" thickBot="1">
      <c r="A55" s="467" t="s">
        <v>106</v>
      </c>
      <c r="B55" s="8" t="s">
        <v>520</v>
      </c>
      <c r="C55" s="82"/>
    </row>
    <row r="56" spans="1:3" ht="15" customHeight="1" thickBot="1">
      <c r="A56" s="207" t="s">
        <v>20</v>
      </c>
      <c r="B56" s="124" t="s">
        <v>13</v>
      </c>
      <c r="C56" s="350"/>
    </row>
    <row r="57" spans="1:3" ht="13.5" thickBot="1">
      <c r="A57" s="207" t="s">
        <v>21</v>
      </c>
      <c r="B57" s="248" t="s">
        <v>527</v>
      </c>
      <c r="C57" s="376">
        <f>+C45+C51+C56</f>
        <v>311098857</v>
      </c>
    </row>
    <row r="58" ht="15" customHeight="1" thickBot="1">
      <c r="C58" s="377"/>
    </row>
    <row r="59" spans="1:3" ht="14.25" customHeight="1" thickBot="1">
      <c r="A59" s="251" t="s">
        <v>515</v>
      </c>
      <c r="B59" s="252"/>
      <c r="C59" s="122">
        <v>34</v>
      </c>
    </row>
    <row r="60" spans="1:3" ht="13.5" thickBot="1">
      <c r="A60" s="251" t="s">
        <v>199</v>
      </c>
      <c r="B60" s="252"/>
      <c r="C60" s="12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1" sqref="C6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+CONCATENATE("9.3.1. melléklet a ……/",LEFT(ÖSSZEFÜGGÉSEK!A5,4),". (….) önkormányzati rendelethez")</f>
        <v>9.3.1. melléklet a ……/2018. (….) önkormányzati rendelethez</v>
      </c>
    </row>
    <row r="2" spans="1:3" s="471" customFormat="1" ht="25.5" customHeight="1">
      <c r="A2" s="422" t="s">
        <v>197</v>
      </c>
      <c r="B2" s="364" t="s">
        <v>579</v>
      </c>
      <c r="C2" s="378" t="s">
        <v>59</v>
      </c>
    </row>
    <row r="3" spans="1:3" s="471" customFormat="1" ht="24.75" thickBot="1">
      <c r="A3" s="465" t="s">
        <v>196</v>
      </c>
      <c r="B3" s="365" t="s">
        <v>413</v>
      </c>
      <c r="C3" s="379" t="s">
        <v>53</v>
      </c>
    </row>
    <row r="4" spans="1:3" s="472" customFormat="1" ht="15.75" customHeight="1" thickBot="1">
      <c r="A4" s="232"/>
      <c r="B4" s="232"/>
      <c r="C4" s="233" t="str">
        <f>'9.3.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33700960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>
        <v>10233066</v>
      </c>
    </row>
    <row r="11" spans="1:3" s="380" customFormat="1" ht="12" customHeight="1">
      <c r="A11" s="467" t="s">
        <v>99</v>
      </c>
      <c r="B11" s="8" t="s">
        <v>274</v>
      </c>
      <c r="C11" s="321">
        <v>3500000</v>
      </c>
    </row>
    <row r="12" spans="1:3" s="380" customFormat="1" ht="12" customHeight="1">
      <c r="A12" s="467" t="s">
        <v>100</v>
      </c>
      <c r="B12" s="8" t="s">
        <v>275</v>
      </c>
      <c r="C12" s="321">
        <v>3717200</v>
      </c>
    </row>
    <row r="13" spans="1:3" s="380" customFormat="1" ht="12" customHeight="1">
      <c r="A13" s="467" t="s">
        <v>141</v>
      </c>
      <c r="B13" s="8" t="s">
        <v>276</v>
      </c>
      <c r="C13" s="321">
        <v>11732830</v>
      </c>
    </row>
    <row r="14" spans="1:3" s="380" customFormat="1" ht="12" customHeight="1">
      <c r="A14" s="467" t="s">
        <v>101</v>
      </c>
      <c r="B14" s="8" t="s">
        <v>395</v>
      </c>
      <c r="C14" s="321">
        <v>4517864</v>
      </c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3519000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>
        <v>3519000</v>
      </c>
    </row>
    <row r="24" spans="1:3" s="474" customFormat="1" ht="12" customHeight="1" thickBot="1">
      <c r="A24" s="467" t="s">
        <v>106</v>
      </c>
      <c r="B24" s="8" t="s">
        <v>521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400</v>
      </c>
      <c r="C26" s="323">
        <f>+C27+C28</f>
        <v>0</v>
      </c>
    </row>
    <row r="27" spans="1:3" s="474" customFormat="1" ht="12" customHeight="1">
      <c r="A27" s="468" t="s">
        <v>263</v>
      </c>
      <c r="B27" s="469" t="s">
        <v>398</v>
      </c>
      <c r="C27" s="79"/>
    </row>
    <row r="28" spans="1:3" s="474" customFormat="1" ht="12" customHeight="1">
      <c r="A28" s="468" t="s">
        <v>264</v>
      </c>
      <c r="B28" s="470" t="s">
        <v>401</v>
      </c>
      <c r="C28" s="324"/>
    </row>
    <row r="29" spans="1:3" s="474" customFormat="1" ht="12" customHeight="1" thickBot="1">
      <c r="A29" s="467" t="s">
        <v>265</v>
      </c>
      <c r="B29" s="141" t="s">
        <v>522</v>
      </c>
      <c r="C29" s="83"/>
    </row>
    <row r="30" spans="1:3" s="474" customFormat="1" ht="12" customHeight="1" thickBot="1">
      <c r="A30" s="207" t="s">
        <v>22</v>
      </c>
      <c r="B30" s="124" t="s">
        <v>402</v>
      </c>
      <c r="C30" s="323">
        <f>+C31+C32+C33</f>
        <v>0</v>
      </c>
    </row>
    <row r="31" spans="1:3" s="474" customFormat="1" ht="12" customHeight="1">
      <c r="A31" s="468" t="s">
        <v>90</v>
      </c>
      <c r="B31" s="469" t="s">
        <v>286</v>
      </c>
      <c r="C31" s="79"/>
    </row>
    <row r="32" spans="1:3" s="474" customFormat="1" ht="12" customHeight="1">
      <c r="A32" s="468" t="s">
        <v>91</v>
      </c>
      <c r="B32" s="470" t="s">
        <v>287</v>
      </c>
      <c r="C32" s="324"/>
    </row>
    <row r="33" spans="1:3" s="474" customFormat="1" ht="12" customHeight="1" thickBot="1">
      <c r="A33" s="467" t="s">
        <v>92</v>
      </c>
      <c r="B33" s="141" t="s">
        <v>288</v>
      </c>
      <c r="C33" s="83"/>
    </row>
    <row r="34" spans="1:3" s="380" customFormat="1" ht="12" customHeight="1" thickBot="1">
      <c r="A34" s="207" t="s">
        <v>23</v>
      </c>
      <c r="B34" s="124" t="s">
        <v>371</v>
      </c>
      <c r="C34" s="350"/>
    </row>
    <row r="35" spans="1:3" s="380" customFormat="1" ht="12" customHeight="1" thickBot="1">
      <c r="A35" s="207" t="s">
        <v>24</v>
      </c>
      <c r="B35" s="124" t="s">
        <v>403</v>
      </c>
      <c r="C35" s="371"/>
    </row>
    <row r="36" spans="1:3" s="380" customFormat="1" ht="12" customHeight="1" thickBot="1">
      <c r="A36" s="199" t="s">
        <v>25</v>
      </c>
      <c r="B36" s="124" t="s">
        <v>523</v>
      </c>
      <c r="C36" s="372">
        <f>+C8+C20+C25+C26+C30+C34+C35</f>
        <v>37219960</v>
      </c>
    </row>
    <row r="37" spans="1:3" s="380" customFormat="1" ht="12" customHeight="1" thickBot="1">
      <c r="A37" s="240" t="s">
        <v>26</v>
      </c>
      <c r="B37" s="124" t="s">
        <v>405</v>
      </c>
      <c r="C37" s="372">
        <f>+C38+C39+C40</f>
        <v>8562848</v>
      </c>
    </row>
    <row r="38" spans="1:3" s="380" customFormat="1" ht="12" customHeight="1">
      <c r="A38" s="468" t="s">
        <v>406</v>
      </c>
      <c r="B38" s="469" t="s">
        <v>231</v>
      </c>
      <c r="C38" s="79">
        <v>8562848</v>
      </c>
    </row>
    <row r="39" spans="1:3" s="380" customFormat="1" ht="12" customHeight="1">
      <c r="A39" s="468" t="s">
        <v>407</v>
      </c>
      <c r="B39" s="470" t="s">
        <v>2</v>
      </c>
      <c r="C39" s="324"/>
    </row>
    <row r="40" spans="1:3" s="474" customFormat="1" ht="12" customHeight="1" thickBot="1">
      <c r="A40" s="467" t="s">
        <v>408</v>
      </c>
      <c r="B40" s="141" t="s">
        <v>409</v>
      </c>
      <c r="C40" s="83"/>
    </row>
    <row r="41" spans="1:3" s="474" customFormat="1" ht="15" customHeight="1" thickBot="1">
      <c r="A41" s="240" t="s">
        <v>27</v>
      </c>
      <c r="B41" s="241" t="s">
        <v>410</v>
      </c>
      <c r="C41" s="375">
        <f>+C36+C37</f>
        <v>45782808</v>
      </c>
    </row>
    <row r="42" spans="1:3" s="474" customFormat="1" ht="15" customHeight="1">
      <c r="A42" s="242"/>
      <c r="B42" s="243"/>
      <c r="C42" s="373"/>
    </row>
    <row r="43" spans="1:3" ht="13.5" thickBot="1">
      <c r="A43" s="244"/>
      <c r="B43" s="245"/>
      <c r="C43" s="374"/>
    </row>
    <row r="44" spans="1:3" s="473" customFormat="1" ht="16.5" customHeight="1" thickBot="1">
      <c r="A44" s="246"/>
      <c r="B44" s="247" t="s">
        <v>56</v>
      </c>
      <c r="C44" s="375"/>
    </row>
    <row r="45" spans="1:3" s="475" customFormat="1" ht="12" customHeight="1" thickBot="1">
      <c r="A45" s="207" t="s">
        <v>18</v>
      </c>
      <c r="B45" s="124" t="s">
        <v>411</v>
      </c>
      <c r="C45" s="323">
        <f>SUM(C46:C50)</f>
        <v>249021606</v>
      </c>
    </row>
    <row r="46" spans="1:3" ht="12" customHeight="1">
      <c r="A46" s="467" t="s">
        <v>97</v>
      </c>
      <c r="B46" s="9" t="s">
        <v>48</v>
      </c>
      <c r="C46" s="79">
        <v>93239484</v>
      </c>
    </row>
    <row r="47" spans="1:3" ht="12" customHeight="1">
      <c r="A47" s="467" t="s">
        <v>98</v>
      </c>
      <c r="B47" s="8" t="s">
        <v>176</v>
      </c>
      <c r="C47" s="82">
        <v>19341392</v>
      </c>
    </row>
    <row r="48" spans="1:3" ht="12" customHeight="1">
      <c r="A48" s="467" t="s">
        <v>99</v>
      </c>
      <c r="B48" s="8" t="s">
        <v>133</v>
      </c>
      <c r="C48" s="82">
        <v>136440730</v>
      </c>
    </row>
    <row r="49" spans="1:3" ht="12" customHeight="1">
      <c r="A49" s="467" t="s">
        <v>100</v>
      </c>
      <c r="B49" s="8" t="s">
        <v>177</v>
      </c>
      <c r="C49" s="82"/>
    </row>
    <row r="50" spans="1:3" ht="12" customHeight="1" thickBot="1">
      <c r="A50" s="467" t="s">
        <v>141</v>
      </c>
      <c r="B50" s="8" t="s">
        <v>178</v>
      </c>
      <c r="C50" s="82"/>
    </row>
    <row r="51" spans="1:3" ht="12" customHeight="1" thickBot="1">
      <c r="A51" s="207" t="s">
        <v>19</v>
      </c>
      <c r="B51" s="124" t="s">
        <v>412</v>
      </c>
      <c r="C51" s="323">
        <f>SUM(C52:C54)</f>
        <v>38502039</v>
      </c>
    </row>
    <row r="52" spans="1:3" s="475" customFormat="1" ht="12" customHeight="1">
      <c r="A52" s="467" t="s">
        <v>103</v>
      </c>
      <c r="B52" s="9" t="s">
        <v>224</v>
      </c>
      <c r="C52" s="79">
        <v>30532681</v>
      </c>
    </row>
    <row r="53" spans="1:3" ht="12" customHeight="1">
      <c r="A53" s="467" t="s">
        <v>104</v>
      </c>
      <c r="B53" s="8" t="s">
        <v>180</v>
      </c>
      <c r="C53" s="82">
        <v>7969358</v>
      </c>
    </row>
    <row r="54" spans="1:3" ht="12" customHeight="1">
      <c r="A54" s="467" t="s">
        <v>105</v>
      </c>
      <c r="B54" s="8" t="s">
        <v>57</v>
      </c>
      <c r="C54" s="82"/>
    </row>
    <row r="55" spans="1:3" ht="12" customHeight="1" thickBot="1">
      <c r="A55" s="467" t="s">
        <v>106</v>
      </c>
      <c r="B55" s="8" t="s">
        <v>520</v>
      </c>
      <c r="C55" s="82"/>
    </row>
    <row r="56" spans="1:3" ht="15" customHeight="1" thickBot="1">
      <c r="A56" s="207" t="s">
        <v>20</v>
      </c>
      <c r="B56" s="124" t="s">
        <v>13</v>
      </c>
      <c r="C56" s="350"/>
    </row>
    <row r="57" spans="1:3" ht="13.5" thickBot="1">
      <c r="A57" s="207" t="s">
        <v>21</v>
      </c>
      <c r="B57" s="248" t="s">
        <v>527</v>
      </c>
      <c r="C57" s="376">
        <f>+C45+C51+C56</f>
        <v>287523645</v>
      </c>
    </row>
    <row r="58" ht="15" customHeight="1" thickBot="1">
      <c r="C58" s="377"/>
    </row>
    <row r="59" spans="1:3" ht="14.25" customHeight="1" thickBot="1">
      <c r="A59" s="251" t="s">
        <v>515</v>
      </c>
      <c r="B59" s="252"/>
      <c r="C59" s="122">
        <v>30</v>
      </c>
    </row>
    <row r="60" spans="1:3" ht="13.5" thickBot="1">
      <c r="A60" s="251" t="s">
        <v>199</v>
      </c>
      <c r="B60" s="252"/>
      <c r="C60" s="12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0" sqref="C60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+CONCATENATE("9.3.2. melléklet a ……/",LEFT(ÖSSZEFÜGGÉSEK!A5,4),". (….) önkormányzati rendelethez")</f>
        <v>9.3.2. melléklet a ……/2018. (….) önkormányzati rendelethez</v>
      </c>
    </row>
    <row r="2" spans="1:3" s="471" customFormat="1" ht="25.5" customHeight="1">
      <c r="A2" s="422" t="s">
        <v>197</v>
      </c>
      <c r="B2" s="364" t="s">
        <v>579</v>
      </c>
      <c r="C2" s="378" t="s">
        <v>59</v>
      </c>
    </row>
    <row r="3" spans="1:3" s="471" customFormat="1" ht="24.75" thickBot="1">
      <c r="A3" s="465" t="s">
        <v>196</v>
      </c>
      <c r="B3" s="365" t="s">
        <v>414</v>
      </c>
      <c r="C3" s="379" t="s">
        <v>58</v>
      </c>
    </row>
    <row r="4" spans="1:3" s="472" customFormat="1" ht="15.75" customHeight="1" thickBot="1">
      <c r="A4" s="232"/>
      <c r="B4" s="232"/>
      <c r="C4" s="233" t="str">
        <f>'9.3.1. sz. mell'!C4</f>
        <v>Forintban!</v>
      </c>
    </row>
    <row r="5" spans="1:3" ht="13.5" thickBot="1">
      <c r="A5" s="423" t="s">
        <v>198</v>
      </c>
      <c r="B5" s="234" t="s">
        <v>561</v>
      </c>
      <c r="C5" s="235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13392277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>
        <v>6945100</v>
      </c>
    </row>
    <row r="11" spans="1:3" s="380" customFormat="1" ht="12" customHeight="1">
      <c r="A11" s="467" t="s">
        <v>99</v>
      </c>
      <c r="B11" s="8" t="s">
        <v>274</v>
      </c>
      <c r="C11" s="321">
        <v>3600000</v>
      </c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>
        <v>2847177</v>
      </c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521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400</v>
      </c>
      <c r="C26" s="323">
        <f>+C27+C28</f>
        <v>0</v>
      </c>
    </row>
    <row r="27" spans="1:3" s="474" customFormat="1" ht="12" customHeight="1">
      <c r="A27" s="468" t="s">
        <v>263</v>
      </c>
      <c r="B27" s="469" t="s">
        <v>398</v>
      </c>
      <c r="C27" s="79"/>
    </row>
    <row r="28" spans="1:3" s="474" customFormat="1" ht="12" customHeight="1">
      <c r="A28" s="468" t="s">
        <v>264</v>
      </c>
      <c r="B28" s="470" t="s">
        <v>401</v>
      </c>
      <c r="C28" s="324"/>
    </row>
    <row r="29" spans="1:3" s="474" customFormat="1" ht="12" customHeight="1" thickBot="1">
      <c r="A29" s="467" t="s">
        <v>265</v>
      </c>
      <c r="B29" s="141" t="s">
        <v>522</v>
      </c>
      <c r="C29" s="83"/>
    </row>
    <row r="30" spans="1:3" s="474" customFormat="1" ht="12" customHeight="1" thickBot="1">
      <c r="A30" s="207" t="s">
        <v>22</v>
      </c>
      <c r="B30" s="124" t="s">
        <v>402</v>
      </c>
      <c r="C30" s="323">
        <f>+C31+C32+C33</f>
        <v>0</v>
      </c>
    </row>
    <row r="31" spans="1:3" s="474" customFormat="1" ht="12" customHeight="1">
      <c r="A31" s="468" t="s">
        <v>90</v>
      </c>
      <c r="B31" s="469" t="s">
        <v>286</v>
      </c>
      <c r="C31" s="79"/>
    </row>
    <row r="32" spans="1:3" s="474" customFormat="1" ht="12" customHeight="1">
      <c r="A32" s="468" t="s">
        <v>91</v>
      </c>
      <c r="B32" s="470" t="s">
        <v>287</v>
      </c>
      <c r="C32" s="324"/>
    </row>
    <row r="33" spans="1:3" s="474" customFormat="1" ht="12" customHeight="1" thickBot="1">
      <c r="A33" s="467" t="s">
        <v>92</v>
      </c>
      <c r="B33" s="141" t="s">
        <v>288</v>
      </c>
      <c r="C33" s="83"/>
    </row>
    <row r="34" spans="1:3" s="380" customFormat="1" ht="12" customHeight="1" thickBot="1">
      <c r="A34" s="207" t="s">
        <v>23</v>
      </c>
      <c r="B34" s="124" t="s">
        <v>371</v>
      </c>
      <c r="C34" s="350"/>
    </row>
    <row r="35" spans="1:3" s="380" customFormat="1" ht="12" customHeight="1" thickBot="1">
      <c r="A35" s="207" t="s">
        <v>24</v>
      </c>
      <c r="B35" s="124" t="s">
        <v>403</v>
      </c>
      <c r="C35" s="371"/>
    </row>
    <row r="36" spans="1:3" s="380" customFormat="1" ht="12" customHeight="1" thickBot="1">
      <c r="A36" s="199" t="s">
        <v>25</v>
      </c>
      <c r="B36" s="124" t="s">
        <v>523</v>
      </c>
      <c r="C36" s="372">
        <f>+C8+C20+C25+C26+C30+C34+C35</f>
        <v>13392277</v>
      </c>
    </row>
    <row r="37" spans="1:3" s="380" customFormat="1" ht="12" customHeight="1" thickBot="1">
      <c r="A37" s="240" t="s">
        <v>26</v>
      </c>
      <c r="B37" s="124" t="s">
        <v>405</v>
      </c>
      <c r="C37" s="372">
        <f>+C38+C39+C40</f>
        <v>0</v>
      </c>
    </row>
    <row r="38" spans="1:3" s="380" customFormat="1" ht="12" customHeight="1">
      <c r="A38" s="468" t="s">
        <v>406</v>
      </c>
      <c r="B38" s="469" t="s">
        <v>231</v>
      </c>
      <c r="C38" s="79"/>
    </row>
    <row r="39" spans="1:3" s="380" customFormat="1" ht="12" customHeight="1">
      <c r="A39" s="468" t="s">
        <v>407</v>
      </c>
      <c r="B39" s="470" t="s">
        <v>2</v>
      </c>
      <c r="C39" s="324"/>
    </row>
    <row r="40" spans="1:3" s="474" customFormat="1" ht="12" customHeight="1" thickBot="1">
      <c r="A40" s="467" t="s">
        <v>408</v>
      </c>
      <c r="B40" s="141" t="s">
        <v>409</v>
      </c>
      <c r="C40" s="83"/>
    </row>
    <row r="41" spans="1:3" s="474" customFormat="1" ht="15" customHeight="1" thickBot="1">
      <c r="A41" s="240" t="s">
        <v>27</v>
      </c>
      <c r="B41" s="241" t="s">
        <v>410</v>
      </c>
      <c r="C41" s="375">
        <f>+C36+C37</f>
        <v>13392277</v>
      </c>
    </row>
    <row r="42" spans="1:3" s="474" customFormat="1" ht="15" customHeight="1">
      <c r="A42" s="242"/>
      <c r="B42" s="243"/>
      <c r="C42" s="373"/>
    </row>
    <row r="43" spans="1:3" ht="13.5" thickBot="1">
      <c r="A43" s="244"/>
      <c r="B43" s="245"/>
      <c r="C43" s="374"/>
    </row>
    <row r="44" spans="1:3" s="473" customFormat="1" ht="16.5" customHeight="1" thickBot="1">
      <c r="A44" s="246"/>
      <c r="B44" s="247" t="s">
        <v>56</v>
      </c>
      <c r="C44" s="375"/>
    </row>
    <row r="45" spans="1:3" s="475" customFormat="1" ht="12" customHeight="1" thickBot="1">
      <c r="A45" s="207" t="s">
        <v>18</v>
      </c>
      <c r="B45" s="124" t="s">
        <v>411</v>
      </c>
      <c r="C45" s="323">
        <f>SUM(C46:C50)</f>
        <v>21075212</v>
      </c>
    </row>
    <row r="46" spans="1:3" ht="12" customHeight="1">
      <c r="A46" s="467" t="s">
        <v>97</v>
      </c>
      <c r="B46" s="9" t="s">
        <v>48</v>
      </c>
      <c r="C46" s="79">
        <v>3665000</v>
      </c>
    </row>
    <row r="47" spans="1:3" ht="12" customHeight="1">
      <c r="A47" s="467" t="s">
        <v>98</v>
      </c>
      <c r="B47" s="8" t="s">
        <v>176</v>
      </c>
      <c r="C47" s="82">
        <v>715376</v>
      </c>
    </row>
    <row r="48" spans="1:3" ht="12" customHeight="1">
      <c r="A48" s="467" t="s">
        <v>99</v>
      </c>
      <c r="B48" s="8" t="s">
        <v>133</v>
      </c>
      <c r="C48" s="82">
        <v>12074836</v>
      </c>
    </row>
    <row r="49" spans="1:3" ht="12" customHeight="1">
      <c r="A49" s="467" t="s">
        <v>100</v>
      </c>
      <c r="B49" s="8" t="s">
        <v>177</v>
      </c>
      <c r="C49" s="82"/>
    </row>
    <row r="50" spans="1:3" ht="12" customHeight="1" thickBot="1">
      <c r="A50" s="467" t="s">
        <v>141</v>
      </c>
      <c r="B50" s="8" t="s">
        <v>178</v>
      </c>
      <c r="C50" s="82">
        <v>4620000</v>
      </c>
    </row>
    <row r="51" spans="1:3" ht="12" customHeight="1" thickBot="1">
      <c r="A51" s="207" t="s">
        <v>19</v>
      </c>
      <c r="B51" s="124" t="s">
        <v>412</v>
      </c>
      <c r="C51" s="323">
        <f>SUM(C52:C54)</f>
        <v>2500000</v>
      </c>
    </row>
    <row r="52" spans="1:3" s="475" customFormat="1" ht="12" customHeight="1">
      <c r="A52" s="467" t="s">
        <v>103</v>
      </c>
      <c r="B52" s="9" t="s">
        <v>224</v>
      </c>
      <c r="C52" s="79"/>
    </row>
    <row r="53" spans="1:3" ht="12" customHeight="1">
      <c r="A53" s="467" t="s">
        <v>104</v>
      </c>
      <c r="B53" s="8" t="s">
        <v>180</v>
      </c>
      <c r="C53" s="82"/>
    </row>
    <row r="54" spans="1:3" ht="12" customHeight="1">
      <c r="A54" s="467" t="s">
        <v>105</v>
      </c>
      <c r="B54" s="8" t="s">
        <v>57</v>
      </c>
      <c r="C54" s="82">
        <v>2500000</v>
      </c>
    </row>
    <row r="55" spans="1:3" ht="12" customHeight="1" thickBot="1">
      <c r="A55" s="467" t="s">
        <v>106</v>
      </c>
      <c r="B55" s="8" t="s">
        <v>520</v>
      </c>
      <c r="C55" s="82"/>
    </row>
    <row r="56" spans="1:3" ht="15" customHeight="1" thickBot="1">
      <c r="A56" s="207" t="s">
        <v>20</v>
      </c>
      <c r="B56" s="124" t="s">
        <v>13</v>
      </c>
      <c r="C56" s="350"/>
    </row>
    <row r="57" spans="1:3" ht="13.5" thickBot="1">
      <c r="A57" s="207" t="s">
        <v>21</v>
      </c>
      <c r="B57" s="248" t="s">
        <v>527</v>
      </c>
      <c r="C57" s="376">
        <f>+C45+C51+C56</f>
        <v>23575212</v>
      </c>
    </row>
    <row r="58" ht="15" customHeight="1" thickBot="1">
      <c r="C58" s="377"/>
    </row>
    <row r="59" spans="1:3" ht="14.25" customHeight="1" thickBot="1">
      <c r="A59" s="251" t="s">
        <v>515</v>
      </c>
      <c r="B59" s="252"/>
      <c r="C59" s="122">
        <v>4</v>
      </c>
    </row>
    <row r="60" spans="1:3" ht="13.5" thickBot="1">
      <c r="A60" s="251" t="s">
        <v>199</v>
      </c>
      <c r="B60" s="252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3" sqref="B3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5" t="str">
        <f>+CONCATENATE("9.3.3. melléklet a ……/",LEFT(ÖSSZEFÜGGÉSEK!A5,4),". (….) önkormányzati rendelethez")</f>
        <v>9.3.3. melléklet a ……/2018. (….) önkormányzati rendelethez</v>
      </c>
    </row>
    <row r="2" spans="1:3" s="471" customFormat="1" ht="25.5" customHeight="1">
      <c r="A2" s="422" t="s">
        <v>197</v>
      </c>
      <c r="B2" s="364" t="s">
        <v>579</v>
      </c>
      <c r="C2" s="378" t="s">
        <v>59</v>
      </c>
    </row>
    <row r="3" spans="1:3" s="471" customFormat="1" ht="24.75" thickBot="1">
      <c r="A3" s="465" t="s">
        <v>196</v>
      </c>
      <c r="B3" s="365" t="s">
        <v>528</v>
      </c>
      <c r="C3" s="379" t="s">
        <v>59</v>
      </c>
    </row>
    <row r="4" spans="1:3" s="472" customFormat="1" ht="15.75" customHeight="1" thickBot="1">
      <c r="A4" s="232"/>
      <c r="B4" s="232"/>
      <c r="C4" s="233" t="str">
        <f>'9.3.2. sz. mell'!C4</f>
        <v>Forintban!</v>
      </c>
    </row>
    <row r="5" spans="1:3" ht="13.5" thickBot="1">
      <c r="A5" s="423" t="s">
        <v>198</v>
      </c>
      <c r="B5" s="234" t="s">
        <v>561</v>
      </c>
      <c r="C5" s="576" t="s">
        <v>54</v>
      </c>
    </row>
    <row r="6" spans="1:3" s="473" customFormat="1" ht="12.75" customHeight="1" thickBot="1">
      <c r="A6" s="199"/>
      <c r="B6" s="200" t="s">
        <v>489</v>
      </c>
      <c r="C6" s="201" t="s">
        <v>490</v>
      </c>
    </row>
    <row r="7" spans="1:3" s="473" customFormat="1" ht="15.75" customHeight="1" thickBot="1">
      <c r="A7" s="236"/>
      <c r="B7" s="237" t="s">
        <v>55</v>
      </c>
      <c r="C7" s="238"/>
    </row>
    <row r="8" spans="1:3" s="380" customFormat="1" ht="12" customHeight="1" thickBot="1">
      <c r="A8" s="199" t="s">
        <v>18</v>
      </c>
      <c r="B8" s="239" t="s">
        <v>516</v>
      </c>
      <c r="C8" s="323">
        <f>SUM(C9:C19)</f>
        <v>0</v>
      </c>
    </row>
    <row r="9" spans="1:3" s="380" customFormat="1" ht="12" customHeight="1">
      <c r="A9" s="466" t="s">
        <v>97</v>
      </c>
      <c r="B9" s="10" t="s">
        <v>272</v>
      </c>
      <c r="C9" s="369"/>
    </row>
    <row r="10" spans="1:3" s="380" customFormat="1" ht="12" customHeight="1">
      <c r="A10" s="467" t="s">
        <v>98</v>
      </c>
      <c r="B10" s="8" t="s">
        <v>273</v>
      </c>
      <c r="C10" s="321"/>
    </row>
    <row r="11" spans="1:3" s="380" customFormat="1" ht="12" customHeight="1">
      <c r="A11" s="467" t="s">
        <v>99</v>
      </c>
      <c r="B11" s="8" t="s">
        <v>274</v>
      </c>
      <c r="C11" s="321"/>
    </row>
    <row r="12" spans="1:3" s="380" customFormat="1" ht="12" customHeight="1">
      <c r="A12" s="467" t="s">
        <v>100</v>
      </c>
      <c r="B12" s="8" t="s">
        <v>275</v>
      </c>
      <c r="C12" s="321"/>
    </row>
    <row r="13" spans="1:3" s="380" customFormat="1" ht="12" customHeight="1">
      <c r="A13" s="467" t="s">
        <v>141</v>
      </c>
      <c r="B13" s="8" t="s">
        <v>276</v>
      </c>
      <c r="C13" s="321"/>
    </row>
    <row r="14" spans="1:3" s="380" customFormat="1" ht="12" customHeight="1">
      <c r="A14" s="467" t="s">
        <v>101</v>
      </c>
      <c r="B14" s="8" t="s">
        <v>395</v>
      </c>
      <c r="C14" s="321"/>
    </row>
    <row r="15" spans="1:3" s="380" customFormat="1" ht="12" customHeight="1">
      <c r="A15" s="467" t="s">
        <v>102</v>
      </c>
      <c r="B15" s="7" t="s">
        <v>396</v>
      </c>
      <c r="C15" s="321"/>
    </row>
    <row r="16" spans="1:3" s="380" customFormat="1" ht="12" customHeight="1">
      <c r="A16" s="467" t="s">
        <v>111</v>
      </c>
      <c r="B16" s="8" t="s">
        <v>279</v>
      </c>
      <c r="C16" s="370"/>
    </row>
    <row r="17" spans="1:3" s="474" customFormat="1" ht="12" customHeight="1">
      <c r="A17" s="467" t="s">
        <v>112</v>
      </c>
      <c r="B17" s="8" t="s">
        <v>280</v>
      </c>
      <c r="C17" s="321"/>
    </row>
    <row r="18" spans="1:3" s="474" customFormat="1" ht="12" customHeight="1">
      <c r="A18" s="467" t="s">
        <v>113</v>
      </c>
      <c r="B18" s="8" t="s">
        <v>432</v>
      </c>
      <c r="C18" s="322"/>
    </row>
    <row r="19" spans="1:3" s="474" customFormat="1" ht="12" customHeight="1" thickBot="1">
      <c r="A19" s="467" t="s">
        <v>114</v>
      </c>
      <c r="B19" s="7" t="s">
        <v>281</v>
      </c>
      <c r="C19" s="322"/>
    </row>
    <row r="20" spans="1:3" s="380" customFormat="1" ht="12" customHeight="1" thickBot="1">
      <c r="A20" s="199" t="s">
        <v>19</v>
      </c>
      <c r="B20" s="239" t="s">
        <v>397</v>
      </c>
      <c r="C20" s="323">
        <f>SUM(C21:C23)</f>
        <v>0</v>
      </c>
    </row>
    <row r="21" spans="1:3" s="474" customFormat="1" ht="12" customHeight="1">
      <c r="A21" s="467" t="s">
        <v>103</v>
      </c>
      <c r="B21" s="9" t="s">
        <v>253</v>
      </c>
      <c r="C21" s="321"/>
    </row>
    <row r="22" spans="1:3" s="474" customFormat="1" ht="12" customHeight="1">
      <c r="A22" s="467" t="s">
        <v>104</v>
      </c>
      <c r="B22" s="8" t="s">
        <v>398</v>
      </c>
      <c r="C22" s="321"/>
    </row>
    <row r="23" spans="1:3" s="474" customFormat="1" ht="12" customHeight="1">
      <c r="A23" s="467" t="s">
        <v>105</v>
      </c>
      <c r="B23" s="8" t="s">
        <v>399</v>
      </c>
      <c r="C23" s="321"/>
    </row>
    <row r="24" spans="1:3" s="474" customFormat="1" ht="12" customHeight="1" thickBot="1">
      <c r="A24" s="467" t="s">
        <v>106</v>
      </c>
      <c r="B24" s="8" t="s">
        <v>521</v>
      </c>
      <c r="C24" s="321"/>
    </row>
    <row r="25" spans="1:3" s="474" customFormat="1" ht="12" customHeight="1" thickBot="1">
      <c r="A25" s="207" t="s">
        <v>20</v>
      </c>
      <c r="B25" s="124" t="s">
        <v>167</v>
      </c>
      <c r="C25" s="350"/>
    </row>
    <row r="26" spans="1:3" s="474" customFormat="1" ht="12" customHeight="1" thickBot="1">
      <c r="A26" s="207" t="s">
        <v>21</v>
      </c>
      <c r="B26" s="124" t="s">
        <v>400</v>
      </c>
      <c r="C26" s="323">
        <f>+C27+C28</f>
        <v>0</v>
      </c>
    </row>
    <row r="27" spans="1:3" s="474" customFormat="1" ht="12" customHeight="1">
      <c r="A27" s="468" t="s">
        <v>263</v>
      </c>
      <c r="B27" s="469" t="s">
        <v>398</v>
      </c>
      <c r="C27" s="79"/>
    </row>
    <row r="28" spans="1:3" s="474" customFormat="1" ht="12" customHeight="1">
      <c r="A28" s="468" t="s">
        <v>264</v>
      </c>
      <c r="B28" s="470" t="s">
        <v>401</v>
      </c>
      <c r="C28" s="324"/>
    </row>
    <row r="29" spans="1:3" s="474" customFormat="1" ht="12" customHeight="1" thickBot="1">
      <c r="A29" s="467" t="s">
        <v>265</v>
      </c>
      <c r="B29" s="141" t="s">
        <v>522</v>
      </c>
      <c r="C29" s="83"/>
    </row>
    <row r="30" spans="1:3" s="474" customFormat="1" ht="12" customHeight="1" thickBot="1">
      <c r="A30" s="207" t="s">
        <v>22</v>
      </c>
      <c r="B30" s="124" t="s">
        <v>402</v>
      </c>
      <c r="C30" s="323">
        <f>+C31+C32+C33</f>
        <v>0</v>
      </c>
    </row>
    <row r="31" spans="1:3" s="474" customFormat="1" ht="12" customHeight="1">
      <c r="A31" s="468" t="s">
        <v>90</v>
      </c>
      <c r="B31" s="469" t="s">
        <v>286</v>
      </c>
      <c r="C31" s="79"/>
    </row>
    <row r="32" spans="1:3" s="474" customFormat="1" ht="12" customHeight="1">
      <c r="A32" s="468" t="s">
        <v>91</v>
      </c>
      <c r="B32" s="470" t="s">
        <v>287</v>
      </c>
      <c r="C32" s="324"/>
    </row>
    <row r="33" spans="1:3" s="474" customFormat="1" ht="12" customHeight="1" thickBot="1">
      <c r="A33" s="467" t="s">
        <v>92</v>
      </c>
      <c r="B33" s="141" t="s">
        <v>288</v>
      </c>
      <c r="C33" s="83"/>
    </row>
    <row r="34" spans="1:3" s="380" customFormat="1" ht="12" customHeight="1" thickBot="1">
      <c r="A34" s="207" t="s">
        <v>23</v>
      </c>
      <c r="B34" s="124" t="s">
        <v>371</v>
      </c>
      <c r="C34" s="350"/>
    </row>
    <row r="35" spans="1:3" s="380" customFormat="1" ht="12" customHeight="1" thickBot="1">
      <c r="A35" s="207" t="s">
        <v>24</v>
      </c>
      <c r="B35" s="124" t="s">
        <v>403</v>
      </c>
      <c r="C35" s="371"/>
    </row>
    <row r="36" spans="1:3" s="380" customFormat="1" ht="12" customHeight="1" thickBot="1">
      <c r="A36" s="199" t="s">
        <v>25</v>
      </c>
      <c r="B36" s="124" t="s">
        <v>523</v>
      </c>
      <c r="C36" s="372">
        <f>+C8+C20+C25+C26+C30+C34+C35</f>
        <v>0</v>
      </c>
    </row>
    <row r="37" spans="1:3" s="380" customFormat="1" ht="12" customHeight="1" thickBot="1">
      <c r="A37" s="240" t="s">
        <v>26</v>
      </c>
      <c r="B37" s="124" t="s">
        <v>405</v>
      </c>
      <c r="C37" s="372">
        <f>+C38+C39+C40</f>
        <v>0</v>
      </c>
    </row>
    <row r="38" spans="1:3" s="380" customFormat="1" ht="12" customHeight="1">
      <c r="A38" s="468" t="s">
        <v>406</v>
      </c>
      <c r="B38" s="469" t="s">
        <v>231</v>
      </c>
      <c r="C38" s="79"/>
    </row>
    <row r="39" spans="1:3" s="380" customFormat="1" ht="12" customHeight="1">
      <c r="A39" s="468" t="s">
        <v>407</v>
      </c>
      <c r="B39" s="470" t="s">
        <v>2</v>
      </c>
      <c r="C39" s="324"/>
    </row>
    <row r="40" spans="1:3" s="474" customFormat="1" ht="12" customHeight="1" thickBot="1">
      <c r="A40" s="467" t="s">
        <v>408</v>
      </c>
      <c r="B40" s="141" t="s">
        <v>409</v>
      </c>
      <c r="C40" s="83"/>
    </row>
    <row r="41" spans="1:3" s="474" customFormat="1" ht="15" customHeight="1" thickBot="1">
      <c r="A41" s="240" t="s">
        <v>27</v>
      </c>
      <c r="B41" s="241" t="s">
        <v>410</v>
      </c>
      <c r="C41" s="375">
        <f>+C36+C37</f>
        <v>0</v>
      </c>
    </row>
    <row r="42" spans="1:3" s="474" customFormat="1" ht="15" customHeight="1">
      <c r="A42" s="242"/>
      <c r="B42" s="243"/>
      <c r="C42" s="373"/>
    </row>
    <row r="43" spans="1:3" ht="13.5" thickBot="1">
      <c r="A43" s="244"/>
      <c r="B43" s="245"/>
      <c r="C43" s="374"/>
    </row>
    <row r="44" spans="1:3" s="473" customFormat="1" ht="16.5" customHeight="1" thickBot="1">
      <c r="A44" s="246"/>
      <c r="B44" s="247" t="s">
        <v>56</v>
      </c>
      <c r="C44" s="375"/>
    </row>
    <row r="45" spans="1:3" s="475" customFormat="1" ht="12" customHeight="1" thickBot="1">
      <c r="A45" s="207" t="s">
        <v>18</v>
      </c>
      <c r="B45" s="124" t="s">
        <v>411</v>
      </c>
      <c r="C45" s="323">
        <f>SUM(C46:C50)</f>
        <v>0</v>
      </c>
    </row>
    <row r="46" spans="1:3" ht="12" customHeight="1">
      <c r="A46" s="467" t="s">
        <v>97</v>
      </c>
      <c r="B46" s="9" t="s">
        <v>48</v>
      </c>
      <c r="C46" s="79"/>
    </row>
    <row r="47" spans="1:3" ht="12" customHeight="1">
      <c r="A47" s="467" t="s">
        <v>98</v>
      </c>
      <c r="B47" s="8" t="s">
        <v>176</v>
      </c>
      <c r="C47" s="82"/>
    </row>
    <row r="48" spans="1:3" ht="12" customHeight="1">
      <c r="A48" s="467" t="s">
        <v>99</v>
      </c>
      <c r="B48" s="8" t="s">
        <v>133</v>
      </c>
      <c r="C48" s="82"/>
    </row>
    <row r="49" spans="1:3" ht="12" customHeight="1">
      <c r="A49" s="467" t="s">
        <v>100</v>
      </c>
      <c r="B49" s="8" t="s">
        <v>177</v>
      </c>
      <c r="C49" s="82"/>
    </row>
    <row r="50" spans="1:3" ht="12" customHeight="1" thickBot="1">
      <c r="A50" s="467" t="s">
        <v>141</v>
      </c>
      <c r="B50" s="8" t="s">
        <v>178</v>
      </c>
      <c r="C50" s="82"/>
    </row>
    <row r="51" spans="1:3" ht="12" customHeight="1" thickBot="1">
      <c r="A51" s="207" t="s">
        <v>19</v>
      </c>
      <c r="B51" s="124" t="s">
        <v>412</v>
      </c>
      <c r="C51" s="323">
        <f>SUM(C52:C54)</f>
        <v>0</v>
      </c>
    </row>
    <row r="52" spans="1:3" s="475" customFormat="1" ht="12" customHeight="1">
      <c r="A52" s="467" t="s">
        <v>103</v>
      </c>
      <c r="B52" s="9" t="s">
        <v>224</v>
      </c>
      <c r="C52" s="79"/>
    </row>
    <row r="53" spans="1:3" ht="12" customHeight="1">
      <c r="A53" s="467" t="s">
        <v>104</v>
      </c>
      <c r="B53" s="8" t="s">
        <v>180</v>
      </c>
      <c r="C53" s="82"/>
    </row>
    <row r="54" spans="1:3" ht="12" customHeight="1">
      <c r="A54" s="467" t="s">
        <v>105</v>
      </c>
      <c r="B54" s="8" t="s">
        <v>57</v>
      </c>
      <c r="C54" s="82"/>
    </row>
    <row r="55" spans="1:3" ht="12" customHeight="1" thickBot="1">
      <c r="A55" s="467" t="s">
        <v>106</v>
      </c>
      <c r="B55" s="8" t="s">
        <v>520</v>
      </c>
      <c r="C55" s="82"/>
    </row>
    <row r="56" spans="1:3" ht="15" customHeight="1" thickBot="1">
      <c r="A56" s="207" t="s">
        <v>20</v>
      </c>
      <c r="B56" s="124" t="s">
        <v>13</v>
      </c>
      <c r="C56" s="350"/>
    </row>
    <row r="57" spans="1:3" ht="13.5" thickBot="1">
      <c r="A57" s="207" t="s">
        <v>21</v>
      </c>
      <c r="B57" s="248" t="s">
        <v>527</v>
      </c>
      <c r="C57" s="376">
        <f>+C45+C51+C56</f>
        <v>0</v>
      </c>
    </row>
    <row r="58" ht="15" customHeight="1" thickBot="1">
      <c r="C58" s="377"/>
    </row>
    <row r="59" spans="1:3" ht="14.25" customHeight="1" thickBot="1">
      <c r="A59" s="251" t="s">
        <v>515</v>
      </c>
      <c r="B59" s="252"/>
      <c r="C59" s="122"/>
    </row>
    <row r="60" spans="1:3" ht="13.5" thickBot="1">
      <c r="A60" s="251" t="s">
        <v>199</v>
      </c>
      <c r="B60" s="252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39" t="s">
        <v>3</v>
      </c>
      <c r="B1" s="639"/>
      <c r="C1" s="639"/>
      <c r="D1" s="639"/>
      <c r="E1" s="639"/>
      <c r="F1" s="639"/>
      <c r="G1" s="639"/>
    </row>
    <row r="3" spans="1:7" s="163" customFormat="1" ht="27" customHeight="1">
      <c r="A3" s="161" t="s">
        <v>203</v>
      </c>
      <c r="B3" s="162"/>
      <c r="C3" s="638" t="s">
        <v>204</v>
      </c>
      <c r="D3" s="638"/>
      <c r="E3" s="638"/>
      <c r="F3" s="638"/>
      <c r="G3" s="638"/>
    </row>
    <row r="4" spans="1:7" s="163" customFormat="1" ht="15.7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205</v>
      </c>
      <c r="B5" s="162"/>
      <c r="C5" s="638" t="s">
        <v>204</v>
      </c>
      <c r="D5" s="638"/>
      <c r="E5" s="638"/>
      <c r="F5" s="638"/>
      <c r="G5" s="162"/>
    </row>
    <row r="6" spans="1:7" s="164" customFormat="1" ht="12.75">
      <c r="A6" s="214"/>
      <c r="B6" s="214"/>
      <c r="C6" s="214"/>
      <c r="D6" s="214"/>
      <c r="E6" s="214"/>
      <c r="F6" s="214"/>
      <c r="G6" s="214"/>
    </row>
    <row r="7" spans="1:7" s="165" customFormat="1" ht="15" customHeight="1">
      <c r="A7" s="269" t="s">
        <v>564</v>
      </c>
      <c r="B7" s="268"/>
      <c r="C7" s="268"/>
      <c r="D7" s="254"/>
      <c r="E7" s="254"/>
      <c r="F7" s="254"/>
      <c r="G7" s="254"/>
    </row>
    <row r="8" spans="1:7" s="165" customFormat="1" ht="15" customHeight="1" thickBot="1">
      <c r="A8" s="269" t="s">
        <v>206</v>
      </c>
      <c r="B8" s="268"/>
      <c r="C8" s="268"/>
      <c r="D8" s="268"/>
      <c r="E8" s="268"/>
      <c r="F8" s="268"/>
      <c r="G8" s="539" t="str">
        <f>'9.3.3. sz. mell'!C4</f>
        <v>Forintban!</v>
      </c>
    </row>
    <row r="9" spans="1:7" s="78" customFormat="1" ht="42" customHeight="1" thickBot="1">
      <c r="A9" s="196" t="s">
        <v>16</v>
      </c>
      <c r="B9" s="197" t="s">
        <v>207</v>
      </c>
      <c r="C9" s="197" t="s">
        <v>208</v>
      </c>
      <c r="D9" s="197" t="s">
        <v>209</v>
      </c>
      <c r="E9" s="197" t="s">
        <v>210</v>
      </c>
      <c r="F9" s="197" t="s">
        <v>211</v>
      </c>
      <c r="G9" s="198" t="s">
        <v>52</v>
      </c>
    </row>
    <row r="10" spans="1:7" ht="24" customHeight="1">
      <c r="A10" s="255" t="s">
        <v>18</v>
      </c>
      <c r="B10" s="205" t="s">
        <v>212</v>
      </c>
      <c r="C10" s="166"/>
      <c r="D10" s="166"/>
      <c r="E10" s="166"/>
      <c r="F10" s="166"/>
      <c r="G10" s="256">
        <f>SUM(C10:F10)</f>
        <v>0</v>
      </c>
    </row>
    <row r="11" spans="1:7" ht="24" customHeight="1">
      <c r="A11" s="257" t="s">
        <v>19</v>
      </c>
      <c r="B11" s="206" t="s">
        <v>213</v>
      </c>
      <c r="C11" s="167"/>
      <c r="D11" s="167"/>
      <c r="E11" s="167"/>
      <c r="F11" s="167"/>
      <c r="G11" s="258">
        <f aca="true" t="shared" si="0" ref="G11:G16">SUM(C11:F11)</f>
        <v>0</v>
      </c>
    </row>
    <row r="12" spans="1:7" ht="24" customHeight="1">
      <c r="A12" s="257" t="s">
        <v>20</v>
      </c>
      <c r="B12" s="206" t="s">
        <v>214</v>
      </c>
      <c r="C12" s="167"/>
      <c r="D12" s="167"/>
      <c r="E12" s="167"/>
      <c r="F12" s="167"/>
      <c r="G12" s="258">
        <f t="shared" si="0"/>
        <v>0</v>
      </c>
    </row>
    <row r="13" spans="1:7" ht="24" customHeight="1">
      <c r="A13" s="257" t="s">
        <v>21</v>
      </c>
      <c r="B13" s="206" t="s">
        <v>215</v>
      </c>
      <c r="C13" s="167"/>
      <c r="D13" s="167"/>
      <c r="E13" s="167"/>
      <c r="F13" s="167"/>
      <c r="G13" s="258">
        <f t="shared" si="0"/>
        <v>0</v>
      </c>
    </row>
    <row r="14" spans="1:7" ht="24" customHeight="1">
      <c r="A14" s="257" t="s">
        <v>22</v>
      </c>
      <c r="B14" s="206" t="s">
        <v>216</v>
      </c>
      <c r="C14" s="167"/>
      <c r="D14" s="167"/>
      <c r="E14" s="167"/>
      <c r="F14" s="167"/>
      <c r="G14" s="258">
        <f t="shared" si="0"/>
        <v>0</v>
      </c>
    </row>
    <row r="15" spans="1:7" ht="24" customHeight="1" thickBot="1">
      <c r="A15" s="259" t="s">
        <v>23</v>
      </c>
      <c r="B15" s="260" t="s">
        <v>217</v>
      </c>
      <c r="C15" s="168"/>
      <c r="D15" s="168"/>
      <c r="E15" s="168"/>
      <c r="F15" s="168"/>
      <c r="G15" s="261">
        <f t="shared" si="0"/>
        <v>0</v>
      </c>
    </row>
    <row r="16" spans="1:7" s="169" customFormat="1" ht="24" customHeight="1" thickBot="1">
      <c r="A16" s="262" t="s">
        <v>24</v>
      </c>
      <c r="B16" s="263" t="s">
        <v>52</v>
      </c>
      <c r="C16" s="264">
        <f>SUM(C10:C15)</f>
        <v>0</v>
      </c>
      <c r="D16" s="264">
        <f>SUM(D10:D15)</f>
        <v>0</v>
      </c>
      <c r="E16" s="264">
        <f>SUM(E10:E15)</f>
        <v>0</v>
      </c>
      <c r="F16" s="264">
        <f>SUM(F10:F15)</f>
        <v>0</v>
      </c>
      <c r="G16" s="265">
        <f t="shared" si="0"/>
        <v>0</v>
      </c>
    </row>
    <row r="17" spans="1:7" s="164" customFormat="1" ht="12.75">
      <c r="A17" s="214"/>
      <c r="B17" s="214"/>
      <c r="C17" s="214"/>
      <c r="D17" s="214"/>
      <c r="E17" s="214"/>
      <c r="F17" s="214"/>
      <c r="G17" s="214"/>
    </row>
    <row r="18" spans="1:7" s="164" customFormat="1" ht="12.75">
      <c r="A18" s="214"/>
      <c r="B18" s="214"/>
      <c r="C18" s="214"/>
      <c r="D18" s="214"/>
      <c r="E18" s="214"/>
      <c r="F18" s="214"/>
      <c r="G18" s="214"/>
    </row>
    <row r="19" spans="1:7" s="164" customFormat="1" ht="12.75">
      <c r="A19" s="214"/>
      <c r="B19" s="214"/>
      <c r="C19" s="214"/>
      <c r="D19" s="214"/>
      <c r="E19" s="214"/>
      <c r="F19" s="214"/>
      <c r="G19" s="214"/>
    </row>
    <row r="20" spans="1:7" s="164" customFormat="1" ht="15.75">
      <c r="A20" s="163" t="str">
        <f>+CONCATENATE("......................, ",LEFT(ÖSSZEFÜGGÉSEK!A5,4),". .......................... hó ..... nap")</f>
        <v>......................, 2018. .......................... hó ..... nap</v>
      </c>
      <c r="D20" s="214"/>
      <c r="E20" s="214"/>
      <c r="F20" s="214"/>
      <c r="G20" s="214"/>
    </row>
    <row r="21" spans="1:7" s="164" customFormat="1" ht="12.75">
      <c r="A21" s="214"/>
      <c r="B21" s="214"/>
      <c r="C21" s="214"/>
      <c r="D21" s="214"/>
      <c r="E21" s="214"/>
      <c r="F21" s="214"/>
      <c r="G21" s="214"/>
    </row>
    <row r="22" spans="1:7" ht="12.75">
      <c r="A22" s="214"/>
      <c r="B22" s="214"/>
      <c r="C22" s="214"/>
      <c r="D22" s="214"/>
      <c r="E22" s="214"/>
      <c r="F22" s="214"/>
      <c r="G22" s="214"/>
    </row>
    <row r="23" spans="1:7" ht="12.75">
      <c r="A23" s="214"/>
      <c r="B23" s="214"/>
      <c r="C23" s="164"/>
      <c r="D23" s="164"/>
      <c r="E23" s="164"/>
      <c r="F23" s="164"/>
      <c r="G23" s="214"/>
    </row>
    <row r="24" spans="1:7" ht="13.5">
      <c r="A24" s="214"/>
      <c r="B24" s="214"/>
      <c r="C24" s="266"/>
      <c r="D24" s="267" t="s">
        <v>218</v>
      </c>
      <c r="E24" s="267"/>
      <c r="F24" s="266"/>
      <c r="G24" s="214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30">
      <selection activeCell="E113" sqref="E113"/>
    </sheetView>
  </sheetViews>
  <sheetFormatPr defaultColWidth="9.00390625" defaultRowHeight="12.75"/>
  <cols>
    <col min="1" max="1" width="9.00390625" style="397" customWidth="1"/>
    <col min="2" max="2" width="75.875" style="397" customWidth="1"/>
    <col min="3" max="3" width="15.50390625" style="398" customWidth="1"/>
    <col min="4" max="5" width="15.50390625" style="397" customWidth="1"/>
    <col min="6" max="6" width="9.00390625" style="38" customWidth="1"/>
    <col min="7" max="16384" width="9.375" style="38" customWidth="1"/>
  </cols>
  <sheetData>
    <row r="1" spans="1:5" ht="15.75" customHeight="1">
      <c r="A1" s="592" t="s">
        <v>15</v>
      </c>
      <c r="B1" s="592"/>
      <c r="C1" s="592"/>
      <c r="D1" s="592"/>
      <c r="E1" s="592"/>
    </row>
    <row r="2" spans="1:5" ht="15.75" customHeight="1" thickBot="1">
      <c r="A2" s="593" t="s">
        <v>145</v>
      </c>
      <c r="B2" s="593"/>
      <c r="D2" s="140"/>
      <c r="E2" s="313" t="str">
        <f>'10.sz.mell'!G8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+CONCATENATE(LEFT(ÖSSZEFÜGGÉSEK!A5,4)-2,". évi tény")</f>
        <v>2016. évi tény</v>
      </c>
      <c r="D3" s="420" t="str">
        <f>+CONCATENATE(LEFT(ÖSSZEFÜGGÉSEK!A5,4)-1,". évi várható")</f>
        <v>2017. évi várható</v>
      </c>
      <c r="E3" s="160" t="str">
        <f>+'1.1.sz.mell.'!C3</f>
        <v>2018. évi előirányzat</v>
      </c>
    </row>
    <row r="4" spans="1:5" s="40" customFormat="1" ht="12" customHeight="1" thickBot="1">
      <c r="A4" s="31" t="s">
        <v>489</v>
      </c>
      <c r="B4" s="32" t="s">
        <v>490</v>
      </c>
      <c r="C4" s="32" t="s">
        <v>491</v>
      </c>
      <c r="D4" s="32" t="s">
        <v>493</v>
      </c>
      <c r="E4" s="464" t="s">
        <v>492</v>
      </c>
    </row>
    <row r="5" spans="1:5" s="1" customFormat="1" ht="12" customHeight="1" thickBot="1">
      <c r="A5" s="20" t="s">
        <v>18</v>
      </c>
      <c r="B5" s="21" t="s">
        <v>247</v>
      </c>
      <c r="C5" s="412">
        <f>+C6+C7+C8+C9+C10+C11</f>
        <v>133404120</v>
      </c>
      <c r="D5" s="412">
        <f>+D6+D7+D8+D9+D10+D11</f>
        <v>128963621</v>
      </c>
      <c r="E5" s="270">
        <f>+E6+E7+E8+E9+E10+E11</f>
        <v>113142467</v>
      </c>
    </row>
    <row r="6" spans="1:5" s="1" customFormat="1" ht="12" customHeight="1">
      <c r="A6" s="15" t="s">
        <v>97</v>
      </c>
      <c r="B6" s="432" t="s">
        <v>248</v>
      </c>
      <c r="C6" s="414">
        <v>57606008</v>
      </c>
      <c r="D6" s="414">
        <v>43847881</v>
      </c>
      <c r="E6" s="272">
        <v>43438015</v>
      </c>
    </row>
    <row r="7" spans="1:5" s="1" customFormat="1" ht="12" customHeight="1">
      <c r="A7" s="14" t="s">
        <v>98</v>
      </c>
      <c r="B7" s="433" t="s">
        <v>249</v>
      </c>
      <c r="C7" s="413">
        <v>37030267</v>
      </c>
      <c r="D7" s="413">
        <v>40198833</v>
      </c>
      <c r="E7" s="271">
        <v>38684467</v>
      </c>
    </row>
    <row r="8" spans="1:5" s="1" customFormat="1" ht="12" customHeight="1">
      <c r="A8" s="14" t="s">
        <v>99</v>
      </c>
      <c r="B8" s="433" t="s">
        <v>250</v>
      </c>
      <c r="C8" s="413">
        <v>24811324</v>
      </c>
      <c r="D8" s="413">
        <v>26242815</v>
      </c>
      <c r="E8" s="271">
        <v>29219985</v>
      </c>
    </row>
    <row r="9" spans="1:5" s="1" customFormat="1" ht="12" customHeight="1">
      <c r="A9" s="14" t="s">
        <v>100</v>
      </c>
      <c r="B9" s="433" t="s">
        <v>251</v>
      </c>
      <c r="C9" s="413">
        <v>1594860</v>
      </c>
      <c r="D9" s="413">
        <v>1594860</v>
      </c>
      <c r="E9" s="271">
        <v>1800000</v>
      </c>
    </row>
    <row r="10" spans="1:5" s="1" customFormat="1" ht="12" customHeight="1">
      <c r="A10" s="14" t="s">
        <v>141</v>
      </c>
      <c r="B10" s="299" t="s">
        <v>428</v>
      </c>
      <c r="C10" s="413">
        <v>12329021</v>
      </c>
      <c r="D10" s="413">
        <v>16953622</v>
      </c>
      <c r="E10" s="271"/>
    </row>
    <row r="11" spans="1:5" s="1" customFormat="1" ht="12" customHeight="1" thickBot="1">
      <c r="A11" s="16" t="s">
        <v>101</v>
      </c>
      <c r="B11" s="300" t="s">
        <v>429</v>
      </c>
      <c r="C11" s="413">
        <v>32640</v>
      </c>
      <c r="D11" s="413">
        <v>125610</v>
      </c>
      <c r="E11" s="271"/>
    </row>
    <row r="12" spans="1:5" s="1" customFormat="1" ht="12" customHeight="1" thickBot="1">
      <c r="A12" s="20" t="s">
        <v>19</v>
      </c>
      <c r="B12" s="298" t="s">
        <v>252</v>
      </c>
      <c r="C12" s="412">
        <f>+C13+C14+C15+C16+C17</f>
        <v>25646486</v>
      </c>
      <c r="D12" s="412">
        <f>+D13+D14+D15+D16+D17</f>
        <v>20796089</v>
      </c>
      <c r="E12" s="270">
        <f>+E13+E14+E15+E16+E17</f>
        <v>19598400</v>
      </c>
    </row>
    <row r="13" spans="1:5" s="1" customFormat="1" ht="12" customHeight="1">
      <c r="A13" s="15" t="s">
        <v>103</v>
      </c>
      <c r="B13" s="432" t="s">
        <v>253</v>
      </c>
      <c r="C13" s="414"/>
      <c r="D13" s="414"/>
      <c r="E13" s="272"/>
    </row>
    <row r="14" spans="1:5" s="1" customFormat="1" ht="12" customHeight="1">
      <c r="A14" s="14" t="s">
        <v>104</v>
      </c>
      <c r="B14" s="433" t="s">
        <v>254</v>
      </c>
      <c r="C14" s="413"/>
      <c r="D14" s="413"/>
      <c r="E14" s="271"/>
    </row>
    <row r="15" spans="1:5" s="1" customFormat="1" ht="12" customHeight="1">
      <c r="A15" s="14" t="s">
        <v>105</v>
      </c>
      <c r="B15" s="433" t="s">
        <v>418</v>
      </c>
      <c r="C15" s="413">
        <v>19730</v>
      </c>
      <c r="D15" s="413"/>
      <c r="E15" s="271"/>
    </row>
    <row r="16" spans="1:5" s="1" customFormat="1" ht="12" customHeight="1">
      <c r="A16" s="14" t="s">
        <v>106</v>
      </c>
      <c r="B16" s="433" t="s">
        <v>419</v>
      </c>
      <c r="C16" s="413"/>
      <c r="D16" s="413"/>
      <c r="E16" s="271"/>
    </row>
    <row r="17" spans="1:5" s="1" customFormat="1" ht="12" customHeight="1">
      <c r="A17" s="14" t="s">
        <v>107</v>
      </c>
      <c r="B17" s="433" t="s">
        <v>255</v>
      </c>
      <c r="C17" s="413">
        <v>25626756</v>
      </c>
      <c r="D17" s="413">
        <v>20796089</v>
      </c>
      <c r="E17" s="271">
        <v>19598400</v>
      </c>
    </row>
    <row r="18" spans="1:5" s="1" customFormat="1" ht="12" customHeight="1" thickBot="1">
      <c r="A18" s="16" t="s">
        <v>115</v>
      </c>
      <c r="B18" s="300" t="s">
        <v>256</v>
      </c>
      <c r="C18" s="415"/>
      <c r="D18" s="415"/>
      <c r="E18" s="273"/>
    </row>
    <row r="19" spans="1:5" s="1" customFormat="1" ht="12" customHeight="1" thickBot="1">
      <c r="A19" s="20" t="s">
        <v>20</v>
      </c>
      <c r="B19" s="21" t="s">
        <v>257</v>
      </c>
      <c r="C19" s="412">
        <f>+C20+C21+C22+C23+C24</f>
        <v>550000</v>
      </c>
      <c r="D19" s="412">
        <f>+D20+D21+D22+D23+D24</f>
        <v>3541020</v>
      </c>
      <c r="E19" s="270">
        <f>+E20+E21+E22+E23+E24</f>
        <v>143309282</v>
      </c>
    </row>
    <row r="20" spans="1:5" s="1" customFormat="1" ht="12" customHeight="1">
      <c r="A20" s="15" t="s">
        <v>86</v>
      </c>
      <c r="B20" s="432" t="s">
        <v>258</v>
      </c>
      <c r="C20" s="414">
        <v>550000</v>
      </c>
      <c r="D20" s="414">
        <v>3541020</v>
      </c>
      <c r="E20" s="272">
        <v>143309282</v>
      </c>
    </row>
    <row r="21" spans="1:5" s="1" customFormat="1" ht="12" customHeight="1">
      <c r="A21" s="14" t="s">
        <v>87</v>
      </c>
      <c r="B21" s="433" t="s">
        <v>259</v>
      </c>
      <c r="C21" s="413"/>
      <c r="D21" s="413"/>
      <c r="E21" s="271"/>
    </row>
    <row r="22" spans="1:5" s="1" customFormat="1" ht="12" customHeight="1">
      <c r="A22" s="14" t="s">
        <v>88</v>
      </c>
      <c r="B22" s="433" t="s">
        <v>420</v>
      </c>
      <c r="C22" s="413"/>
      <c r="D22" s="413"/>
      <c r="E22" s="271"/>
    </row>
    <row r="23" spans="1:5" s="1" customFormat="1" ht="12" customHeight="1">
      <c r="A23" s="14" t="s">
        <v>89</v>
      </c>
      <c r="B23" s="433" t="s">
        <v>421</v>
      </c>
      <c r="C23" s="413"/>
      <c r="D23" s="413"/>
      <c r="E23" s="271"/>
    </row>
    <row r="24" spans="1:5" s="1" customFormat="1" ht="12" customHeight="1">
      <c r="A24" s="14" t="s">
        <v>164</v>
      </c>
      <c r="B24" s="433" t="s">
        <v>260</v>
      </c>
      <c r="C24" s="413"/>
      <c r="D24" s="413"/>
      <c r="E24" s="271"/>
    </row>
    <row r="25" spans="1:5" s="1" customFormat="1" ht="12" customHeight="1" thickBot="1">
      <c r="A25" s="16" t="s">
        <v>165</v>
      </c>
      <c r="B25" s="434" t="s">
        <v>261</v>
      </c>
      <c r="C25" s="415"/>
      <c r="D25" s="415"/>
      <c r="E25" s="273"/>
    </row>
    <row r="26" spans="1:5" s="1" customFormat="1" ht="12" customHeight="1" thickBot="1">
      <c r="A26" s="20" t="s">
        <v>166</v>
      </c>
      <c r="B26" s="21" t="s">
        <v>262</v>
      </c>
      <c r="C26" s="419">
        <f>SUM(C27:C33)</f>
        <v>220459534</v>
      </c>
      <c r="D26" s="419">
        <f>SUM(D27:D33)</f>
        <v>210086401</v>
      </c>
      <c r="E26" s="463">
        <f>SUM(E27:E33)</f>
        <v>196229000</v>
      </c>
    </row>
    <row r="27" spans="1:5" s="1" customFormat="1" ht="12" customHeight="1">
      <c r="A27" s="15" t="s">
        <v>263</v>
      </c>
      <c r="B27" s="432" t="s">
        <v>553</v>
      </c>
      <c r="C27" s="414">
        <v>149085753</v>
      </c>
      <c r="D27" s="414">
        <v>141917438</v>
      </c>
      <c r="E27" s="304">
        <v>141679000</v>
      </c>
    </row>
    <row r="28" spans="1:5" s="1" customFormat="1" ht="12" customHeight="1">
      <c r="A28" s="14" t="s">
        <v>264</v>
      </c>
      <c r="B28" s="433" t="s">
        <v>554</v>
      </c>
      <c r="C28" s="413">
        <v>22580690</v>
      </c>
      <c r="D28" s="413">
        <v>19474200</v>
      </c>
      <c r="E28" s="305">
        <v>20000000</v>
      </c>
    </row>
    <row r="29" spans="1:5" s="1" customFormat="1" ht="12" customHeight="1">
      <c r="A29" s="14" t="s">
        <v>265</v>
      </c>
      <c r="B29" s="433" t="s">
        <v>555</v>
      </c>
      <c r="C29" s="413">
        <v>41623099</v>
      </c>
      <c r="D29" s="413">
        <v>42364543</v>
      </c>
      <c r="E29" s="305">
        <v>30000000</v>
      </c>
    </row>
    <row r="30" spans="1:5" s="1" customFormat="1" ht="12" customHeight="1">
      <c r="A30" s="14" t="s">
        <v>266</v>
      </c>
      <c r="B30" s="433" t="s">
        <v>556</v>
      </c>
      <c r="C30" s="413"/>
      <c r="D30" s="413"/>
      <c r="E30" s="305"/>
    </row>
    <row r="31" spans="1:5" s="1" customFormat="1" ht="12" customHeight="1">
      <c r="A31" s="14" t="s">
        <v>550</v>
      </c>
      <c r="B31" s="433" t="s">
        <v>267</v>
      </c>
      <c r="C31" s="413">
        <v>4634595</v>
      </c>
      <c r="D31" s="413">
        <v>4984947</v>
      </c>
      <c r="E31" s="305">
        <v>3900000</v>
      </c>
    </row>
    <row r="32" spans="1:5" s="1" customFormat="1" ht="12" customHeight="1">
      <c r="A32" s="14" t="s">
        <v>551</v>
      </c>
      <c r="B32" s="433" t="s">
        <v>268</v>
      </c>
      <c r="C32" s="413"/>
      <c r="D32" s="413"/>
      <c r="E32" s="305"/>
    </row>
    <row r="33" spans="1:5" s="1" customFormat="1" ht="12" customHeight="1" thickBot="1">
      <c r="A33" s="16" t="s">
        <v>552</v>
      </c>
      <c r="B33" s="434" t="s">
        <v>269</v>
      </c>
      <c r="C33" s="415">
        <v>2535397</v>
      </c>
      <c r="D33" s="415">
        <v>1345273</v>
      </c>
      <c r="E33" s="311">
        <v>650000</v>
      </c>
    </row>
    <row r="34" spans="1:5" s="1" customFormat="1" ht="12" customHeight="1" thickBot="1">
      <c r="A34" s="20" t="s">
        <v>22</v>
      </c>
      <c r="B34" s="21" t="s">
        <v>430</v>
      </c>
      <c r="C34" s="412">
        <f>SUM(C35:C45)</f>
        <v>60071176</v>
      </c>
      <c r="D34" s="412">
        <f>SUM(D35:D45)</f>
        <v>66328711</v>
      </c>
      <c r="E34" s="270">
        <f>SUM(E35:E45)</f>
        <v>64648309</v>
      </c>
    </row>
    <row r="35" spans="1:5" s="1" customFormat="1" ht="12" customHeight="1">
      <c r="A35" s="15" t="s">
        <v>90</v>
      </c>
      <c r="B35" s="432" t="s">
        <v>272</v>
      </c>
      <c r="C35" s="414"/>
      <c r="D35" s="414"/>
      <c r="E35" s="272"/>
    </row>
    <row r="36" spans="1:5" s="1" customFormat="1" ht="12" customHeight="1">
      <c r="A36" s="14" t="s">
        <v>91</v>
      </c>
      <c r="B36" s="433" t="s">
        <v>273</v>
      </c>
      <c r="C36" s="413">
        <v>13910065</v>
      </c>
      <c r="D36" s="413">
        <v>14230261</v>
      </c>
      <c r="E36" s="271">
        <v>20798846</v>
      </c>
    </row>
    <row r="37" spans="1:5" s="1" customFormat="1" ht="12" customHeight="1">
      <c r="A37" s="14" t="s">
        <v>92</v>
      </c>
      <c r="B37" s="433" t="s">
        <v>274</v>
      </c>
      <c r="C37" s="413">
        <v>7327049</v>
      </c>
      <c r="D37" s="413">
        <v>8475731</v>
      </c>
      <c r="E37" s="271">
        <v>16260000</v>
      </c>
    </row>
    <row r="38" spans="1:5" s="1" customFormat="1" ht="12" customHeight="1">
      <c r="A38" s="14" t="s">
        <v>168</v>
      </c>
      <c r="B38" s="433" t="s">
        <v>275</v>
      </c>
      <c r="C38" s="413">
        <v>17612255</v>
      </c>
      <c r="D38" s="413">
        <v>16176513</v>
      </c>
      <c r="E38" s="271">
        <v>3717200</v>
      </c>
    </row>
    <row r="39" spans="1:5" s="1" customFormat="1" ht="12" customHeight="1">
      <c r="A39" s="14" t="s">
        <v>169</v>
      </c>
      <c r="B39" s="433" t="s">
        <v>276</v>
      </c>
      <c r="C39" s="413">
        <v>9612862</v>
      </c>
      <c r="D39" s="413">
        <v>10144736</v>
      </c>
      <c r="E39" s="271">
        <v>11732830</v>
      </c>
    </row>
    <row r="40" spans="1:5" s="1" customFormat="1" ht="12" customHeight="1">
      <c r="A40" s="14" t="s">
        <v>170</v>
      </c>
      <c r="B40" s="433" t="s">
        <v>277</v>
      </c>
      <c r="C40" s="413">
        <v>10139886</v>
      </c>
      <c r="D40" s="413">
        <v>14108974</v>
      </c>
      <c r="E40" s="271">
        <v>12054433</v>
      </c>
    </row>
    <row r="41" spans="1:5" s="1" customFormat="1" ht="12" customHeight="1">
      <c r="A41" s="14" t="s">
        <v>171</v>
      </c>
      <c r="B41" s="433" t="s">
        <v>278</v>
      </c>
      <c r="C41" s="413"/>
      <c r="D41" s="413"/>
      <c r="E41" s="271"/>
    </row>
    <row r="42" spans="1:5" s="1" customFormat="1" ht="12" customHeight="1">
      <c r="A42" s="14" t="s">
        <v>172</v>
      </c>
      <c r="B42" s="433" t="s">
        <v>557</v>
      </c>
      <c r="C42" s="413">
        <v>510717</v>
      </c>
      <c r="D42" s="413">
        <v>90859</v>
      </c>
      <c r="E42" s="271">
        <v>85000</v>
      </c>
    </row>
    <row r="43" spans="1:5" s="1" customFormat="1" ht="12" customHeight="1">
      <c r="A43" s="14" t="s">
        <v>270</v>
      </c>
      <c r="B43" s="433" t="s">
        <v>280</v>
      </c>
      <c r="C43" s="416">
        <v>3</v>
      </c>
      <c r="D43" s="416">
        <v>90177</v>
      </c>
      <c r="E43" s="274"/>
    </row>
    <row r="44" spans="1:5" s="1" customFormat="1" ht="12" customHeight="1">
      <c r="A44" s="16" t="s">
        <v>271</v>
      </c>
      <c r="B44" s="434" t="s">
        <v>432</v>
      </c>
      <c r="C44" s="417">
        <v>706000</v>
      </c>
      <c r="D44" s="417">
        <v>175120</v>
      </c>
      <c r="E44" s="275"/>
    </row>
    <row r="45" spans="1:5" s="1" customFormat="1" ht="12" customHeight="1" thickBot="1">
      <c r="A45" s="16" t="s">
        <v>431</v>
      </c>
      <c r="B45" s="300" t="s">
        <v>281</v>
      </c>
      <c r="C45" s="417">
        <v>252339</v>
      </c>
      <c r="D45" s="417">
        <v>2836340</v>
      </c>
      <c r="E45" s="275"/>
    </row>
    <row r="46" spans="1:5" s="1" customFormat="1" ht="12" customHeight="1" thickBot="1">
      <c r="A46" s="20" t="s">
        <v>23</v>
      </c>
      <c r="B46" s="21" t="s">
        <v>282</v>
      </c>
      <c r="C46" s="412">
        <f>SUM(C47:C51)</f>
        <v>6532440</v>
      </c>
      <c r="D46" s="412">
        <f>SUM(D47:D51)</f>
        <v>18200556</v>
      </c>
      <c r="E46" s="270">
        <f>SUM(E47:E51)</f>
        <v>4588520</v>
      </c>
    </row>
    <row r="47" spans="1:5" s="1" customFormat="1" ht="12" customHeight="1">
      <c r="A47" s="15" t="s">
        <v>93</v>
      </c>
      <c r="B47" s="432" t="s">
        <v>286</v>
      </c>
      <c r="C47" s="478"/>
      <c r="D47" s="478"/>
      <c r="E47" s="296"/>
    </row>
    <row r="48" spans="1:5" s="1" customFormat="1" ht="12" customHeight="1">
      <c r="A48" s="14" t="s">
        <v>94</v>
      </c>
      <c r="B48" s="433" t="s">
        <v>287</v>
      </c>
      <c r="C48" s="416">
        <v>2874960</v>
      </c>
      <c r="D48" s="416">
        <v>18200556</v>
      </c>
      <c r="E48" s="274">
        <v>4588520</v>
      </c>
    </row>
    <row r="49" spans="1:5" s="1" customFormat="1" ht="12" customHeight="1">
      <c r="A49" s="14" t="s">
        <v>283</v>
      </c>
      <c r="B49" s="433" t="s">
        <v>288</v>
      </c>
      <c r="C49" s="416">
        <v>3657480</v>
      </c>
      <c r="D49" s="416"/>
      <c r="E49" s="274"/>
    </row>
    <row r="50" spans="1:5" s="1" customFormat="1" ht="12" customHeight="1">
      <c r="A50" s="14" t="s">
        <v>284</v>
      </c>
      <c r="B50" s="433" t="s">
        <v>289</v>
      </c>
      <c r="C50" s="416"/>
      <c r="D50" s="416"/>
      <c r="E50" s="274"/>
    </row>
    <row r="51" spans="1:5" s="1" customFormat="1" ht="12" customHeight="1" thickBot="1">
      <c r="A51" s="16" t="s">
        <v>285</v>
      </c>
      <c r="B51" s="300" t="s">
        <v>290</v>
      </c>
      <c r="C51" s="417"/>
      <c r="D51" s="417"/>
      <c r="E51" s="275"/>
    </row>
    <row r="52" spans="1:5" s="1" customFormat="1" ht="12" customHeight="1" thickBot="1">
      <c r="A52" s="20" t="s">
        <v>173</v>
      </c>
      <c r="B52" s="21" t="s">
        <v>291</v>
      </c>
      <c r="C52" s="412">
        <f>SUM(C53:C55)</f>
        <v>4444594</v>
      </c>
      <c r="D52" s="412">
        <f>SUM(D53:D55)</f>
        <v>3741752</v>
      </c>
      <c r="E52" s="270">
        <f>SUM(E53:E55)</f>
        <v>1500000</v>
      </c>
    </row>
    <row r="53" spans="1:5" s="1" customFormat="1" ht="12" customHeight="1">
      <c r="A53" s="15" t="s">
        <v>95</v>
      </c>
      <c r="B53" s="432" t="s">
        <v>292</v>
      </c>
      <c r="C53" s="414"/>
      <c r="D53" s="414"/>
      <c r="E53" s="272"/>
    </row>
    <row r="54" spans="1:5" s="1" customFormat="1" ht="12" customHeight="1">
      <c r="A54" s="14" t="s">
        <v>96</v>
      </c>
      <c r="B54" s="433" t="s">
        <v>422</v>
      </c>
      <c r="C54" s="413"/>
      <c r="D54" s="413"/>
      <c r="E54" s="271"/>
    </row>
    <row r="55" spans="1:5" s="1" customFormat="1" ht="12" customHeight="1">
      <c r="A55" s="14" t="s">
        <v>295</v>
      </c>
      <c r="B55" s="433" t="s">
        <v>293</v>
      </c>
      <c r="C55" s="413">
        <v>4444594</v>
      </c>
      <c r="D55" s="413">
        <v>3741752</v>
      </c>
      <c r="E55" s="271">
        <v>1500000</v>
      </c>
    </row>
    <row r="56" spans="1:5" s="1" customFormat="1" ht="12" customHeight="1" thickBot="1">
      <c r="A56" s="16" t="s">
        <v>296</v>
      </c>
      <c r="B56" s="300" t="s">
        <v>294</v>
      </c>
      <c r="C56" s="415"/>
      <c r="D56" s="415"/>
      <c r="E56" s="273"/>
    </row>
    <row r="57" spans="1:5" s="1" customFormat="1" ht="12" customHeight="1" thickBot="1">
      <c r="A57" s="20" t="s">
        <v>25</v>
      </c>
      <c r="B57" s="298" t="s">
        <v>297</v>
      </c>
      <c r="C57" s="412">
        <f>SUM(C58:C60)</f>
        <v>2256434</v>
      </c>
      <c r="D57" s="412">
        <f>SUM(D58:D60)</f>
        <v>35729240</v>
      </c>
      <c r="E57" s="270">
        <f>SUM(E58:E60)</f>
        <v>6064053</v>
      </c>
    </row>
    <row r="58" spans="1:5" s="1" customFormat="1" ht="12" customHeight="1">
      <c r="A58" s="15" t="s">
        <v>174</v>
      </c>
      <c r="B58" s="432" t="s">
        <v>299</v>
      </c>
      <c r="C58" s="416"/>
      <c r="D58" s="416"/>
      <c r="E58" s="274"/>
    </row>
    <row r="59" spans="1:5" s="1" customFormat="1" ht="12" customHeight="1">
      <c r="A59" s="14" t="s">
        <v>175</v>
      </c>
      <c r="B59" s="433" t="s">
        <v>423</v>
      </c>
      <c r="C59" s="416">
        <v>504884</v>
      </c>
      <c r="D59" s="416">
        <v>688467</v>
      </c>
      <c r="E59" s="274">
        <v>6064053</v>
      </c>
    </row>
    <row r="60" spans="1:5" s="1" customFormat="1" ht="12" customHeight="1">
      <c r="A60" s="14" t="s">
        <v>225</v>
      </c>
      <c r="B60" s="433" t="s">
        <v>300</v>
      </c>
      <c r="C60" s="416">
        <v>1751550</v>
      </c>
      <c r="D60" s="416">
        <v>35040773</v>
      </c>
      <c r="E60" s="274"/>
    </row>
    <row r="61" spans="1:5" s="1" customFormat="1" ht="12" customHeight="1" thickBot="1">
      <c r="A61" s="16" t="s">
        <v>298</v>
      </c>
      <c r="B61" s="300" t="s">
        <v>301</v>
      </c>
      <c r="C61" s="416"/>
      <c r="D61" s="416"/>
      <c r="E61" s="274"/>
    </row>
    <row r="62" spans="1:5" s="1" customFormat="1" ht="12" customHeight="1" thickBot="1">
      <c r="A62" s="504" t="s">
        <v>472</v>
      </c>
      <c r="B62" s="21" t="s">
        <v>302</v>
      </c>
      <c r="C62" s="419">
        <f>+C5+C12+C19+C26+C34+C46+C52+C57</f>
        <v>453364784</v>
      </c>
      <c r="D62" s="419">
        <f>+D5+D12+D19+D26+D34+D46+D52+D57</f>
        <v>487387390</v>
      </c>
      <c r="E62" s="463">
        <f>+E5+E12+E19+E26+E34+E46+E52+E57</f>
        <v>549080031</v>
      </c>
    </row>
    <row r="63" spans="1:5" s="1" customFormat="1" ht="12" customHeight="1" thickBot="1">
      <c r="A63" s="479" t="s">
        <v>303</v>
      </c>
      <c r="B63" s="298" t="s">
        <v>541</v>
      </c>
      <c r="C63" s="412">
        <f>SUM(C64:C66)</f>
        <v>0</v>
      </c>
      <c r="D63" s="412">
        <f>SUM(D64:D66)</f>
        <v>0</v>
      </c>
      <c r="E63" s="270">
        <f>SUM(E64:E66)</f>
        <v>0</v>
      </c>
    </row>
    <row r="64" spans="1:5" s="1" customFormat="1" ht="12" customHeight="1">
      <c r="A64" s="15" t="s">
        <v>332</v>
      </c>
      <c r="B64" s="432" t="s">
        <v>305</v>
      </c>
      <c r="C64" s="416"/>
      <c r="D64" s="416"/>
      <c r="E64" s="274"/>
    </row>
    <row r="65" spans="1:5" s="1" customFormat="1" ht="12" customHeight="1">
      <c r="A65" s="14" t="s">
        <v>341</v>
      </c>
      <c r="B65" s="433" t="s">
        <v>306</v>
      </c>
      <c r="C65" s="416"/>
      <c r="D65" s="416"/>
      <c r="E65" s="274"/>
    </row>
    <row r="66" spans="1:5" s="1" customFormat="1" ht="12" customHeight="1" thickBot="1">
      <c r="A66" s="16" t="s">
        <v>342</v>
      </c>
      <c r="B66" s="498" t="s">
        <v>457</v>
      </c>
      <c r="C66" s="416"/>
      <c r="D66" s="416"/>
      <c r="E66" s="274"/>
    </row>
    <row r="67" spans="1:5" s="1" customFormat="1" ht="12" customHeight="1" thickBot="1">
      <c r="A67" s="479" t="s">
        <v>308</v>
      </c>
      <c r="B67" s="298" t="s">
        <v>309</v>
      </c>
      <c r="C67" s="412">
        <f>SUM(C68:C71)</f>
        <v>0</v>
      </c>
      <c r="D67" s="412">
        <f>SUM(D68:D71)</f>
        <v>0</v>
      </c>
      <c r="E67" s="270">
        <f>SUM(E68:E71)</f>
        <v>0</v>
      </c>
    </row>
    <row r="68" spans="1:5" s="1" customFormat="1" ht="12" customHeight="1">
      <c r="A68" s="15" t="s">
        <v>142</v>
      </c>
      <c r="B68" s="584" t="s">
        <v>310</v>
      </c>
      <c r="C68" s="416"/>
      <c r="D68" s="416"/>
      <c r="E68" s="274"/>
    </row>
    <row r="69" spans="1:7" s="1" customFormat="1" ht="13.5" customHeight="1">
      <c r="A69" s="14" t="s">
        <v>143</v>
      </c>
      <c r="B69" s="584" t="s">
        <v>570</v>
      </c>
      <c r="C69" s="416"/>
      <c r="D69" s="416"/>
      <c r="E69" s="274"/>
      <c r="G69" s="41"/>
    </row>
    <row r="70" spans="1:5" s="1" customFormat="1" ht="12" customHeight="1">
      <c r="A70" s="14" t="s">
        <v>333</v>
      </c>
      <c r="B70" s="584" t="s">
        <v>311</v>
      </c>
      <c r="C70" s="416"/>
      <c r="D70" s="416"/>
      <c r="E70" s="274"/>
    </row>
    <row r="71" spans="1:5" s="1" customFormat="1" ht="12" customHeight="1" thickBot="1">
      <c r="A71" s="16" t="s">
        <v>334</v>
      </c>
      <c r="B71" s="585" t="s">
        <v>571</v>
      </c>
      <c r="C71" s="416"/>
      <c r="D71" s="416"/>
      <c r="E71" s="274"/>
    </row>
    <row r="72" spans="1:5" s="1" customFormat="1" ht="12" customHeight="1" thickBot="1">
      <c r="A72" s="479" t="s">
        <v>312</v>
      </c>
      <c r="B72" s="298" t="s">
        <v>313</v>
      </c>
      <c r="C72" s="412">
        <f>SUM(C73:C74)</f>
        <v>115044576</v>
      </c>
      <c r="D72" s="412">
        <f>SUM(D73:D74)</f>
        <v>130462896</v>
      </c>
      <c r="E72" s="270">
        <f>SUM(E73:E74)</f>
        <v>183872589</v>
      </c>
    </row>
    <row r="73" spans="1:5" s="1" customFormat="1" ht="12" customHeight="1">
      <c r="A73" s="15" t="s">
        <v>335</v>
      </c>
      <c r="B73" s="432" t="s">
        <v>314</v>
      </c>
      <c r="C73" s="416">
        <v>115044576</v>
      </c>
      <c r="D73" s="416">
        <v>130462896</v>
      </c>
      <c r="E73" s="274">
        <v>183872589</v>
      </c>
    </row>
    <row r="74" spans="1:5" s="1" customFormat="1" ht="12" customHeight="1" thickBot="1">
      <c r="A74" s="16" t="s">
        <v>336</v>
      </c>
      <c r="B74" s="300" t="s">
        <v>315</v>
      </c>
      <c r="C74" s="416"/>
      <c r="D74" s="416"/>
      <c r="E74" s="274"/>
    </row>
    <row r="75" spans="1:5" s="1" customFormat="1" ht="12" customHeight="1" thickBot="1">
      <c r="A75" s="479" t="s">
        <v>316</v>
      </c>
      <c r="B75" s="298" t="s">
        <v>317</v>
      </c>
      <c r="C75" s="412">
        <f>SUM(C76:C78)</f>
        <v>1304366</v>
      </c>
      <c r="D75" s="412">
        <f>SUM(D76:D78)</f>
        <v>4052052</v>
      </c>
      <c r="E75" s="270">
        <f>SUM(E76:E78)</f>
        <v>0</v>
      </c>
    </row>
    <row r="76" spans="1:5" s="1" customFormat="1" ht="12" customHeight="1">
      <c r="A76" s="15" t="s">
        <v>337</v>
      </c>
      <c r="B76" s="432" t="s">
        <v>318</v>
      </c>
      <c r="C76" s="416">
        <v>1304366</v>
      </c>
      <c r="D76" s="416">
        <v>4052052</v>
      </c>
      <c r="E76" s="274"/>
    </row>
    <row r="77" spans="1:5" s="1" customFormat="1" ht="12" customHeight="1">
      <c r="A77" s="14" t="s">
        <v>338</v>
      </c>
      <c r="B77" s="433" t="s">
        <v>319</v>
      </c>
      <c r="C77" s="416"/>
      <c r="D77" s="416"/>
      <c r="E77" s="274"/>
    </row>
    <row r="78" spans="1:5" s="1" customFormat="1" ht="12" customHeight="1" thickBot="1">
      <c r="A78" s="16" t="s">
        <v>339</v>
      </c>
      <c r="B78" s="300" t="s">
        <v>572</v>
      </c>
      <c r="C78" s="416"/>
      <c r="D78" s="416"/>
      <c r="E78" s="274"/>
    </row>
    <row r="79" spans="1:5" s="1" customFormat="1" ht="12" customHeight="1" thickBot="1">
      <c r="A79" s="479" t="s">
        <v>320</v>
      </c>
      <c r="B79" s="298" t="s">
        <v>340</v>
      </c>
      <c r="C79" s="412">
        <f>SUM(C80:C83)</f>
        <v>0</v>
      </c>
      <c r="D79" s="412">
        <f>SUM(D80:D83)</f>
        <v>0</v>
      </c>
      <c r="E79" s="270">
        <f>SUM(E80:E83)</f>
        <v>0</v>
      </c>
    </row>
    <row r="80" spans="1:5" s="1" customFormat="1" ht="12" customHeight="1">
      <c r="A80" s="436" t="s">
        <v>321</v>
      </c>
      <c r="B80" s="432" t="s">
        <v>322</v>
      </c>
      <c r="C80" s="416"/>
      <c r="D80" s="416"/>
      <c r="E80" s="274"/>
    </row>
    <row r="81" spans="1:5" s="1" customFormat="1" ht="12" customHeight="1">
      <c r="A81" s="437" t="s">
        <v>323</v>
      </c>
      <c r="B81" s="433" t="s">
        <v>324</v>
      </c>
      <c r="C81" s="416"/>
      <c r="D81" s="416"/>
      <c r="E81" s="274"/>
    </row>
    <row r="82" spans="1:5" s="1" customFormat="1" ht="12" customHeight="1">
      <c r="A82" s="437" t="s">
        <v>325</v>
      </c>
      <c r="B82" s="433" t="s">
        <v>326</v>
      </c>
      <c r="C82" s="416"/>
      <c r="D82" s="416"/>
      <c r="E82" s="274"/>
    </row>
    <row r="83" spans="1:5" s="1" customFormat="1" ht="12" customHeight="1" thickBot="1">
      <c r="A83" s="438" t="s">
        <v>327</v>
      </c>
      <c r="B83" s="300" t="s">
        <v>328</v>
      </c>
      <c r="C83" s="416"/>
      <c r="D83" s="416"/>
      <c r="E83" s="274"/>
    </row>
    <row r="84" spans="1:5" s="1" customFormat="1" ht="12" customHeight="1" thickBot="1">
      <c r="A84" s="479" t="s">
        <v>329</v>
      </c>
      <c r="B84" s="298" t="s">
        <v>471</v>
      </c>
      <c r="C84" s="481"/>
      <c r="D84" s="481"/>
      <c r="E84" s="482"/>
    </row>
    <row r="85" spans="1:5" s="1" customFormat="1" ht="12" customHeight="1" thickBot="1">
      <c r="A85" s="479" t="s">
        <v>331</v>
      </c>
      <c r="B85" s="298" t="s">
        <v>330</v>
      </c>
      <c r="C85" s="481"/>
      <c r="D85" s="481"/>
      <c r="E85" s="482"/>
    </row>
    <row r="86" spans="1:5" s="1" customFormat="1" ht="12" customHeight="1" thickBot="1">
      <c r="A86" s="479" t="s">
        <v>343</v>
      </c>
      <c r="B86" s="439" t="s">
        <v>474</v>
      </c>
      <c r="C86" s="419">
        <f>+C63+C67+C72+C75+C79+C85+C84</f>
        <v>116348942</v>
      </c>
      <c r="D86" s="419">
        <f>+D63+D67+D72+D75+D79+D85+D84</f>
        <v>134514948</v>
      </c>
      <c r="E86" s="463">
        <f>+E63+E67+E72+E75+E79+E85+E84</f>
        <v>183872589</v>
      </c>
    </row>
    <row r="87" spans="1:5" s="1" customFormat="1" ht="12" customHeight="1" thickBot="1">
      <c r="A87" s="480" t="s">
        <v>473</v>
      </c>
      <c r="B87" s="440" t="s">
        <v>475</v>
      </c>
      <c r="C87" s="419">
        <f>+C62+C86</f>
        <v>569713726</v>
      </c>
      <c r="D87" s="419">
        <f>+D62+D86</f>
        <v>621902338</v>
      </c>
      <c r="E87" s="463">
        <f>+E62+E86</f>
        <v>732952620</v>
      </c>
    </row>
    <row r="88" spans="1:5" s="1" customFormat="1" ht="12" customHeight="1">
      <c r="A88" s="381"/>
      <c r="B88" s="382"/>
      <c r="C88" s="383"/>
      <c r="D88" s="384"/>
      <c r="E88" s="385"/>
    </row>
    <row r="89" spans="1:5" s="1" customFormat="1" ht="12" customHeight="1">
      <c r="A89" s="592" t="s">
        <v>46</v>
      </c>
      <c r="B89" s="592"/>
      <c r="C89" s="592"/>
      <c r="D89" s="592"/>
      <c r="E89" s="592"/>
    </row>
    <row r="90" spans="1:5" s="1" customFormat="1" ht="12" customHeight="1" thickBot="1">
      <c r="A90" s="594" t="s">
        <v>146</v>
      </c>
      <c r="B90" s="594"/>
      <c r="C90" s="398"/>
      <c r="D90" s="140"/>
      <c r="E90" s="313" t="str">
        <f>E2</f>
        <v>Forintban!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60" t="str">
        <f>+E3</f>
        <v>2018. évi előirányzat</v>
      </c>
      <c r="F91" s="148"/>
    </row>
    <row r="92" spans="1:6" s="1" customFormat="1" ht="12" customHeight="1" thickBot="1">
      <c r="A92" s="31" t="s">
        <v>489</v>
      </c>
      <c r="B92" s="32" t="s">
        <v>490</v>
      </c>
      <c r="C92" s="32" t="s">
        <v>491</v>
      </c>
      <c r="D92" s="32" t="s">
        <v>493</v>
      </c>
      <c r="E92" s="464" t="s">
        <v>492</v>
      </c>
      <c r="F92" s="148"/>
    </row>
    <row r="93" spans="1:6" s="1" customFormat="1" ht="15" customHeight="1" thickBot="1">
      <c r="A93" s="22" t="s">
        <v>18</v>
      </c>
      <c r="B93" s="28" t="s">
        <v>433</v>
      </c>
      <c r="C93" s="411">
        <f>C94+C95+C96+C97+C98+C111</f>
        <v>343903432</v>
      </c>
      <c r="D93" s="411">
        <f>D94+D95+D96+D97+D98+D111</f>
        <v>350558966</v>
      </c>
      <c r="E93" s="508">
        <f>E94+E95+E96+E97+E98+E111</f>
        <v>509300841</v>
      </c>
      <c r="F93" s="148"/>
    </row>
    <row r="94" spans="1:5" s="1" customFormat="1" ht="12.75" customHeight="1">
      <c r="A94" s="17" t="s">
        <v>97</v>
      </c>
      <c r="B94" s="10" t="s">
        <v>48</v>
      </c>
      <c r="C94" s="515">
        <v>115363358</v>
      </c>
      <c r="D94" s="515">
        <v>120886458</v>
      </c>
      <c r="E94" s="509">
        <v>143310292</v>
      </c>
    </row>
    <row r="95" spans="1:5" ht="16.5" customHeight="1">
      <c r="A95" s="14" t="s">
        <v>98</v>
      </c>
      <c r="B95" s="8" t="s">
        <v>176</v>
      </c>
      <c r="C95" s="413">
        <v>30494346</v>
      </c>
      <c r="D95" s="413">
        <v>26964494</v>
      </c>
      <c r="E95" s="271">
        <v>29039685</v>
      </c>
    </row>
    <row r="96" spans="1:5" ht="15.75">
      <c r="A96" s="14" t="s">
        <v>99</v>
      </c>
      <c r="B96" s="8" t="s">
        <v>133</v>
      </c>
      <c r="C96" s="415">
        <v>146773616</v>
      </c>
      <c r="D96" s="415">
        <v>131990661</v>
      </c>
      <c r="E96" s="273">
        <v>174058504</v>
      </c>
    </row>
    <row r="97" spans="1:5" s="40" customFormat="1" ht="12" customHeight="1">
      <c r="A97" s="14" t="s">
        <v>100</v>
      </c>
      <c r="B97" s="11" t="s">
        <v>177</v>
      </c>
      <c r="C97" s="415">
        <v>8832033</v>
      </c>
      <c r="D97" s="415">
        <v>8917783</v>
      </c>
      <c r="E97" s="273">
        <v>10646000</v>
      </c>
    </row>
    <row r="98" spans="1:5" ht="12" customHeight="1">
      <c r="A98" s="14" t="s">
        <v>110</v>
      </c>
      <c r="B98" s="19" t="s">
        <v>178</v>
      </c>
      <c r="C98" s="415">
        <v>42440079</v>
      </c>
      <c r="D98" s="415">
        <v>61799570</v>
      </c>
      <c r="E98" s="273">
        <v>53073208</v>
      </c>
    </row>
    <row r="99" spans="1:5" ht="12" customHeight="1">
      <c r="A99" s="14" t="s">
        <v>101</v>
      </c>
      <c r="B99" s="8" t="s">
        <v>438</v>
      </c>
      <c r="C99" s="415">
        <v>344594</v>
      </c>
      <c r="D99" s="415">
        <v>796137</v>
      </c>
      <c r="E99" s="273">
        <v>1702797</v>
      </c>
    </row>
    <row r="100" spans="1:5" ht="12" customHeight="1">
      <c r="A100" s="14" t="s">
        <v>102</v>
      </c>
      <c r="B100" s="144" t="s">
        <v>437</v>
      </c>
      <c r="C100" s="415"/>
      <c r="D100" s="415"/>
      <c r="E100" s="273"/>
    </row>
    <row r="101" spans="1:5" ht="12" customHeight="1">
      <c r="A101" s="14" t="s">
        <v>111</v>
      </c>
      <c r="B101" s="144" t="s">
        <v>436</v>
      </c>
      <c r="C101" s="415"/>
      <c r="D101" s="415"/>
      <c r="E101" s="273"/>
    </row>
    <row r="102" spans="1:5" ht="12" customHeight="1">
      <c r="A102" s="14" t="s">
        <v>112</v>
      </c>
      <c r="B102" s="142" t="s">
        <v>346</v>
      </c>
      <c r="C102" s="415"/>
      <c r="D102" s="415"/>
      <c r="E102" s="273"/>
    </row>
    <row r="103" spans="1:5" ht="12" customHeight="1">
      <c r="A103" s="14" t="s">
        <v>113</v>
      </c>
      <c r="B103" s="143" t="s">
        <v>347</v>
      </c>
      <c r="C103" s="415"/>
      <c r="D103" s="415"/>
      <c r="E103" s="273"/>
    </row>
    <row r="104" spans="1:5" ht="12" customHeight="1">
      <c r="A104" s="14" t="s">
        <v>114</v>
      </c>
      <c r="B104" s="143" t="s">
        <v>348</v>
      </c>
      <c r="C104" s="415"/>
      <c r="D104" s="415"/>
      <c r="E104" s="273"/>
    </row>
    <row r="105" spans="1:5" ht="12" customHeight="1">
      <c r="A105" s="14" t="s">
        <v>116</v>
      </c>
      <c r="B105" s="142" t="s">
        <v>349</v>
      </c>
      <c r="C105" s="415">
        <v>22879635</v>
      </c>
      <c r="D105" s="415">
        <v>33366683</v>
      </c>
      <c r="E105" s="273">
        <v>34165411</v>
      </c>
    </row>
    <row r="106" spans="1:5" ht="12" customHeight="1">
      <c r="A106" s="14" t="s">
        <v>179</v>
      </c>
      <c r="B106" s="142" t="s">
        <v>350</v>
      </c>
      <c r="C106" s="415"/>
      <c r="D106" s="415"/>
      <c r="E106" s="273"/>
    </row>
    <row r="107" spans="1:5" ht="12" customHeight="1">
      <c r="A107" s="14" t="s">
        <v>344</v>
      </c>
      <c r="B107" s="143" t="s">
        <v>351</v>
      </c>
      <c r="C107" s="415"/>
      <c r="D107" s="415"/>
      <c r="E107" s="273"/>
    </row>
    <row r="108" spans="1:5" ht="12" customHeight="1">
      <c r="A108" s="13" t="s">
        <v>345</v>
      </c>
      <c r="B108" s="144" t="s">
        <v>352</v>
      </c>
      <c r="C108" s="415"/>
      <c r="D108" s="415"/>
      <c r="E108" s="273"/>
    </row>
    <row r="109" spans="1:5" ht="12" customHeight="1">
      <c r="A109" s="14" t="s">
        <v>434</v>
      </c>
      <c r="B109" s="144" t="s">
        <v>353</v>
      </c>
      <c r="C109" s="415"/>
      <c r="D109" s="415"/>
      <c r="E109" s="273"/>
    </row>
    <row r="110" spans="1:5" ht="12" customHeight="1">
      <c r="A110" s="16" t="s">
        <v>435</v>
      </c>
      <c r="B110" s="144" t="s">
        <v>354</v>
      </c>
      <c r="C110" s="415">
        <v>19215850</v>
      </c>
      <c r="D110" s="415">
        <v>27636750</v>
      </c>
      <c r="E110" s="273">
        <v>17205000</v>
      </c>
    </row>
    <row r="111" spans="1:5" ht="12" customHeight="1">
      <c r="A111" s="14" t="s">
        <v>439</v>
      </c>
      <c r="B111" s="11" t="s">
        <v>49</v>
      </c>
      <c r="C111" s="413"/>
      <c r="D111" s="413"/>
      <c r="E111" s="271">
        <v>99173152</v>
      </c>
    </row>
    <row r="112" spans="1:5" ht="12" customHeight="1">
      <c r="A112" s="14" t="s">
        <v>440</v>
      </c>
      <c r="B112" s="8" t="s">
        <v>442</v>
      </c>
      <c r="C112" s="413"/>
      <c r="D112" s="413"/>
      <c r="E112" s="271">
        <v>92872967</v>
      </c>
    </row>
    <row r="113" spans="1:5" ht="12" customHeight="1" thickBot="1">
      <c r="A113" s="18" t="s">
        <v>441</v>
      </c>
      <c r="B113" s="502" t="s">
        <v>443</v>
      </c>
      <c r="C113" s="516"/>
      <c r="D113" s="516"/>
      <c r="E113" s="510">
        <v>6300185</v>
      </c>
    </row>
    <row r="114" spans="1:5" ht="12" customHeight="1" thickBot="1">
      <c r="A114" s="499" t="s">
        <v>19</v>
      </c>
      <c r="B114" s="500" t="s">
        <v>355</v>
      </c>
      <c r="C114" s="517">
        <f>+C115+C117+C119</f>
        <v>90906934</v>
      </c>
      <c r="D114" s="517">
        <f>+D115+D117+D119</f>
        <v>86166417</v>
      </c>
      <c r="E114" s="511">
        <f>+E115+E117+E119</f>
        <v>219599727</v>
      </c>
    </row>
    <row r="115" spans="1:5" ht="12" customHeight="1">
      <c r="A115" s="15" t="s">
        <v>103</v>
      </c>
      <c r="B115" s="8" t="s">
        <v>224</v>
      </c>
      <c r="C115" s="414">
        <v>27464215</v>
      </c>
      <c r="D115" s="414">
        <v>61943803</v>
      </c>
      <c r="E115" s="272">
        <v>180960083</v>
      </c>
    </row>
    <row r="116" spans="1:5" ht="15.75">
      <c r="A116" s="15" t="s">
        <v>104</v>
      </c>
      <c r="B116" s="12" t="s">
        <v>359</v>
      </c>
      <c r="C116" s="414"/>
      <c r="D116" s="414"/>
      <c r="E116" s="272">
        <v>143309282</v>
      </c>
    </row>
    <row r="117" spans="1:5" ht="12" customHeight="1">
      <c r="A117" s="15" t="s">
        <v>105</v>
      </c>
      <c r="B117" s="12" t="s">
        <v>180</v>
      </c>
      <c r="C117" s="413">
        <v>60688979</v>
      </c>
      <c r="D117" s="413">
        <v>22491224</v>
      </c>
      <c r="E117" s="271">
        <v>34139644</v>
      </c>
    </row>
    <row r="118" spans="1:5" ht="12" customHeight="1">
      <c r="A118" s="15" t="s">
        <v>106</v>
      </c>
      <c r="B118" s="12" t="s">
        <v>360</v>
      </c>
      <c r="C118" s="413"/>
      <c r="D118" s="413"/>
      <c r="E118" s="271"/>
    </row>
    <row r="119" spans="1:5" ht="12" customHeight="1">
      <c r="A119" s="15" t="s">
        <v>107</v>
      </c>
      <c r="B119" s="300" t="s">
        <v>226</v>
      </c>
      <c r="C119" s="413">
        <v>2753740</v>
      </c>
      <c r="D119" s="413">
        <v>1731390</v>
      </c>
      <c r="E119" s="271">
        <v>4500000</v>
      </c>
    </row>
    <row r="120" spans="1:5" ht="12" customHeight="1">
      <c r="A120" s="15" t="s">
        <v>115</v>
      </c>
      <c r="B120" s="299" t="s">
        <v>424</v>
      </c>
      <c r="C120" s="413"/>
      <c r="D120" s="413"/>
      <c r="E120" s="271"/>
    </row>
    <row r="121" spans="1:5" ht="12" customHeight="1">
      <c r="A121" s="15" t="s">
        <v>117</v>
      </c>
      <c r="B121" s="428" t="s">
        <v>365</v>
      </c>
      <c r="C121" s="413"/>
      <c r="D121" s="413"/>
      <c r="E121" s="271"/>
    </row>
    <row r="122" spans="1:5" ht="12" customHeight="1">
      <c r="A122" s="15" t="s">
        <v>181</v>
      </c>
      <c r="B122" s="143" t="s">
        <v>348</v>
      </c>
      <c r="C122" s="413"/>
      <c r="D122" s="413"/>
      <c r="E122" s="271"/>
    </row>
    <row r="123" spans="1:5" ht="12" customHeight="1">
      <c r="A123" s="15" t="s">
        <v>182</v>
      </c>
      <c r="B123" s="143" t="s">
        <v>364</v>
      </c>
      <c r="C123" s="413"/>
      <c r="D123" s="413">
        <v>60000</v>
      </c>
      <c r="E123" s="271"/>
    </row>
    <row r="124" spans="1:5" ht="12" customHeight="1">
      <c r="A124" s="15" t="s">
        <v>183</v>
      </c>
      <c r="B124" s="143" t="s">
        <v>363</v>
      </c>
      <c r="C124" s="413"/>
      <c r="D124" s="413"/>
      <c r="E124" s="271"/>
    </row>
    <row r="125" spans="1:5" ht="12" customHeight="1">
      <c r="A125" s="15" t="s">
        <v>356</v>
      </c>
      <c r="B125" s="143" t="s">
        <v>351</v>
      </c>
      <c r="C125" s="413"/>
      <c r="D125" s="413">
        <v>400000</v>
      </c>
      <c r="E125" s="271">
        <v>2000000</v>
      </c>
    </row>
    <row r="126" spans="1:5" ht="12" customHeight="1">
      <c r="A126" s="15" t="s">
        <v>357</v>
      </c>
      <c r="B126" s="143" t="s">
        <v>362</v>
      </c>
      <c r="C126" s="413"/>
      <c r="D126" s="413"/>
      <c r="E126" s="271"/>
    </row>
    <row r="127" spans="1:5" ht="12" customHeight="1" thickBot="1">
      <c r="A127" s="13" t="s">
        <v>358</v>
      </c>
      <c r="B127" s="143" t="s">
        <v>361</v>
      </c>
      <c r="C127" s="415"/>
      <c r="D127" s="415">
        <v>1271390</v>
      </c>
      <c r="E127" s="273">
        <v>2500000</v>
      </c>
    </row>
    <row r="128" spans="1:5" ht="12" customHeight="1" thickBot="1">
      <c r="A128" s="20" t="s">
        <v>20</v>
      </c>
      <c r="B128" s="124" t="s">
        <v>444</v>
      </c>
      <c r="C128" s="412">
        <f>+C93+C114</f>
        <v>434810366</v>
      </c>
      <c r="D128" s="412">
        <f>+D93+D114</f>
        <v>436725383</v>
      </c>
      <c r="E128" s="270">
        <f>+E93+E114</f>
        <v>728900568</v>
      </c>
    </row>
    <row r="129" spans="1:5" ht="12" customHeight="1" thickBot="1">
      <c r="A129" s="20" t="s">
        <v>21</v>
      </c>
      <c r="B129" s="124" t="s">
        <v>445</v>
      </c>
      <c r="C129" s="412">
        <f>+C130+C131+C132</f>
        <v>0</v>
      </c>
      <c r="D129" s="412">
        <f>+D130+D131+D132</f>
        <v>0</v>
      </c>
      <c r="E129" s="270">
        <f>+E130+E131+E132</f>
        <v>0</v>
      </c>
    </row>
    <row r="130" spans="1:5" ht="12" customHeight="1">
      <c r="A130" s="15" t="s">
        <v>263</v>
      </c>
      <c r="B130" s="12" t="s">
        <v>452</v>
      </c>
      <c r="C130" s="413"/>
      <c r="D130" s="413"/>
      <c r="E130" s="271"/>
    </row>
    <row r="131" spans="1:5" ht="12" customHeight="1">
      <c r="A131" s="15" t="s">
        <v>264</v>
      </c>
      <c r="B131" s="12" t="s">
        <v>453</v>
      </c>
      <c r="C131" s="413"/>
      <c r="D131" s="413"/>
      <c r="E131" s="271"/>
    </row>
    <row r="132" spans="1:5" ht="12" customHeight="1" thickBot="1">
      <c r="A132" s="13" t="s">
        <v>265</v>
      </c>
      <c r="B132" s="12" t="s">
        <v>454</v>
      </c>
      <c r="C132" s="413"/>
      <c r="D132" s="413"/>
      <c r="E132" s="271"/>
    </row>
    <row r="133" spans="1:5" ht="12" customHeight="1" thickBot="1">
      <c r="A133" s="20" t="s">
        <v>22</v>
      </c>
      <c r="B133" s="124" t="s">
        <v>446</v>
      </c>
      <c r="C133" s="412">
        <f>SUM(C134:C139)</f>
        <v>0</v>
      </c>
      <c r="D133" s="412">
        <f>SUM(D134:D139)</f>
        <v>0</v>
      </c>
      <c r="E133" s="270">
        <f>SUM(E134:E139)</f>
        <v>0</v>
      </c>
    </row>
    <row r="134" spans="1:5" ht="12" customHeight="1">
      <c r="A134" s="15" t="s">
        <v>90</v>
      </c>
      <c r="B134" s="9" t="s">
        <v>455</v>
      </c>
      <c r="C134" s="413"/>
      <c r="D134" s="413"/>
      <c r="E134" s="271"/>
    </row>
    <row r="135" spans="1:5" ht="12" customHeight="1">
      <c r="A135" s="15" t="s">
        <v>91</v>
      </c>
      <c r="B135" s="9" t="s">
        <v>447</v>
      </c>
      <c r="C135" s="413"/>
      <c r="D135" s="413"/>
      <c r="E135" s="271"/>
    </row>
    <row r="136" spans="1:5" ht="12" customHeight="1">
      <c r="A136" s="15" t="s">
        <v>92</v>
      </c>
      <c r="B136" s="9" t="s">
        <v>448</v>
      </c>
      <c r="C136" s="413"/>
      <c r="D136" s="413"/>
      <c r="E136" s="271"/>
    </row>
    <row r="137" spans="1:5" ht="12" customHeight="1">
      <c r="A137" s="15" t="s">
        <v>168</v>
      </c>
      <c r="B137" s="9" t="s">
        <v>449</v>
      </c>
      <c r="C137" s="413"/>
      <c r="D137" s="413"/>
      <c r="E137" s="271"/>
    </row>
    <row r="138" spans="1:5" ht="12" customHeight="1">
      <c r="A138" s="15" t="s">
        <v>169</v>
      </c>
      <c r="B138" s="9" t="s">
        <v>450</v>
      </c>
      <c r="C138" s="413"/>
      <c r="D138" s="413"/>
      <c r="E138" s="271"/>
    </row>
    <row r="139" spans="1:5" ht="12" customHeight="1" thickBot="1">
      <c r="A139" s="13" t="s">
        <v>170</v>
      </c>
      <c r="B139" s="9" t="s">
        <v>451</v>
      </c>
      <c r="C139" s="413"/>
      <c r="D139" s="413"/>
      <c r="E139" s="271"/>
    </row>
    <row r="140" spans="1:5" ht="12" customHeight="1" thickBot="1">
      <c r="A140" s="20" t="s">
        <v>23</v>
      </c>
      <c r="B140" s="124" t="s">
        <v>459</v>
      </c>
      <c r="C140" s="419">
        <f>+C141+C142+C143+C144</f>
        <v>4440464</v>
      </c>
      <c r="D140" s="419">
        <f>+D141+D142+D143+D144</f>
        <v>1304366</v>
      </c>
      <c r="E140" s="463">
        <f>+E141+E142+E143+E144</f>
        <v>4052052</v>
      </c>
    </row>
    <row r="141" spans="1:5" ht="12" customHeight="1">
      <c r="A141" s="15" t="s">
        <v>93</v>
      </c>
      <c r="B141" s="9" t="s">
        <v>366</v>
      </c>
      <c r="C141" s="413"/>
      <c r="D141" s="413"/>
      <c r="E141" s="271"/>
    </row>
    <row r="142" spans="1:5" ht="12" customHeight="1">
      <c r="A142" s="15" t="s">
        <v>94</v>
      </c>
      <c r="B142" s="9" t="s">
        <v>367</v>
      </c>
      <c r="C142" s="413">
        <v>4440464</v>
      </c>
      <c r="D142" s="413">
        <v>1304366</v>
      </c>
      <c r="E142" s="271">
        <v>4052052</v>
      </c>
    </row>
    <row r="143" spans="1:5" ht="12" customHeight="1">
      <c r="A143" s="15" t="s">
        <v>283</v>
      </c>
      <c r="B143" s="9" t="s">
        <v>460</v>
      </c>
      <c r="C143" s="413"/>
      <c r="D143" s="413"/>
      <c r="E143" s="271"/>
    </row>
    <row r="144" spans="1:5" ht="12" customHeight="1" thickBot="1">
      <c r="A144" s="13" t="s">
        <v>284</v>
      </c>
      <c r="B144" s="7" t="s">
        <v>386</v>
      </c>
      <c r="C144" s="413"/>
      <c r="D144" s="413"/>
      <c r="E144" s="271"/>
    </row>
    <row r="145" spans="1:5" ht="12" customHeight="1" thickBot="1">
      <c r="A145" s="20" t="s">
        <v>24</v>
      </c>
      <c r="B145" s="124" t="s">
        <v>461</v>
      </c>
      <c r="C145" s="518">
        <f>SUM(C146:C150)</f>
        <v>0</v>
      </c>
      <c r="D145" s="518">
        <f>SUM(D146:D150)</f>
        <v>0</v>
      </c>
      <c r="E145" s="512">
        <f>SUM(E146:E150)</f>
        <v>0</v>
      </c>
    </row>
    <row r="146" spans="1:5" ht="12" customHeight="1">
      <c r="A146" s="15" t="s">
        <v>95</v>
      </c>
      <c r="B146" s="9" t="s">
        <v>456</v>
      </c>
      <c r="C146" s="413"/>
      <c r="D146" s="413"/>
      <c r="E146" s="271"/>
    </row>
    <row r="147" spans="1:5" ht="12" customHeight="1">
      <c r="A147" s="15" t="s">
        <v>96</v>
      </c>
      <c r="B147" s="9" t="s">
        <v>463</v>
      </c>
      <c r="C147" s="413"/>
      <c r="D147" s="413"/>
      <c r="E147" s="271"/>
    </row>
    <row r="148" spans="1:5" ht="12" customHeight="1">
      <c r="A148" s="15" t="s">
        <v>295</v>
      </c>
      <c r="B148" s="9" t="s">
        <v>458</v>
      </c>
      <c r="C148" s="413"/>
      <c r="D148" s="413"/>
      <c r="E148" s="271"/>
    </row>
    <row r="149" spans="1:5" ht="12" customHeight="1">
      <c r="A149" s="15" t="s">
        <v>296</v>
      </c>
      <c r="B149" s="9" t="s">
        <v>464</v>
      </c>
      <c r="C149" s="413"/>
      <c r="D149" s="413"/>
      <c r="E149" s="271"/>
    </row>
    <row r="150" spans="1:5" ht="12" customHeight="1" thickBot="1">
      <c r="A150" s="15" t="s">
        <v>462</v>
      </c>
      <c r="B150" s="9" t="s">
        <v>465</v>
      </c>
      <c r="C150" s="413"/>
      <c r="D150" s="413"/>
      <c r="E150" s="271"/>
    </row>
    <row r="151" spans="1:5" ht="12" customHeight="1" thickBot="1">
      <c r="A151" s="20" t="s">
        <v>25</v>
      </c>
      <c r="B151" s="124" t="s">
        <v>466</v>
      </c>
      <c r="C151" s="519"/>
      <c r="D151" s="519"/>
      <c r="E151" s="513"/>
    </row>
    <row r="152" spans="1:5" ht="12" customHeight="1" thickBot="1">
      <c r="A152" s="20" t="s">
        <v>26</v>
      </c>
      <c r="B152" s="124" t="s">
        <v>467</v>
      </c>
      <c r="C152" s="519"/>
      <c r="D152" s="519"/>
      <c r="E152" s="513"/>
    </row>
    <row r="153" spans="1:6" ht="15" customHeight="1" thickBot="1">
      <c r="A153" s="20" t="s">
        <v>27</v>
      </c>
      <c r="B153" s="124" t="s">
        <v>469</v>
      </c>
      <c r="C153" s="520">
        <f>+C129+C133+C140+C145+C151+C152</f>
        <v>4440464</v>
      </c>
      <c r="D153" s="520">
        <f>+D129+D133+D140+D145+D151+D152</f>
        <v>1304366</v>
      </c>
      <c r="E153" s="514">
        <f>+E129+E133+E140+E145+E151+E152</f>
        <v>4052052</v>
      </c>
      <c r="F153" s="125"/>
    </row>
    <row r="154" spans="1:5" s="1" customFormat="1" ht="12.75" customHeight="1" thickBot="1">
      <c r="A154" s="301" t="s">
        <v>28</v>
      </c>
      <c r="B154" s="394" t="s">
        <v>468</v>
      </c>
      <c r="C154" s="520">
        <f>+C128+C153</f>
        <v>439250830</v>
      </c>
      <c r="D154" s="520">
        <f>+D128+D153</f>
        <v>438029749</v>
      </c>
      <c r="E154" s="514">
        <f>+E128+E153</f>
        <v>732952620</v>
      </c>
    </row>
    <row r="155" ht="15.75">
      <c r="C155" s="397"/>
    </row>
    <row r="156" ht="15.75">
      <c r="C156" s="397"/>
    </row>
    <row r="157" ht="15.75">
      <c r="C157" s="397"/>
    </row>
    <row r="158" ht="16.5" customHeight="1">
      <c r="C158" s="397"/>
    </row>
    <row r="159" ht="15.75">
      <c r="C159" s="397"/>
    </row>
    <row r="160" ht="15.75">
      <c r="C160" s="397"/>
    </row>
    <row r="161" ht="15.75">
      <c r="C161" s="397"/>
    </row>
    <row r="162" ht="15.75">
      <c r="C162" s="397"/>
    </row>
    <row r="163" ht="15.75">
      <c r="C163" s="397"/>
    </row>
    <row r="164" ht="15.75">
      <c r="C164" s="397"/>
    </row>
    <row r="165" ht="15.75">
      <c r="C165" s="397"/>
    </row>
    <row r="166" ht="15.75">
      <c r="C166" s="397"/>
    </row>
    <row r="167" ht="15.75">
      <c r="C167" s="397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Balatonvilágos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1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41" t="s">
        <v>4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492" t="str">
        <f>'1. sz tájékoztató t.'!E2</f>
        <v>Forintban!</v>
      </c>
    </row>
    <row r="3" spans="1:9" s="493" customFormat="1" ht="26.25" customHeight="1">
      <c r="A3" s="649" t="s">
        <v>68</v>
      </c>
      <c r="B3" s="644" t="s">
        <v>84</v>
      </c>
      <c r="C3" s="649" t="s">
        <v>85</v>
      </c>
      <c r="D3" s="649" t="str">
        <f>+CONCATENATE(LEFT(ÖSSZEFÜGGÉSEK!A5,4)," előtti kifizetés")</f>
        <v>2018 előtti kifizetés</v>
      </c>
      <c r="E3" s="646" t="s">
        <v>67</v>
      </c>
      <c r="F3" s="647"/>
      <c r="G3" s="647"/>
      <c r="H3" s="648"/>
      <c r="I3" s="644" t="s">
        <v>50</v>
      </c>
    </row>
    <row r="4" spans="1:9" s="494" customFormat="1" ht="32.25" customHeight="1" thickBot="1">
      <c r="A4" s="650"/>
      <c r="B4" s="645"/>
      <c r="C4" s="645"/>
      <c r="D4" s="650"/>
      <c r="E4" s="276" t="str">
        <f>+CONCATENATE(LEFT(ÖSSZEFÜGGÉSEK!A5,4),".")</f>
        <v>2018.</v>
      </c>
      <c r="F4" s="276" t="str">
        <f>+CONCATENATE(LEFT(ÖSSZEFÜGGÉSEK!A5,4)+1,".")</f>
        <v>2019.</v>
      </c>
      <c r="G4" s="276" t="str">
        <f>+CONCATENATE(LEFT(ÖSSZEFÜGGÉSEK!A5,4)+2,".")</f>
        <v>2020.</v>
      </c>
      <c r="H4" s="277" t="str">
        <f>+CONCATENATE(LEFT(ÖSSZEFÜGGÉSEK!A5,4)+2,".",CHAR(10)," után")</f>
        <v>2020.
 után</v>
      </c>
      <c r="I4" s="645"/>
    </row>
    <row r="5" spans="1:9" s="495" customFormat="1" ht="12.75" customHeight="1" thickBot="1">
      <c r="A5" s="278" t="s">
        <v>489</v>
      </c>
      <c r="B5" s="279" t="s">
        <v>490</v>
      </c>
      <c r="C5" s="280" t="s">
        <v>491</v>
      </c>
      <c r="D5" s="279" t="s">
        <v>493</v>
      </c>
      <c r="E5" s="278" t="s">
        <v>492</v>
      </c>
      <c r="F5" s="280" t="s">
        <v>494</v>
      </c>
      <c r="G5" s="280" t="s">
        <v>495</v>
      </c>
      <c r="H5" s="281" t="s">
        <v>496</v>
      </c>
      <c r="I5" s="282" t="s">
        <v>497</v>
      </c>
    </row>
    <row r="6" spans="1:9" ht="24.75" customHeight="1" thickBot="1">
      <c r="A6" s="283" t="s">
        <v>18</v>
      </c>
      <c r="B6" s="284" t="s">
        <v>5</v>
      </c>
      <c r="C6" s="547"/>
      <c r="D6" s="548">
        <f>+D7+D8</f>
        <v>0</v>
      </c>
      <c r="E6" s="549">
        <f>+E7+E8</f>
        <v>0</v>
      </c>
      <c r="F6" s="550">
        <f>+F7+F8</f>
        <v>0</v>
      </c>
      <c r="G6" s="550">
        <f>+G7+G8</f>
        <v>0</v>
      </c>
      <c r="H6" s="551">
        <f>+H7+H8</f>
        <v>0</v>
      </c>
      <c r="I6" s="71">
        <f aca="true" t="shared" si="0" ref="I6:I17">SUM(D6:H6)</f>
        <v>0</v>
      </c>
    </row>
    <row r="7" spans="1:10" ht="19.5" customHeight="1">
      <c r="A7" s="285" t="s">
        <v>19</v>
      </c>
      <c r="B7" s="72" t="s">
        <v>69</v>
      </c>
      <c r="C7" s="552"/>
      <c r="D7" s="553"/>
      <c r="E7" s="554"/>
      <c r="F7" s="555"/>
      <c r="G7" s="555"/>
      <c r="H7" s="556"/>
      <c r="I7" s="286">
        <f t="shared" si="0"/>
        <v>0</v>
      </c>
      <c r="J7" s="640" t="s">
        <v>524</v>
      </c>
    </row>
    <row r="8" spans="1:10" ht="19.5" customHeight="1" thickBot="1">
      <c r="A8" s="285" t="s">
        <v>20</v>
      </c>
      <c r="B8" s="72" t="s">
        <v>69</v>
      </c>
      <c r="C8" s="552"/>
      <c r="D8" s="553"/>
      <c r="E8" s="554"/>
      <c r="F8" s="555"/>
      <c r="G8" s="555"/>
      <c r="H8" s="556"/>
      <c r="I8" s="286">
        <f t="shared" si="0"/>
        <v>0</v>
      </c>
      <c r="J8" s="640"/>
    </row>
    <row r="9" spans="1:10" ht="25.5" customHeight="1" thickBot="1">
      <c r="A9" s="283" t="s">
        <v>21</v>
      </c>
      <c r="B9" s="284" t="s">
        <v>6</v>
      </c>
      <c r="C9" s="547"/>
      <c r="D9" s="548">
        <f>+D10+D11</f>
        <v>0</v>
      </c>
      <c r="E9" s="549">
        <f>+E10+E11</f>
        <v>0</v>
      </c>
      <c r="F9" s="550">
        <f>+F10+F11</f>
        <v>0</v>
      </c>
      <c r="G9" s="550">
        <f>+G10+G11</f>
        <v>0</v>
      </c>
      <c r="H9" s="551">
        <f>+H10+H11</f>
        <v>0</v>
      </c>
      <c r="I9" s="71">
        <f t="shared" si="0"/>
        <v>0</v>
      </c>
      <c r="J9" s="640"/>
    </row>
    <row r="10" spans="1:10" ht="19.5" customHeight="1">
      <c r="A10" s="285" t="s">
        <v>22</v>
      </c>
      <c r="B10" s="72" t="s">
        <v>69</v>
      </c>
      <c r="C10" s="552"/>
      <c r="D10" s="553"/>
      <c r="E10" s="554"/>
      <c r="F10" s="555"/>
      <c r="G10" s="555"/>
      <c r="H10" s="556"/>
      <c r="I10" s="286">
        <f t="shared" si="0"/>
        <v>0</v>
      </c>
      <c r="J10" s="640"/>
    </row>
    <row r="11" spans="1:10" ht="19.5" customHeight="1" thickBot="1">
      <c r="A11" s="285" t="s">
        <v>23</v>
      </c>
      <c r="B11" s="72" t="s">
        <v>69</v>
      </c>
      <c r="C11" s="552"/>
      <c r="D11" s="553"/>
      <c r="E11" s="554"/>
      <c r="F11" s="555"/>
      <c r="G11" s="555"/>
      <c r="H11" s="556"/>
      <c r="I11" s="286">
        <f t="shared" si="0"/>
        <v>0</v>
      </c>
      <c r="J11" s="640"/>
    </row>
    <row r="12" spans="1:10" ht="19.5" customHeight="1" thickBot="1">
      <c r="A12" s="283" t="s">
        <v>24</v>
      </c>
      <c r="B12" s="284" t="s">
        <v>200</v>
      </c>
      <c r="C12" s="547"/>
      <c r="D12" s="548">
        <f>+D13</f>
        <v>0</v>
      </c>
      <c r="E12" s="549">
        <f>+E13</f>
        <v>0</v>
      </c>
      <c r="F12" s="550">
        <f>+F13</f>
        <v>0</v>
      </c>
      <c r="G12" s="550">
        <f>+G13</f>
        <v>0</v>
      </c>
      <c r="H12" s="551">
        <f>+H13</f>
        <v>0</v>
      </c>
      <c r="I12" s="71">
        <f t="shared" si="0"/>
        <v>0</v>
      </c>
      <c r="J12" s="640"/>
    </row>
    <row r="13" spans="1:10" ht="19.5" customHeight="1" thickBot="1">
      <c r="A13" s="285" t="s">
        <v>25</v>
      </c>
      <c r="B13" s="72" t="s">
        <v>69</v>
      </c>
      <c r="C13" s="552"/>
      <c r="D13" s="553"/>
      <c r="E13" s="554"/>
      <c r="F13" s="555"/>
      <c r="G13" s="555"/>
      <c r="H13" s="556"/>
      <c r="I13" s="286">
        <f t="shared" si="0"/>
        <v>0</v>
      </c>
      <c r="J13" s="640"/>
    </row>
    <row r="14" spans="1:10" ht="19.5" customHeight="1" thickBot="1">
      <c r="A14" s="283" t="s">
        <v>26</v>
      </c>
      <c r="B14" s="284" t="s">
        <v>201</v>
      </c>
      <c r="C14" s="547"/>
      <c r="D14" s="548">
        <f>+D15</f>
        <v>0</v>
      </c>
      <c r="E14" s="549">
        <f>+E15</f>
        <v>0</v>
      </c>
      <c r="F14" s="550">
        <f>+F15</f>
        <v>0</v>
      </c>
      <c r="G14" s="550">
        <f>+G15</f>
        <v>0</v>
      </c>
      <c r="H14" s="551">
        <f>+H15</f>
        <v>0</v>
      </c>
      <c r="I14" s="71">
        <f t="shared" si="0"/>
        <v>0</v>
      </c>
      <c r="J14" s="640"/>
    </row>
    <row r="15" spans="1:10" ht="19.5" customHeight="1" thickBot="1">
      <c r="A15" s="287" t="s">
        <v>27</v>
      </c>
      <c r="B15" s="73" t="s">
        <v>69</v>
      </c>
      <c r="C15" s="557"/>
      <c r="D15" s="558"/>
      <c r="E15" s="559"/>
      <c r="F15" s="560"/>
      <c r="G15" s="560"/>
      <c r="H15" s="561"/>
      <c r="I15" s="288">
        <f t="shared" si="0"/>
        <v>0</v>
      </c>
      <c r="J15" s="640"/>
    </row>
    <row r="16" spans="1:10" ht="19.5" customHeight="1" thickBot="1">
      <c r="A16" s="283" t="s">
        <v>28</v>
      </c>
      <c r="B16" s="289" t="s">
        <v>202</v>
      </c>
      <c r="C16" s="547"/>
      <c r="D16" s="548">
        <f>+D17</f>
        <v>0</v>
      </c>
      <c r="E16" s="549">
        <f>+E17</f>
        <v>0</v>
      </c>
      <c r="F16" s="550">
        <f>+F17</f>
        <v>0</v>
      </c>
      <c r="G16" s="550">
        <f>+G17</f>
        <v>0</v>
      </c>
      <c r="H16" s="551">
        <f>+H17</f>
        <v>0</v>
      </c>
      <c r="I16" s="71">
        <f t="shared" si="0"/>
        <v>0</v>
      </c>
      <c r="J16" s="640"/>
    </row>
    <row r="17" spans="1:10" ht="19.5" customHeight="1" thickBot="1">
      <c r="A17" s="290" t="s">
        <v>29</v>
      </c>
      <c r="B17" s="74" t="s">
        <v>69</v>
      </c>
      <c r="C17" s="562"/>
      <c r="D17" s="563"/>
      <c r="E17" s="564"/>
      <c r="F17" s="565"/>
      <c r="G17" s="565"/>
      <c r="H17" s="566"/>
      <c r="I17" s="291">
        <f t="shared" si="0"/>
        <v>0</v>
      </c>
      <c r="J17" s="640"/>
    </row>
    <row r="18" spans="1:10" ht="19.5" customHeight="1" thickBot="1">
      <c r="A18" s="642" t="s">
        <v>139</v>
      </c>
      <c r="B18" s="643"/>
      <c r="C18" s="567"/>
      <c r="D18" s="548">
        <f aca="true" t="shared" si="1" ref="D18:I18">+D6+D9+D12+D14+D16</f>
        <v>0</v>
      </c>
      <c r="E18" s="549">
        <f t="shared" si="1"/>
        <v>0</v>
      </c>
      <c r="F18" s="550">
        <f t="shared" si="1"/>
        <v>0</v>
      </c>
      <c r="G18" s="550">
        <f t="shared" si="1"/>
        <v>0</v>
      </c>
      <c r="H18" s="551">
        <f t="shared" si="1"/>
        <v>0</v>
      </c>
      <c r="I18" s="71">
        <f t="shared" si="1"/>
        <v>0</v>
      </c>
      <c r="J18" s="64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0"/>
  <sheetViews>
    <sheetView view="pageBreakPreview" zoomScaleNormal="130" zoomScaleSheetLayoutView="100" workbookViewId="0" topLeftCell="A1">
      <selection activeCell="C114" sqref="C114"/>
    </sheetView>
  </sheetViews>
  <sheetFormatPr defaultColWidth="9.00390625" defaultRowHeight="12.75"/>
  <cols>
    <col min="1" max="1" width="9.50390625" style="395" customWidth="1"/>
    <col min="2" max="2" width="91.625" style="395" customWidth="1"/>
    <col min="3" max="3" width="21.625" style="396" customWidth="1"/>
    <col min="4" max="4" width="9.00390625" style="429" customWidth="1"/>
    <col min="5" max="16384" width="9.375" style="429" customWidth="1"/>
  </cols>
  <sheetData>
    <row r="1" spans="1:3" ht="15.75" customHeight="1">
      <c r="A1" s="592" t="s">
        <v>15</v>
      </c>
      <c r="B1" s="592"/>
      <c r="C1" s="592"/>
    </row>
    <row r="2" spans="1:3" ht="15.75" customHeight="1">
      <c r="A2" s="587"/>
      <c r="B2" s="587"/>
      <c r="C2" s="587"/>
    </row>
    <row r="3" spans="1:3" ht="15.75" customHeight="1" thickBot="1">
      <c r="A3" s="593" t="s">
        <v>145</v>
      </c>
      <c r="B3" s="593"/>
      <c r="C3" s="313" t="str">
        <f>'1.1.sz.mell.'!C2</f>
        <v>Forintban!</v>
      </c>
    </row>
    <row r="4" spans="1:3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</row>
    <row r="5" spans="1:3" s="430" customFormat="1" ht="12" customHeight="1" thickBot="1">
      <c r="A5" s="424"/>
      <c r="B5" s="425" t="s">
        <v>489</v>
      </c>
      <c r="C5" s="426" t="s">
        <v>490</v>
      </c>
    </row>
    <row r="6" spans="1:3" s="431" customFormat="1" ht="12" customHeight="1" thickBot="1">
      <c r="A6" s="20" t="s">
        <v>18</v>
      </c>
      <c r="B6" s="21" t="s">
        <v>247</v>
      </c>
      <c r="C6" s="303">
        <f>+C7+C8+C9+C10+C11+C12</f>
        <v>113142467</v>
      </c>
    </row>
    <row r="7" spans="1:3" s="431" customFormat="1" ht="12" customHeight="1">
      <c r="A7" s="15" t="s">
        <v>97</v>
      </c>
      <c r="B7" s="432" t="s">
        <v>248</v>
      </c>
      <c r="C7" s="306">
        <v>43438015</v>
      </c>
    </row>
    <row r="8" spans="1:3" s="431" customFormat="1" ht="12" customHeight="1">
      <c r="A8" s="14" t="s">
        <v>98</v>
      </c>
      <c r="B8" s="433" t="s">
        <v>249</v>
      </c>
      <c r="C8" s="305">
        <v>38684467</v>
      </c>
    </row>
    <row r="9" spans="1:3" s="431" customFormat="1" ht="12" customHeight="1">
      <c r="A9" s="14" t="s">
        <v>99</v>
      </c>
      <c r="B9" s="433" t="s">
        <v>548</v>
      </c>
      <c r="C9" s="305">
        <v>29219985</v>
      </c>
    </row>
    <row r="10" spans="1:3" s="431" customFormat="1" ht="12" customHeight="1">
      <c r="A10" s="14" t="s">
        <v>100</v>
      </c>
      <c r="B10" s="433" t="s">
        <v>251</v>
      </c>
      <c r="C10" s="305">
        <v>1800000</v>
      </c>
    </row>
    <row r="11" spans="1:3" s="431" customFormat="1" ht="12" customHeight="1">
      <c r="A11" s="14" t="s">
        <v>141</v>
      </c>
      <c r="B11" s="299" t="s">
        <v>428</v>
      </c>
      <c r="C11" s="305"/>
    </row>
    <row r="12" spans="1:3" s="431" customFormat="1" ht="12" customHeight="1" thickBot="1">
      <c r="A12" s="16" t="s">
        <v>101</v>
      </c>
      <c r="B12" s="300" t="s">
        <v>429</v>
      </c>
      <c r="C12" s="305"/>
    </row>
    <row r="13" spans="1:3" s="431" customFormat="1" ht="12" customHeight="1" thickBot="1">
      <c r="A13" s="20" t="s">
        <v>19</v>
      </c>
      <c r="B13" s="298" t="s">
        <v>252</v>
      </c>
      <c r="C13" s="303">
        <f>+C14+C15+C16+C17+C18</f>
        <v>19598400</v>
      </c>
    </row>
    <row r="14" spans="1:3" s="431" customFormat="1" ht="12" customHeight="1">
      <c r="A14" s="15" t="s">
        <v>103</v>
      </c>
      <c r="B14" s="432" t="s">
        <v>253</v>
      </c>
      <c r="C14" s="306"/>
    </row>
    <row r="15" spans="1:3" s="431" customFormat="1" ht="12" customHeight="1">
      <c r="A15" s="14" t="s">
        <v>104</v>
      </c>
      <c r="B15" s="433" t="s">
        <v>254</v>
      </c>
      <c r="C15" s="305"/>
    </row>
    <row r="16" spans="1:3" s="431" customFormat="1" ht="12" customHeight="1">
      <c r="A16" s="14" t="s">
        <v>105</v>
      </c>
      <c r="B16" s="433" t="s">
        <v>418</v>
      </c>
      <c r="C16" s="305"/>
    </row>
    <row r="17" spans="1:3" s="431" customFormat="1" ht="12" customHeight="1">
      <c r="A17" s="14" t="s">
        <v>106</v>
      </c>
      <c r="B17" s="433" t="s">
        <v>419</v>
      </c>
      <c r="C17" s="305"/>
    </row>
    <row r="18" spans="1:3" s="431" customFormat="1" ht="12" customHeight="1">
      <c r="A18" s="14" t="s">
        <v>107</v>
      </c>
      <c r="B18" s="433" t="s">
        <v>573</v>
      </c>
      <c r="C18" s="305">
        <v>19598400</v>
      </c>
    </row>
    <row r="19" spans="1:3" s="431" customFormat="1" ht="12" customHeight="1" thickBot="1">
      <c r="A19" s="16" t="s">
        <v>115</v>
      </c>
      <c r="B19" s="300" t="s">
        <v>256</v>
      </c>
      <c r="C19" s="307"/>
    </row>
    <row r="20" spans="1:3" s="431" customFormat="1" ht="12" customHeight="1" thickBot="1">
      <c r="A20" s="20" t="s">
        <v>20</v>
      </c>
      <c r="B20" s="21" t="s">
        <v>257</v>
      </c>
      <c r="C20" s="303">
        <f>+C21+C22+C23+C24+C25</f>
        <v>143309282</v>
      </c>
    </row>
    <row r="21" spans="1:3" s="431" customFormat="1" ht="12" customHeight="1">
      <c r="A21" s="15" t="s">
        <v>86</v>
      </c>
      <c r="B21" s="432" t="s">
        <v>258</v>
      </c>
      <c r="C21" s="306">
        <v>143309282</v>
      </c>
    </row>
    <row r="22" spans="1:3" s="431" customFormat="1" ht="12" customHeight="1">
      <c r="A22" s="14" t="s">
        <v>87</v>
      </c>
      <c r="B22" s="433" t="s">
        <v>259</v>
      </c>
      <c r="C22" s="305"/>
    </row>
    <row r="23" spans="1:3" s="431" customFormat="1" ht="12" customHeight="1">
      <c r="A23" s="14" t="s">
        <v>88</v>
      </c>
      <c r="B23" s="433" t="s">
        <v>420</v>
      </c>
      <c r="C23" s="305"/>
    </row>
    <row r="24" spans="1:3" s="431" customFormat="1" ht="12" customHeight="1">
      <c r="A24" s="14" t="s">
        <v>89</v>
      </c>
      <c r="B24" s="433" t="s">
        <v>421</v>
      </c>
      <c r="C24" s="305"/>
    </row>
    <row r="25" spans="1:3" s="431" customFormat="1" ht="12" customHeight="1">
      <c r="A25" s="14" t="s">
        <v>164</v>
      </c>
      <c r="B25" s="433" t="s">
        <v>260</v>
      </c>
      <c r="C25" s="305"/>
    </row>
    <row r="26" spans="1:3" s="431" customFormat="1" ht="12" customHeight="1" thickBot="1">
      <c r="A26" s="16" t="s">
        <v>165</v>
      </c>
      <c r="B26" s="434" t="s">
        <v>261</v>
      </c>
      <c r="C26" s="307"/>
    </row>
    <row r="27" spans="1:3" s="431" customFormat="1" ht="12" customHeight="1" thickBot="1">
      <c r="A27" s="20" t="s">
        <v>166</v>
      </c>
      <c r="B27" s="21" t="s">
        <v>558</v>
      </c>
      <c r="C27" s="309">
        <f>SUM(C28:C34)</f>
        <v>196229000</v>
      </c>
    </row>
    <row r="28" spans="1:3" s="431" customFormat="1" ht="12" customHeight="1">
      <c r="A28" s="15" t="s">
        <v>263</v>
      </c>
      <c r="B28" s="432" t="s">
        <v>553</v>
      </c>
      <c r="C28" s="306">
        <v>141679000</v>
      </c>
    </row>
    <row r="29" spans="1:3" s="431" customFormat="1" ht="12" customHeight="1">
      <c r="A29" s="14" t="s">
        <v>264</v>
      </c>
      <c r="B29" s="433" t="s">
        <v>554</v>
      </c>
      <c r="C29" s="305">
        <v>20000000</v>
      </c>
    </row>
    <row r="30" spans="1:3" s="431" customFormat="1" ht="12" customHeight="1">
      <c r="A30" s="14" t="s">
        <v>265</v>
      </c>
      <c r="B30" s="433" t="s">
        <v>555</v>
      </c>
      <c r="C30" s="305">
        <v>30000000</v>
      </c>
    </row>
    <row r="31" spans="1:3" s="431" customFormat="1" ht="12" customHeight="1">
      <c r="A31" s="14" t="s">
        <v>266</v>
      </c>
      <c r="B31" s="433" t="s">
        <v>556</v>
      </c>
      <c r="C31" s="305"/>
    </row>
    <row r="32" spans="1:3" s="431" customFormat="1" ht="12" customHeight="1">
      <c r="A32" s="14" t="s">
        <v>550</v>
      </c>
      <c r="B32" s="433" t="s">
        <v>267</v>
      </c>
      <c r="C32" s="305">
        <v>3900000</v>
      </c>
    </row>
    <row r="33" spans="1:3" s="431" customFormat="1" ht="12" customHeight="1">
      <c r="A33" s="14" t="s">
        <v>551</v>
      </c>
      <c r="B33" s="433" t="s">
        <v>268</v>
      </c>
      <c r="C33" s="305"/>
    </row>
    <row r="34" spans="1:3" s="431" customFormat="1" ht="12" customHeight="1" thickBot="1">
      <c r="A34" s="16" t="s">
        <v>552</v>
      </c>
      <c r="B34" s="532" t="s">
        <v>269</v>
      </c>
      <c r="C34" s="307">
        <v>650000</v>
      </c>
    </row>
    <row r="35" spans="1:3" s="431" customFormat="1" ht="12" customHeight="1" thickBot="1">
      <c r="A35" s="20" t="s">
        <v>22</v>
      </c>
      <c r="B35" s="21" t="s">
        <v>430</v>
      </c>
      <c r="C35" s="303">
        <f>SUM(C36:C46)</f>
        <v>43119160</v>
      </c>
    </row>
    <row r="36" spans="1:3" s="431" customFormat="1" ht="12" customHeight="1">
      <c r="A36" s="15" t="s">
        <v>90</v>
      </c>
      <c r="B36" s="432" t="s">
        <v>272</v>
      </c>
      <c r="C36" s="306"/>
    </row>
    <row r="37" spans="1:3" s="431" customFormat="1" ht="12" customHeight="1">
      <c r="A37" s="14" t="s">
        <v>91</v>
      </c>
      <c r="B37" s="433" t="s">
        <v>273</v>
      </c>
      <c r="C37" s="305">
        <v>7933066</v>
      </c>
    </row>
    <row r="38" spans="1:3" s="431" customFormat="1" ht="12" customHeight="1">
      <c r="A38" s="14" t="s">
        <v>92</v>
      </c>
      <c r="B38" s="433" t="s">
        <v>274</v>
      </c>
      <c r="C38" s="305">
        <v>12660000</v>
      </c>
    </row>
    <row r="39" spans="1:3" s="431" customFormat="1" ht="12" customHeight="1">
      <c r="A39" s="14" t="s">
        <v>168</v>
      </c>
      <c r="B39" s="433" t="s">
        <v>275</v>
      </c>
      <c r="C39" s="305">
        <v>3717200</v>
      </c>
    </row>
    <row r="40" spans="1:3" s="431" customFormat="1" ht="12" customHeight="1">
      <c r="A40" s="14" t="s">
        <v>169</v>
      </c>
      <c r="B40" s="433" t="s">
        <v>276</v>
      </c>
      <c r="C40" s="305">
        <v>11732830</v>
      </c>
    </row>
    <row r="41" spans="1:3" s="431" customFormat="1" ht="12" customHeight="1">
      <c r="A41" s="14" t="s">
        <v>170</v>
      </c>
      <c r="B41" s="433" t="s">
        <v>277</v>
      </c>
      <c r="C41" s="305">
        <v>6991064</v>
      </c>
    </row>
    <row r="42" spans="1:3" s="431" customFormat="1" ht="12" customHeight="1">
      <c r="A42" s="14" t="s">
        <v>171</v>
      </c>
      <c r="B42" s="433" t="s">
        <v>278</v>
      </c>
      <c r="C42" s="305"/>
    </row>
    <row r="43" spans="1:3" s="431" customFormat="1" ht="12" customHeight="1">
      <c r="A43" s="14" t="s">
        <v>172</v>
      </c>
      <c r="B43" s="433" t="s">
        <v>557</v>
      </c>
      <c r="C43" s="305">
        <v>85000</v>
      </c>
    </row>
    <row r="44" spans="1:3" s="431" customFormat="1" ht="12" customHeight="1">
      <c r="A44" s="14" t="s">
        <v>270</v>
      </c>
      <c r="B44" s="433" t="s">
        <v>280</v>
      </c>
      <c r="C44" s="308"/>
    </row>
    <row r="45" spans="1:3" s="431" customFormat="1" ht="12" customHeight="1">
      <c r="A45" s="16" t="s">
        <v>271</v>
      </c>
      <c r="B45" s="434" t="s">
        <v>432</v>
      </c>
      <c r="C45" s="418"/>
    </row>
    <row r="46" spans="1:3" s="431" customFormat="1" ht="12" customHeight="1" thickBot="1">
      <c r="A46" s="16" t="s">
        <v>431</v>
      </c>
      <c r="B46" s="300" t="s">
        <v>281</v>
      </c>
      <c r="C46" s="418"/>
    </row>
    <row r="47" spans="1:3" s="431" customFormat="1" ht="12" customHeight="1" thickBot="1">
      <c r="A47" s="20" t="s">
        <v>23</v>
      </c>
      <c r="B47" s="21" t="s">
        <v>282</v>
      </c>
      <c r="C47" s="303">
        <f>SUM(C48:C52)</f>
        <v>0</v>
      </c>
    </row>
    <row r="48" spans="1:3" s="431" customFormat="1" ht="12" customHeight="1">
      <c r="A48" s="15" t="s">
        <v>93</v>
      </c>
      <c r="B48" s="432" t="s">
        <v>286</v>
      </c>
      <c r="C48" s="476"/>
    </row>
    <row r="49" spans="1:3" s="431" customFormat="1" ht="12" customHeight="1">
      <c r="A49" s="14" t="s">
        <v>94</v>
      </c>
      <c r="B49" s="433" t="s">
        <v>287</v>
      </c>
      <c r="C49" s="308"/>
    </row>
    <row r="50" spans="1:3" s="431" customFormat="1" ht="12" customHeight="1">
      <c r="A50" s="14" t="s">
        <v>283</v>
      </c>
      <c r="B50" s="433" t="s">
        <v>288</v>
      </c>
      <c r="C50" s="308"/>
    </row>
    <row r="51" spans="1:3" s="431" customFormat="1" ht="12" customHeight="1">
      <c r="A51" s="14" t="s">
        <v>284</v>
      </c>
      <c r="B51" s="433" t="s">
        <v>289</v>
      </c>
      <c r="C51" s="308"/>
    </row>
    <row r="52" spans="1:3" s="431" customFormat="1" ht="12" customHeight="1" thickBot="1">
      <c r="A52" s="16" t="s">
        <v>285</v>
      </c>
      <c r="B52" s="300" t="s">
        <v>290</v>
      </c>
      <c r="C52" s="418"/>
    </row>
    <row r="53" spans="1:3" s="431" customFormat="1" ht="12" customHeight="1" thickBot="1">
      <c r="A53" s="20" t="s">
        <v>173</v>
      </c>
      <c r="B53" s="21" t="s">
        <v>291</v>
      </c>
      <c r="C53" s="303">
        <f>SUM(C54:C56)</f>
        <v>1500000</v>
      </c>
    </row>
    <row r="54" spans="1:3" s="431" customFormat="1" ht="12" customHeight="1">
      <c r="A54" s="15" t="s">
        <v>95</v>
      </c>
      <c r="B54" s="432" t="s">
        <v>292</v>
      </c>
      <c r="C54" s="306"/>
    </row>
    <row r="55" spans="1:3" s="431" customFormat="1" ht="12" customHeight="1">
      <c r="A55" s="14" t="s">
        <v>96</v>
      </c>
      <c r="B55" s="433" t="s">
        <v>422</v>
      </c>
      <c r="C55" s="305"/>
    </row>
    <row r="56" spans="1:3" s="431" customFormat="1" ht="12" customHeight="1">
      <c r="A56" s="14" t="s">
        <v>295</v>
      </c>
      <c r="B56" s="433" t="s">
        <v>293</v>
      </c>
      <c r="C56" s="305">
        <v>1500000</v>
      </c>
    </row>
    <row r="57" spans="1:3" s="431" customFormat="1" ht="12" customHeight="1" thickBot="1">
      <c r="A57" s="16" t="s">
        <v>296</v>
      </c>
      <c r="B57" s="300" t="s">
        <v>294</v>
      </c>
      <c r="C57" s="307"/>
    </row>
    <row r="58" spans="1:3" s="431" customFormat="1" ht="12" customHeight="1" thickBot="1">
      <c r="A58" s="20" t="s">
        <v>25</v>
      </c>
      <c r="B58" s="298" t="s">
        <v>297</v>
      </c>
      <c r="C58" s="303">
        <f>SUM(C59:C61)</f>
        <v>6064053</v>
      </c>
    </row>
    <row r="59" spans="1:3" s="431" customFormat="1" ht="12" customHeight="1">
      <c r="A59" s="15" t="s">
        <v>174</v>
      </c>
      <c r="B59" s="432" t="s">
        <v>299</v>
      </c>
      <c r="C59" s="308"/>
    </row>
    <row r="60" spans="1:3" s="431" customFormat="1" ht="12" customHeight="1">
      <c r="A60" s="14" t="s">
        <v>175</v>
      </c>
      <c r="B60" s="433" t="s">
        <v>423</v>
      </c>
      <c r="C60" s="308">
        <v>6064053</v>
      </c>
    </row>
    <row r="61" spans="1:3" s="431" customFormat="1" ht="12" customHeight="1">
      <c r="A61" s="14" t="s">
        <v>225</v>
      </c>
      <c r="B61" s="433" t="s">
        <v>300</v>
      </c>
      <c r="C61" s="308"/>
    </row>
    <row r="62" spans="1:3" s="431" customFormat="1" ht="12" customHeight="1" thickBot="1">
      <c r="A62" s="16" t="s">
        <v>298</v>
      </c>
      <c r="B62" s="300" t="s">
        <v>301</v>
      </c>
      <c r="C62" s="308"/>
    </row>
    <row r="63" spans="1:3" s="431" customFormat="1" ht="12" customHeight="1" thickBot="1">
      <c r="A63" s="504" t="s">
        <v>472</v>
      </c>
      <c r="B63" s="21" t="s">
        <v>302</v>
      </c>
      <c r="C63" s="309">
        <f>+C6+C13+C20+C27+C35+C47+C53+C58</f>
        <v>522962362</v>
      </c>
    </row>
    <row r="64" spans="1:3" s="431" customFormat="1" ht="12" customHeight="1" thickBot="1">
      <c r="A64" s="479" t="s">
        <v>303</v>
      </c>
      <c r="B64" s="298" t="s">
        <v>304</v>
      </c>
      <c r="C64" s="303">
        <f>SUM(C65:C67)</f>
        <v>0</v>
      </c>
    </row>
    <row r="65" spans="1:3" s="431" customFormat="1" ht="12" customHeight="1">
      <c r="A65" s="15" t="s">
        <v>332</v>
      </c>
      <c r="B65" s="432" t="s">
        <v>305</v>
      </c>
      <c r="C65" s="308"/>
    </row>
    <row r="66" spans="1:3" s="431" customFormat="1" ht="12" customHeight="1">
      <c r="A66" s="14" t="s">
        <v>341</v>
      </c>
      <c r="B66" s="433" t="s">
        <v>306</v>
      </c>
      <c r="C66" s="308"/>
    </row>
    <row r="67" spans="1:3" s="431" customFormat="1" ht="12" customHeight="1" thickBot="1">
      <c r="A67" s="16" t="s">
        <v>342</v>
      </c>
      <c r="B67" s="498" t="s">
        <v>457</v>
      </c>
      <c r="C67" s="308"/>
    </row>
    <row r="68" spans="1:3" s="431" customFormat="1" ht="12" customHeight="1" thickBot="1">
      <c r="A68" s="479" t="s">
        <v>308</v>
      </c>
      <c r="B68" s="298" t="s">
        <v>309</v>
      </c>
      <c r="C68" s="303">
        <f>SUM(C69:C72)</f>
        <v>0</v>
      </c>
    </row>
    <row r="69" spans="1:3" s="431" customFormat="1" ht="12" customHeight="1">
      <c r="A69" s="15" t="s">
        <v>142</v>
      </c>
      <c r="B69" s="432" t="s">
        <v>310</v>
      </c>
      <c r="C69" s="308"/>
    </row>
    <row r="70" spans="1:3" s="431" customFormat="1" ht="12" customHeight="1">
      <c r="A70" s="14" t="s">
        <v>143</v>
      </c>
      <c r="B70" s="433" t="s">
        <v>570</v>
      </c>
      <c r="C70" s="308"/>
    </row>
    <row r="71" spans="1:3" s="431" customFormat="1" ht="12" customHeight="1">
      <c r="A71" s="14" t="s">
        <v>333</v>
      </c>
      <c r="B71" s="433" t="s">
        <v>311</v>
      </c>
      <c r="C71" s="308"/>
    </row>
    <row r="72" spans="1:3" s="431" customFormat="1" ht="12" customHeight="1" thickBot="1">
      <c r="A72" s="16" t="s">
        <v>334</v>
      </c>
      <c r="B72" s="300" t="s">
        <v>571</v>
      </c>
      <c r="C72" s="308"/>
    </row>
    <row r="73" spans="1:3" s="431" customFormat="1" ht="12" customHeight="1" thickBot="1">
      <c r="A73" s="479" t="s">
        <v>312</v>
      </c>
      <c r="B73" s="298" t="s">
        <v>313</v>
      </c>
      <c r="C73" s="303">
        <f>SUM(C74:C75)</f>
        <v>183872589</v>
      </c>
    </row>
    <row r="74" spans="1:3" s="431" customFormat="1" ht="12" customHeight="1">
      <c r="A74" s="15" t="s">
        <v>335</v>
      </c>
      <c r="B74" s="432" t="s">
        <v>314</v>
      </c>
      <c r="C74" s="308">
        <v>183872589</v>
      </c>
    </row>
    <row r="75" spans="1:3" s="431" customFormat="1" ht="12" customHeight="1" thickBot="1">
      <c r="A75" s="16" t="s">
        <v>336</v>
      </c>
      <c r="B75" s="300" t="s">
        <v>315</v>
      </c>
      <c r="C75" s="308"/>
    </row>
    <row r="76" spans="1:3" s="431" customFormat="1" ht="12" customHeight="1" thickBot="1">
      <c r="A76" s="479" t="s">
        <v>316</v>
      </c>
      <c r="B76" s="298" t="s">
        <v>317</v>
      </c>
      <c r="C76" s="303">
        <f>SUM(C77:C79)</f>
        <v>0</v>
      </c>
    </row>
    <row r="77" spans="1:3" s="431" customFormat="1" ht="12" customHeight="1">
      <c r="A77" s="15" t="s">
        <v>337</v>
      </c>
      <c r="B77" s="432" t="s">
        <v>318</v>
      </c>
      <c r="C77" s="308"/>
    </row>
    <row r="78" spans="1:3" s="431" customFormat="1" ht="12" customHeight="1">
      <c r="A78" s="14" t="s">
        <v>338</v>
      </c>
      <c r="B78" s="433" t="s">
        <v>319</v>
      </c>
      <c r="C78" s="308"/>
    </row>
    <row r="79" spans="1:3" s="431" customFormat="1" ht="12" customHeight="1" thickBot="1">
      <c r="A79" s="16" t="s">
        <v>339</v>
      </c>
      <c r="B79" s="300" t="s">
        <v>572</v>
      </c>
      <c r="C79" s="308"/>
    </row>
    <row r="80" spans="1:3" s="431" customFormat="1" ht="12" customHeight="1" thickBot="1">
      <c r="A80" s="479" t="s">
        <v>320</v>
      </c>
      <c r="B80" s="298" t="s">
        <v>340</v>
      </c>
      <c r="C80" s="303">
        <f>SUM(C81:C84)</f>
        <v>0</v>
      </c>
    </row>
    <row r="81" spans="1:3" s="431" customFormat="1" ht="12" customHeight="1">
      <c r="A81" s="436" t="s">
        <v>321</v>
      </c>
      <c r="B81" s="432" t="s">
        <v>322</v>
      </c>
      <c r="C81" s="308"/>
    </row>
    <row r="82" spans="1:3" s="431" customFormat="1" ht="12" customHeight="1">
      <c r="A82" s="437" t="s">
        <v>323</v>
      </c>
      <c r="B82" s="433" t="s">
        <v>324</v>
      </c>
      <c r="C82" s="308"/>
    </row>
    <row r="83" spans="1:3" s="431" customFormat="1" ht="12" customHeight="1">
      <c r="A83" s="437" t="s">
        <v>325</v>
      </c>
      <c r="B83" s="433" t="s">
        <v>326</v>
      </c>
      <c r="C83" s="308"/>
    </row>
    <row r="84" spans="1:3" s="431" customFormat="1" ht="12" customHeight="1" thickBot="1">
      <c r="A84" s="438" t="s">
        <v>327</v>
      </c>
      <c r="B84" s="300" t="s">
        <v>328</v>
      </c>
      <c r="C84" s="308"/>
    </row>
    <row r="85" spans="1:3" s="431" customFormat="1" ht="12" customHeight="1" thickBot="1">
      <c r="A85" s="479" t="s">
        <v>329</v>
      </c>
      <c r="B85" s="298" t="s">
        <v>471</v>
      </c>
      <c r="C85" s="477"/>
    </row>
    <row r="86" spans="1:3" s="431" customFormat="1" ht="13.5" customHeight="1" thickBot="1">
      <c r="A86" s="479" t="s">
        <v>331</v>
      </c>
      <c r="B86" s="298" t="s">
        <v>330</v>
      </c>
      <c r="C86" s="477"/>
    </row>
    <row r="87" spans="1:3" s="431" customFormat="1" ht="15.75" customHeight="1" thickBot="1">
      <c r="A87" s="479" t="s">
        <v>343</v>
      </c>
      <c r="B87" s="439" t="s">
        <v>474</v>
      </c>
      <c r="C87" s="309">
        <f>+C64+C68+C73+C76+C80+C86+C85</f>
        <v>183872589</v>
      </c>
    </row>
    <row r="88" spans="1:3" s="431" customFormat="1" ht="16.5" customHeight="1" thickBot="1">
      <c r="A88" s="480" t="s">
        <v>473</v>
      </c>
      <c r="B88" s="440" t="s">
        <v>475</v>
      </c>
      <c r="C88" s="309">
        <f>+C63+C87</f>
        <v>706834951</v>
      </c>
    </row>
    <row r="89" spans="1:3" s="431" customFormat="1" ht="83.25" customHeight="1">
      <c r="A89" s="5"/>
      <c r="B89" s="6"/>
      <c r="C89" s="310"/>
    </row>
    <row r="90" spans="1:3" ht="16.5" customHeight="1">
      <c r="A90" s="592" t="s">
        <v>46</v>
      </c>
      <c r="B90" s="592"/>
      <c r="C90" s="592"/>
    </row>
    <row r="91" spans="1:3" s="441" customFormat="1" ht="16.5" customHeight="1" thickBot="1">
      <c r="A91" s="594" t="s">
        <v>146</v>
      </c>
      <c r="B91" s="594"/>
      <c r="C91" s="139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2018. évi előirányzat</v>
      </c>
    </row>
    <row r="93" spans="1:3" s="430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2">
        <f>C95+C96+C97+C98+C99+C112</f>
        <v>488225629</v>
      </c>
    </row>
    <row r="95" spans="1:3" ht="12" customHeight="1">
      <c r="A95" s="17" t="s">
        <v>97</v>
      </c>
      <c r="B95" s="10" t="s">
        <v>48</v>
      </c>
      <c r="C95" s="304">
        <v>139645292</v>
      </c>
    </row>
    <row r="96" spans="1:3" ht="12" customHeight="1">
      <c r="A96" s="14" t="s">
        <v>98</v>
      </c>
      <c r="B96" s="8" t="s">
        <v>176</v>
      </c>
      <c r="C96" s="305">
        <v>28324309</v>
      </c>
    </row>
    <row r="97" spans="1:3" ht="12" customHeight="1">
      <c r="A97" s="14" t="s">
        <v>99</v>
      </c>
      <c r="B97" s="8" t="s">
        <v>133</v>
      </c>
      <c r="C97" s="307">
        <v>161983668</v>
      </c>
    </row>
    <row r="98" spans="1:3" ht="12" customHeight="1">
      <c r="A98" s="14" t="s">
        <v>100</v>
      </c>
      <c r="B98" s="11" t="s">
        <v>177</v>
      </c>
      <c r="C98" s="307">
        <v>10646000</v>
      </c>
    </row>
    <row r="99" spans="1:3" ht="12" customHeight="1">
      <c r="A99" s="14" t="s">
        <v>110</v>
      </c>
      <c r="B99" s="19" t="s">
        <v>178</v>
      </c>
      <c r="C99" s="307">
        <v>48453208</v>
      </c>
    </row>
    <row r="100" spans="1:3" ht="12" customHeight="1">
      <c r="A100" s="14" t="s">
        <v>101</v>
      </c>
      <c r="B100" s="8" t="s">
        <v>438</v>
      </c>
      <c r="C100" s="307">
        <v>1702797</v>
      </c>
    </row>
    <row r="101" spans="1:3" ht="12" customHeight="1">
      <c r="A101" s="14" t="s">
        <v>102</v>
      </c>
      <c r="B101" s="144" t="s">
        <v>437</v>
      </c>
      <c r="C101" s="307"/>
    </row>
    <row r="102" spans="1:3" ht="12" customHeight="1">
      <c r="A102" s="14" t="s">
        <v>111</v>
      </c>
      <c r="B102" s="144" t="s">
        <v>436</v>
      </c>
      <c r="C102" s="307"/>
    </row>
    <row r="103" spans="1:3" ht="12" customHeight="1">
      <c r="A103" s="14" t="s">
        <v>112</v>
      </c>
      <c r="B103" s="142" t="s">
        <v>346</v>
      </c>
      <c r="C103" s="307"/>
    </row>
    <row r="104" spans="1:3" ht="12" customHeight="1">
      <c r="A104" s="14" t="s">
        <v>113</v>
      </c>
      <c r="B104" s="143" t="s">
        <v>347</v>
      </c>
      <c r="C104" s="307"/>
    </row>
    <row r="105" spans="1:3" ht="12" customHeight="1">
      <c r="A105" s="14" t="s">
        <v>114</v>
      </c>
      <c r="B105" s="143" t="s">
        <v>348</v>
      </c>
      <c r="C105" s="307"/>
    </row>
    <row r="106" spans="1:3" ht="12" customHeight="1">
      <c r="A106" s="14" t="s">
        <v>116</v>
      </c>
      <c r="B106" s="142" t="s">
        <v>349</v>
      </c>
      <c r="C106" s="307">
        <v>34165411</v>
      </c>
    </row>
    <row r="107" spans="1:3" ht="12" customHeight="1">
      <c r="A107" s="14" t="s">
        <v>179</v>
      </c>
      <c r="B107" s="142" t="s">
        <v>350</v>
      </c>
      <c r="C107" s="307"/>
    </row>
    <row r="108" spans="1:3" ht="12" customHeight="1">
      <c r="A108" s="14" t="s">
        <v>344</v>
      </c>
      <c r="B108" s="143" t="s">
        <v>351</v>
      </c>
      <c r="C108" s="307"/>
    </row>
    <row r="109" spans="1:3" ht="12" customHeight="1">
      <c r="A109" s="13" t="s">
        <v>345</v>
      </c>
      <c r="B109" s="144" t="s">
        <v>352</v>
      </c>
      <c r="C109" s="307"/>
    </row>
    <row r="110" spans="1:3" ht="12" customHeight="1">
      <c r="A110" s="14" t="s">
        <v>434</v>
      </c>
      <c r="B110" s="144" t="s">
        <v>353</v>
      </c>
      <c r="C110" s="307"/>
    </row>
    <row r="111" spans="1:3" ht="12" customHeight="1">
      <c r="A111" s="16" t="s">
        <v>435</v>
      </c>
      <c r="B111" s="144" t="s">
        <v>354</v>
      </c>
      <c r="C111" s="307">
        <v>12585000</v>
      </c>
    </row>
    <row r="112" spans="1:3" ht="12" customHeight="1">
      <c r="A112" s="14" t="s">
        <v>439</v>
      </c>
      <c r="B112" s="11" t="s">
        <v>49</v>
      </c>
      <c r="C112" s="305">
        <v>99173152</v>
      </c>
    </row>
    <row r="113" spans="1:3" ht="12" customHeight="1">
      <c r="A113" s="14" t="s">
        <v>440</v>
      </c>
      <c r="B113" s="8" t="s">
        <v>442</v>
      </c>
      <c r="C113" s="305">
        <v>92872967</v>
      </c>
    </row>
    <row r="114" spans="1:3" ht="12" customHeight="1" thickBot="1">
      <c r="A114" s="18" t="s">
        <v>441</v>
      </c>
      <c r="B114" s="502" t="s">
        <v>443</v>
      </c>
      <c r="C114" s="311">
        <v>6300185</v>
      </c>
    </row>
    <row r="115" spans="1:3" ht="12" customHeight="1" thickBot="1">
      <c r="A115" s="499" t="s">
        <v>19</v>
      </c>
      <c r="B115" s="500" t="s">
        <v>355</v>
      </c>
      <c r="C115" s="501">
        <f>+C116+C118+C120</f>
        <v>215099727</v>
      </c>
    </row>
    <row r="116" spans="1:3" ht="12" customHeight="1">
      <c r="A116" s="15" t="s">
        <v>103</v>
      </c>
      <c r="B116" s="8" t="s">
        <v>224</v>
      </c>
      <c r="C116" s="306">
        <v>180960083</v>
      </c>
    </row>
    <row r="117" spans="1:3" ht="12" customHeight="1">
      <c r="A117" s="15" t="s">
        <v>104</v>
      </c>
      <c r="B117" s="12" t="s">
        <v>359</v>
      </c>
      <c r="C117" s="306">
        <v>143309282</v>
      </c>
    </row>
    <row r="118" spans="1:3" ht="12" customHeight="1">
      <c r="A118" s="15" t="s">
        <v>105</v>
      </c>
      <c r="B118" s="12" t="s">
        <v>180</v>
      </c>
      <c r="C118" s="305">
        <v>34139644</v>
      </c>
    </row>
    <row r="119" spans="1:3" ht="12" customHeight="1">
      <c r="A119" s="15" t="s">
        <v>106</v>
      </c>
      <c r="B119" s="12" t="s">
        <v>360</v>
      </c>
      <c r="C119" s="271"/>
    </row>
    <row r="120" spans="1:3" ht="12" customHeight="1">
      <c r="A120" s="15" t="s">
        <v>107</v>
      </c>
      <c r="B120" s="300" t="s">
        <v>574</v>
      </c>
      <c r="C120" s="271"/>
    </row>
    <row r="121" spans="1:3" ht="12" customHeight="1">
      <c r="A121" s="15" t="s">
        <v>115</v>
      </c>
      <c r="B121" s="299" t="s">
        <v>424</v>
      </c>
      <c r="C121" s="271"/>
    </row>
    <row r="122" spans="1:3" ht="12" customHeight="1">
      <c r="A122" s="15" t="s">
        <v>117</v>
      </c>
      <c r="B122" s="428" t="s">
        <v>365</v>
      </c>
      <c r="C122" s="271"/>
    </row>
    <row r="123" spans="1:3" ht="15.75">
      <c r="A123" s="15" t="s">
        <v>181</v>
      </c>
      <c r="B123" s="143" t="s">
        <v>348</v>
      </c>
      <c r="C123" s="271"/>
    </row>
    <row r="124" spans="1:3" ht="12" customHeight="1">
      <c r="A124" s="15" t="s">
        <v>182</v>
      </c>
      <c r="B124" s="143" t="s">
        <v>364</v>
      </c>
      <c r="C124" s="271"/>
    </row>
    <row r="125" spans="1:3" ht="12" customHeight="1">
      <c r="A125" s="15" t="s">
        <v>183</v>
      </c>
      <c r="B125" s="143" t="s">
        <v>363</v>
      </c>
      <c r="C125" s="271"/>
    </row>
    <row r="126" spans="1:3" ht="12" customHeight="1">
      <c r="A126" s="15" t="s">
        <v>356</v>
      </c>
      <c r="B126" s="143" t="s">
        <v>351</v>
      </c>
      <c r="C126" s="271"/>
    </row>
    <row r="127" spans="1:3" ht="12" customHeight="1">
      <c r="A127" s="15" t="s">
        <v>357</v>
      </c>
      <c r="B127" s="143" t="s">
        <v>362</v>
      </c>
      <c r="C127" s="271"/>
    </row>
    <row r="128" spans="1:3" ht="16.5" thickBot="1">
      <c r="A128" s="13" t="s">
        <v>358</v>
      </c>
      <c r="B128" s="143" t="s">
        <v>361</v>
      </c>
      <c r="C128" s="273"/>
    </row>
    <row r="129" spans="1:3" ht="12" customHeight="1" thickBot="1">
      <c r="A129" s="20" t="s">
        <v>20</v>
      </c>
      <c r="B129" s="124" t="s">
        <v>444</v>
      </c>
      <c r="C129" s="303">
        <f>+C94+C115</f>
        <v>703325356</v>
      </c>
    </row>
    <row r="130" spans="1:3" ht="12" customHeight="1" thickBot="1">
      <c r="A130" s="20" t="s">
        <v>21</v>
      </c>
      <c r="B130" s="124" t="s">
        <v>445</v>
      </c>
      <c r="C130" s="303">
        <f>+C131+C132+C133</f>
        <v>0</v>
      </c>
    </row>
    <row r="131" spans="1:3" ht="12" customHeight="1">
      <c r="A131" s="15" t="s">
        <v>263</v>
      </c>
      <c r="B131" s="12" t="s">
        <v>452</v>
      </c>
      <c r="C131" s="271"/>
    </row>
    <row r="132" spans="1:3" ht="12" customHeight="1">
      <c r="A132" s="15" t="s">
        <v>264</v>
      </c>
      <c r="B132" s="12" t="s">
        <v>453</v>
      </c>
      <c r="C132" s="271"/>
    </row>
    <row r="133" spans="1:3" ht="12" customHeight="1" thickBot="1">
      <c r="A133" s="13" t="s">
        <v>265</v>
      </c>
      <c r="B133" s="12" t="s">
        <v>454</v>
      </c>
      <c r="C133" s="271"/>
    </row>
    <row r="134" spans="1:3" ht="12" customHeight="1" thickBot="1">
      <c r="A134" s="20" t="s">
        <v>22</v>
      </c>
      <c r="B134" s="124" t="s">
        <v>446</v>
      </c>
      <c r="C134" s="303">
        <f>SUM(C135:C140)</f>
        <v>0</v>
      </c>
    </row>
    <row r="135" spans="1:3" ht="12" customHeight="1">
      <c r="A135" s="15" t="s">
        <v>90</v>
      </c>
      <c r="B135" s="9" t="s">
        <v>455</v>
      </c>
      <c r="C135" s="271"/>
    </row>
    <row r="136" spans="1:3" ht="12" customHeight="1">
      <c r="A136" s="15" t="s">
        <v>91</v>
      </c>
      <c r="B136" s="9" t="s">
        <v>447</v>
      </c>
      <c r="C136" s="271"/>
    </row>
    <row r="137" spans="1:3" ht="12" customHeight="1">
      <c r="A137" s="15" t="s">
        <v>92</v>
      </c>
      <c r="B137" s="9" t="s">
        <v>448</v>
      </c>
      <c r="C137" s="271"/>
    </row>
    <row r="138" spans="1:3" ht="12" customHeight="1">
      <c r="A138" s="15" t="s">
        <v>168</v>
      </c>
      <c r="B138" s="9" t="s">
        <v>449</v>
      </c>
      <c r="C138" s="271"/>
    </row>
    <row r="139" spans="1:3" ht="12" customHeight="1">
      <c r="A139" s="15" t="s">
        <v>169</v>
      </c>
      <c r="B139" s="9" t="s">
        <v>450</v>
      </c>
      <c r="C139" s="271"/>
    </row>
    <row r="140" spans="1:3" ht="12" customHeight="1" thickBot="1">
      <c r="A140" s="13" t="s">
        <v>170</v>
      </c>
      <c r="B140" s="9" t="s">
        <v>451</v>
      </c>
      <c r="C140" s="271"/>
    </row>
    <row r="141" spans="1:3" ht="12" customHeight="1" thickBot="1">
      <c r="A141" s="20" t="s">
        <v>23</v>
      </c>
      <c r="B141" s="124" t="s">
        <v>459</v>
      </c>
      <c r="C141" s="309">
        <f>+C142+C143+C144+C145</f>
        <v>4052052</v>
      </c>
    </row>
    <row r="142" spans="1:3" ht="12" customHeight="1">
      <c r="A142" s="15" t="s">
        <v>93</v>
      </c>
      <c r="B142" s="9" t="s">
        <v>366</v>
      </c>
      <c r="C142" s="271"/>
    </row>
    <row r="143" spans="1:3" ht="12" customHeight="1">
      <c r="A143" s="15" t="s">
        <v>94</v>
      </c>
      <c r="B143" s="9" t="s">
        <v>367</v>
      </c>
      <c r="C143" s="271">
        <v>4052052</v>
      </c>
    </row>
    <row r="144" spans="1:3" ht="12" customHeight="1">
      <c r="A144" s="15" t="s">
        <v>283</v>
      </c>
      <c r="B144" s="9" t="s">
        <v>460</v>
      </c>
      <c r="C144" s="271"/>
    </row>
    <row r="145" spans="1:3" ht="12" customHeight="1" thickBot="1">
      <c r="A145" s="13" t="s">
        <v>284</v>
      </c>
      <c r="B145" s="7" t="s">
        <v>386</v>
      </c>
      <c r="C145" s="271"/>
    </row>
    <row r="146" spans="1:3" ht="12" customHeight="1" thickBot="1">
      <c r="A146" s="20" t="s">
        <v>24</v>
      </c>
      <c r="B146" s="124" t="s">
        <v>461</v>
      </c>
      <c r="C146" s="312">
        <f>SUM(C147:C151)</f>
        <v>0</v>
      </c>
    </row>
    <row r="147" spans="1:3" ht="12" customHeight="1">
      <c r="A147" s="15" t="s">
        <v>95</v>
      </c>
      <c r="B147" s="9" t="s">
        <v>456</v>
      </c>
      <c r="C147" s="271"/>
    </row>
    <row r="148" spans="1:3" ht="12" customHeight="1">
      <c r="A148" s="15" t="s">
        <v>96</v>
      </c>
      <c r="B148" s="9" t="s">
        <v>463</v>
      </c>
      <c r="C148" s="271"/>
    </row>
    <row r="149" spans="1:3" ht="12" customHeight="1">
      <c r="A149" s="15" t="s">
        <v>295</v>
      </c>
      <c r="B149" s="9" t="s">
        <v>458</v>
      </c>
      <c r="C149" s="271"/>
    </row>
    <row r="150" spans="1:3" ht="12" customHeight="1">
      <c r="A150" s="15" t="s">
        <v>296</v>
      </c>
      <c r="B150" s="9" t="s">
        <v>464</v>
      </c>
      <c r="C150" s="271"/>
    </row>
    <row r="151" spans="1:3" ht="12" customHeight="1" thickBot="1">
      <c r="A151" s="15" t="s">
        <v>462</v>
      </c>
      <c r="B151" s="9" t="s">
        <v>465</v>
      </c>
      <c r="C151" s="271"/>
    </row>
    <row r="152" spans="1:3" ht="12" customHeight="1" thickBot="1">
      <c r="A152" s="20" t="s">
        <v>25</v>
      </c>
      <c r="B152" s="124" t="s">
        <v>466</v>
      </c>
      <c r="C152" s="503"/>
    </row>
    <row r="153" spans="1:3" ht="12" customHeight="1" thickBot="1">
      <c r="A153" s="20" t="s">
        <v>26</v>
      </c>
      <c r="B153" s="124" t="s">
        <v>467</v>
      </c>
      <c r="C153" s="503"/>
    </row>
    <row r="154" spans="1:9" ht="15" customHeight="1" thickBot="1">
      <c r="A154" s="20" t="s">
        <v>27</v>
      </c>
      <c r="B154" s="124" t="s">
        <v>469</v>
      </c>
      <c r="C154" s="442">
        <f>+C130+C134+C141+C146+C152+C153</f>
        <v>4052052</v>
      </c>
      <c r="F154" s="443"/>
      <c r="G154" s="444"/>
      <c r="H154" s="444"/>
      <c r="I154" s="444"/>
    </row>
    <row r="155" spans="1:3" s="431" customFormat="1" ht="12.75" customHeight="1" thickBot="1">
      <c r="A155" s="301" t="s">
        <v>28</v>
      </c>
      <c r="B155" s="394" t="s">
        <v>468</v>
      </c>
      <c r="C155" s="442">
        <f>+C129+C154</f>
        <v>707377408</v>
      </c>
    </row>
    <row r="156" ht="7.5" customHeight="1"/>
    <row r="157" spans="1:3" ht="15.75">
      <c r="A157" s="595" t="s">
        <v>368</v>
      </c>
      <c r="B157" s="595"/>
      <c r="C157" s="595"/>
    </row>
    <row r="158" spans="1:3" ht="15" customHeight="1" thickBot="1">
      <c r="A158" s="593" t="s">
        <v>147</v>
      </c>
      <c r="B158" s="593"/>
      <c r="C158" s="313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3">
        <f>+C63-C129</f>
        <v>-180362994</v>
      </c>
      <c r="D159" s="445"/>
    </row>
    <row r="160" spans="1:3" ht="27.75" customHeight="1" thickBot="1">
      <c r="A160" s="20" t="s">
        <v>19</v>
      </c>
      <c r="B160" s="27" t="s">
        <v>476</v>
      </c>
      <c r="C160" s="303">
        <f>+C87-C154</f>
        <v>179820537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64" r:id="rId1"/>
  <headerFooter alignWithMargins="0">
    <oddHeader>&amp;C&amp;"Times New Roman CE,Félkövér"&amp;12
Balatonvilágos Község Önkormányzata
2018. ÉVI KÖLTSÉGVETÉS
KÖTELEZŐ FELADATAINAK MÉRLEGE &amp;R&amp;"Times New Roman CE,Félkövér dőlt"&amp;11 1.2. melléklet a ........./2018. (.......) önkormányzati rendelethez</oddHeader>
  </headerFooter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3">
      <selection activeCell="A22" sqref="A22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7</v>
      </c>
      <c r="C1" s="652"/>
      <c r="D1" s="652"/>
    </row>
    <row r="2" spans="1:4" s="76" customFormat="1" ht="16.5" thickBot="1">
      <c r="A2" s="75"/>
      <c r="B2" s="386"/>
      <c r="D2" s="44" t="str">
        <f>'2. sz tájékoztató t'!I2</f>
        <v>Forintban!</v>
      </c>
    </row>
    <row r="3" spans="1:4" s="78" customFormat="1" ht="48" customHeight="1" thickBot="1">
      <c r="A3" s="77" t="s">
        <v>16</v>
      </c>
      <c r="B3" s="197" t="s">
        <v>17</v>
      </c>
      <c r="C3" s="197" t="s">
        <v>70</v>
      </c>
      <c r="D3" s="198" t="s">
        <v>71</v>
      </c>
    </row>
    <row r="4" spans="1:4" s="78" customFormat="1" ht="13.5" customHeight="1" thickBot="1">
      <c r="A4" s="35" t="s">
        <v>489</v>
      </c>
      <c r="B4" s="200" t="s">
        <v>490</v>
      </c>
      <c r="C4" s="200" t="s">
        <v>491</v>
      </c>
      <c r="D4" s="201" t="s">
        <v>493</v>
      </c>
    </row>
    <row r="5" spans="1:4" ht="18" customHeight="1">
      <c r="A5" s="134" t="s">
        <v>18</v>
      </c>
      <c r="B5" s="202" t="s">
        <v>160</v>
      </c>
      <c r="C5" s="132"/>
      <c r="D5" s="79"/>
    </row>
    <row r="6" spans="1:4" ht="18" customHeight="1">
      <c r="A6" s="80" t="s">
        <v>19</v>
      </c>
      <c r="B6" s="203" t="s">
        <v>161</v>
      </c>
      <c r="C6" s="133"/>
      <c r="D6" s="82"/>
    </row>
    <row r="7" spans="1:4" ht="18" customHeight="1">
      <c r="A7" s="80" t="s">
        <v>20</v>
      </c>
      <c r="B7" s="203" t="s">
        <v>118</v>
      </c>
      <c r="C7" s="133"/>
      <c r="D7" s="82"/>
    </row>
    <row r="8" spans="1:4" ht="18" customHeight="1">
      <c r="A8" s="80" t="s">
        <v>21</v>
      </c>
      <c r="B8" s="203" t="s">
        <v>119</v>
      </c>
      <c r="C8" s="133"/>
      <c r="D8" s="82"/>
    </row>
    <row r="9" spans="1:4" ht="18" customHeight="1">
      <c r="A9" s="80" t="s">
        <v>22</v>
      </c>
      <c r="B9" s="203" t="s">
        <v>153</v>
      </c>
      <c r="C9" s="133">
        <v>190995</v>
      </c>
      <c r="D9" s="82">
        <v>51900</v>
      </c>
    </row>
    <row r="10" spans="1:4" ht="18" customHeight="1">
      <c r="A10" s="80" t="s">
        <v>23</v>
      </c>
      <c r="B10" s="203" t="s">
        <v>154</v>
      </c>
      <c r="C10" s="133">
        <v>184215</v>
      </c>
      <c r="D10" s="82">
        <v>51542</v>
      </c>
    </row>
    <row r="11" spans="1:4" ht="18" customHeight="1">
      <c r="A11" s="80" t="s">
        <v>24</v>
      </c>
      <c r="B11" s="204" t="s">
        <v>155</v>
      </c>
      <c r="C11" s="133">
        <v>6780</v>
      </c>
      <c r="D11" s="82">
        <v>358</v>
      </c>
    </row>
    <row r="12" spans="1:4" ht="18" customHeight="1">
      <c r="A12" s="80" t="s">
        <v>26</v>
      </c>
      <c r="B12" s="204" t="s">
        <v>156</v>
      </c>
      <c r="C12" s="133"/>
      <c r="D12" s="82"/>
    </row>
    <row r="13" spans="1:4" ht="18" customHeight="1">
      <c r="A13" s="80" t="s">
        <v>27</v>
      </c>
      <c r="B13" s="204" t="s">
        <v>157</v>
      </c>
      <c r="C13" s="133"/>
      <c r="D13" s="82"/>
    </row>
    <row r="14" spans="1:4" ht="18" customHeight="1">
      <c r="A14" s="80" t="s">
        <v>28</v>
      </c>
      <c r="B14" s="204" t="s">
        <v>158</v>
      </c>
      <c r="C14" s="133"/>
      <c r="D14" s="82"/>
    </row>
    <row r="15" spans="1:4" ht="22.5" customHeight="1">
      <c r="A15" s="80" t="s">
        <v>29</v>
      </c>
      <c r="B15" s="204" t="s">
        <v>159</v>
      </c>
      <c r="C15" s="133"/>
      <c r="D15" s="82"/>
    </row>
    <row r="16" spans="1:4" ht="18" customHeight="1">
      <c r="A16" s="80" t="s">
        <v>30</v>
      </c>
      <c r="B16" s="203" t="s">
        <v>120</v>
      </c>
      <c r="C16" s="133"/>
      <c r="D16" s="82"/>
    </row>
    <row r="17" spans="1:4" ht="18" customHeight="1">
      <c r="A17" s="80" t="s">
        <v>31</v>
      </c>
      <c r="B17" s="203" t="s">
        <v>9</v>
      </c>
      <c r="C17" s="133"/>
      <c r="D17" s="82"/>
    </row>
    <row r="18" spans="1:4" ht="18" customHeight="1">
      <c r="A18" s="80" t="s">
        <v>32</v>
      </c>
      <c r="B18" s="203" t="s">
        <v>8</v>
      </c>
      <c r="C18" s="133"/>
      <c r="D18" s="82"/>
    </row>
    <row r="19" spans="1:4" ht="18" customHeight="1">
      <c r="A19" s="80" t="s">
        <v>33</v>
      </c>
      <c r="B19" s="203" t="s">
        <v>121</v>
      </c>
      <c r="C19" s="133"/>
      <c r="D19" s="82"/>
    </row>
    <row r="20" spans="1:4" ht="18" customHeight="1" thickBot="1">
      <c r="A20" s="80" t="s">
        <v>34</v>
      </c>
      <c r="B20" s="203" t="s">
        <v>122</v>
      </c>
      <c r="C20" s="133"/>
      <c r="D20" s="82"/>
    </row>
    <row r="21" spans="1:4" ht="18" customHeight="1" thickBot="1">
      <c r="A21" s="36" t="s">
        <v>35</v>
      </c>
      <c r="B21" s="208" t="s">
        <v>52</v>
      </c>
      <c r="C21" s="209">
        <f>C5+C6+C7+C8+C9+C16+C17+C18+C19+C20</f>
        <v>190995</v>
      </c>
      <c r="D21" s="210">
        <f>+D5+D6+D7+D8+D9+D16+D17+D18+D19+D20</f>
        <v>51900</v>
      </c>
    </row>
    <row r="22" spans="1:4" ht="8.25" customHeight="1">
      <c r="A22" s="84"/>
      <c r="B22" s="651"/>
      <c r="C22" s="651"/>
      <c r="D22" s="651"/>
    </row>
  </sheetData>
  <sheetProtection/>
  <mergeCells count="2">
    <mergeCell ref="B22:D2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E22" sqref="E22"/>
    </sheetView>
  </sheetViews>
  <sheetFormatPr defaultColWidth="9.00390625" defaultRowHeight="12.75"/>
  <cols>
    <col min="1" max="1" width="4.875" style="101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101" customWidth="1"/>
    <col min="16" max="16384" width="9.375" style="113" customWidth="1"/>
  </cols>
  <sheetData>
    <row r="1" spans="1:15" ht="31.5" customHeight="1">
      <c r="A1" s="656" t="str">
        <f>+CONCATENATE("Előirányzat-felhasználási terv",CHAR(10),LEFT(ÖSSZEFÜGGÉSEK!A5,4),". évre")</f>
        <v>Előirányzat-felhasználási terv
2018. évre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tr">
        <f>'3. sz tájékoztató t.'!D2</f>
        <v>Forintban!</v>
      </c>
    </row>
    <row r="3" spans="1:15" s="101" customFormat="1" ht="25.5" customHeight="1" thickBot="1">
      <c r="A3" s="98" t="s">
        <v>16</v>
      </c>
      <c r="B3" s="99" t="s">
        <v>60</v>
      </c>
      <c r="C3" s="99" t="s">
        <v>72</v>
      </c>
      <c r="D3" s="99" t="s">
        <v>73</v>
      </c>
      <c r="E3" s="99" t="s">
        <v>74</v>
      </c>
      <c r="F3" s="99" t="s">
        <v>75</v>
      </c>
      <c r="G3" s="99" t="s">
        <v>76</v>
      </c>
      <c r="H3" s="99" t="s">
        <v>77</v>
      </c>
      <c r="I3" s="99" t="s">
        <v>78</v>
      </c>
      <c r="J3" s="99" t="s">
        <v>79</v>
      </c>
      <c r="K3" s="99" t="s">
        <v>80</v>
      </c>
      <c r="L3" s="99" t="s">
        <v>81</v>
      </c>
      <c r="M3" s="99" t="s">
        <v>82</v>
      </c>
      <c r="N3" s="99" t="s">
        <v>83</v>
      </c>
      <c r="O3" s="100" t="s">
        <v>52</v>
      </c>
    </row>
    <row r="4" spans="1:15" s="103" customFormat="1" ht="15" customHeight="1" thickBot="1">
      <c r="A4" s="102" t="s">
        <v>18</v>
      </c>
      <c r="B4" s="653" t="s">
        <v>55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03" customFormat="1" ht="22.5">
      <c r="A5" s="104" t="s">
        <v>19</v>
      </c>
      <c r="B5" s="496" t="s">
        <v>369</v>
      </c>
      <c r="C5" s="568">
        <v>9428539</v>
      </c>
      <c r="D5" s="568">
        <v>9428539</v>
      </c>
      <c r="E5" s="568">
        <v>9428539</v>
      </c>
      <c r="F5" s="568">
        <v>9428539</v>
      </c>
      <c r="G5" s="568">
        <v>9428539</v>
      </c>
      <c r="H5" s="568">
        <v>9428539</v>
      </c>
      <c r="I5" s="568">
        <v>9428539</v>
      </c>
      <c r="J5" s="568">
        <v>9428539</v>
      </c>
      <c r="K5" s="568">
        <v>9428539</v>
      </c>
      <c r="L5" s="568">
        <v>9428539</v>
      </c>
      <c r="M5" s="568">
        <v>9428539</v>
      </c>
      <c r="N5" s="568">
        <v>9428538</v>
      </c>
      <c r="O5" s="105">
        <f aca="true" t="shared" si="0" ref="O5:O25">SUM(C5:N5)</f>
        <v>113142467</v>
      </c>
    </row>
    <row r="6" spans="1:15" s="108" customFormat="1" ht="22.5">
      <c r="A6" s="106" t="s">
        <v>20</v>
      </c>
      <c r="B6" s="294" t="s">
        <v>415</v>
      </c>
      <c r="C6" s="569">
        <v>1779825</v>
      </c>
      <c r="D6" s="569">
        <v>1779825</v>
      </c>
      <c r="E6" s="569">
        <v>1779825</v>
      </c>
      <c r="F6" s="569">
        <v>1779825</v>
      </c>
      <c r="G6" s="569">
        <v>1779825</v>
      </c>
      <c r="H6" s="569">
        <v>1779825</v>
      </c>
      <c r="I6" s="569">
        <v>1486575</v>
      </c>
      <c r="J6" s="569">
        <v>1486575</v>
      </c>
      <c r="K6" s="569">
        <v>1486575</v>
      </c>
      <c r="L6" s="569">
        <v>1486575</v>
      </c>
      <c r="M6" s="569">
        <v>1486575</v>
      </c>
      <c r="N6" s="569">
        <v>1486575</v>
      </c>
      <c r="O6" s="107">
        <f t="shared" si="0"/>
        <v>19598400</v>
      </c>
    </row>
    <row r="7" spans="1:15" s="108" customFormat="1" ht="22.5">
      <c r="A7" s="106" t="s">
        <v>21</v>
      </c>
      <c r="B7" s="293" t="s">
        <v>416</v>
      </c>
      <c r="C7" s="570"/>
      <c r="D7" s="570"/>
      <c r="E7" s="570">
        <v>71654641</v>
      </c>
      <c r="F7" s="570"/>
      <c r="G7" s="570"/>
      <c r="H7" s="570"/>
      <c r="I7" s="570"/>
      <c r="J7" s="570"/>
      <c r="K7" s="570">
        <v>71654641</v>
      </c>
      <c r="L7" s="570"/>
      <c r="M7" s="570"/>
      <c r="N7" s="570"/>
      <c r="O7" s="109">
        <f t="shared" si="0"/>
        <v>143309282</v>
      </c>
    </row>
    <row r="8" spans="1:15" s="108" customFormat="1" ht="13.5" customHeight="1">
      <c r="A8" s="106" t="s">
        <v>22</v>
      </c>
      <c r="B8" s="292" t="s">
        <v>167</v>
      </c>
      <c r="C8" s="569">
        <v>7260000</v>
      </c>
      <c r="D8" s="569">
        <v>8224000</v>
      </c>
      <c r="E8" s="569">
        <v>62450000</v>
      </c>
      <c r="F8" s="569">
        <v>8002000</v>
      </c>
      <c r="G8" s="569">
        <v>9247000</v>
      </c>
      <c r="H8" s="569">
        <v>8145000</v>
      </c>
      <c r="I8" s="569">
        <v>8160000</v>
      </c>
      <c r="J8" s="569">
        <v>9624000</v>
      </c>
      <c r="K8" s="569">
        <v>48402000</v>
      </c>
      <c r="L8" s="569">
        <v>9064000</v>
      </c>
      <c r="M8" s="569">
        <v>9127000</v>
      </c>
      <c r="N8" s="569">
        <v>8524000</v>
      </c>
      <c r="O8" s="107">
        <f t="shared" si="0"/>
        <v>196229000</v>
      </c>
    </row>
    <row r="9" spans="1:15" s="108" customFormat="1" ht="13.5" customHeight="1">
      <c r="A9" s="106" t="s">
        <v>23</v>
      </c>
      <c r="B9" s="292" t="s">
        <v>417</v>
      </c>
      <c r="C9" s="569">
        <v>3500000</v>
      </c>
      <c r="D9" s="569">
        <v>3500000</v>
      </c>
      <c r="E9" s="569">
        <v>4898900</v>
      </c>
      <c r="F9" s="569">
        <v>5340000</v>
      </c>
      <c r="G9" s="569">
        <v>6250000</v>
      </c>
      <c r="H9" s="569">
        <v>7199409</v>
      </c>
      <c r="I9" s="569">
        <v>7750000</v>
      </c>
      <c r="J9" s="569">
        <v>6560000</v>
      </c>
      <c r="K9" s="569">
        <v>6150000</v>
      </c>
      <c r="L9" s="569">
        <v>5500000</v>
      </c>
      <c r="M9" s="569">
        <v>4500000</v>
      </c>
      <c r="N9" s="569">
        <v>3500000</v>
      </c>
      <c r="O9" s="107">
        <f t="shared" si="0"/>
        <v>64648309</v>
      </c>
    </row>
    <row r="10" spans="1:15" s="108" customFormat="1" ht="13.5" customHeight="1">
      <c r="A10" s="106" t="s">
        <v>24</v>
      </c>
      <c r="B10" s="292" t="s">
        <v>10</v>
      </c>
      <c r="C10" s="569"/>
      <c r="D10" s="569"/>
      <c r="E10" s="569">
        <v>2588520</v>
      </c>
      <c r="F10" s="569">
        <v>2000000</v>
      </c>
      <c r="G10" s="569"/>
      <c r="H10" s="569"/>
      <c r="I10" s="569"/>
      <c r="J10" s="569"/>
      <c r="K10" s="569"/>
      <c r="L10" s="569"/>
      <c r="M10" s="569"/>
      <c r="N10" s="569"/>
      <c r="O10" s="107">
        <f t="shared" si="0"/>
        <v>4588520</v>
      </c>
    </row>
    <row r="11" spans="1:15" s="108" customFormat="1" ht="13.5" customHeight="1">
      <c r="A11" s="106" t="s">
        <v>25</v>
      </c>
      <c r="B11" s="292" t="s">
        <v>371</v>
      </c>
      <c r="C11" s="569"/>
      <c r="D11" s="569"/>
      <c r="E11" s="569"/>
      <c r="F11" s="569">
        <v>1500000</v>
      </c>
      <c r="G11" s="569"/>
      <c r="H11" s="569"/>
      <c r="I11" s="569"/>
      <c r="J11" s="569"/>
      <c r="K11" s="569"/>
      <c r="L11" s="569"/>
      <c r="M11" s="569"/>
      <c r="N11" s="569"/>
      <c r="O11" s="107">
        <f t="shared" si="0"/>
        <v>1500000</v>
      </c>
    </row>
    <row r="12" spans="1:15" s="108" customFormat="1" ht="22.5">
      <c r="A12" s="106" t="s">
        <v>26</v>
      </c>
      <c r="B12" s="294" t="s">
        <v>403</v>
      </c>
      <c r="C12" s="569">
        <v>505338</v>
      </c>
      <c r="D12" s="569">
        <v>505338</v>
      </c>
      <c r="E12" s="569">
        <v>505338</v>
      </c>
      <c r="F12" s="569">
        <v>505338</v>
      </c>
      <c r="G12" s="569">
        <v>505338</v>
      </c>
      <c r="H12" s="569">
        <v>505338</v>
      </c>
      <c r="I12" s="569">
        <v>505338</v>
      </c>
      <c r="J12" s="569">
        <v>505338</v>
      </c>
      <c r="K12" s="569">
        <v>505338</v>
      </c>
      <c r="L12" s="569">
        <v>505338</v>
      </c>
      <c r="M12" s="569">
        <v>505338</v>
      </c>
      <c r="N12" s="569">
        <v>505335</v>
      </c>
      <c r="O12" s="107">
        <f t="shared" si="0"/>
        <v>6064053</v>
      </c>
    </row>
    <row r="13" spans="1:15" s="108" customFormat="1" ht="13.5" customHeight="1" thickBot="1">
      <c r="A13" s="106" t="s">
        <v>27</v>
      </c>
      <c r="B13" s="292" t="s">
        <v>11</v>
      </c>
      <c r="C13" s="569">
        <v>15322716</v>
      </c>
      <c r="D13" s="569">
        <v>15322716</v>
      </c>
      <c r="E13" s="569">
        <v>15322716</v>
      </c>
      <c r="F13" s="569">
        <v>15322716</v>
      </c>
      <c r="G13" s="569">
        <v>15322716</v>
      </c>
      <c r="H13" s="569">
        <v>15322716</v>
      </c>
      <c r="I13" s="569">
        <v>15322716</v>
      </c>
      <c r="J13" s="569">
        <v>15322716</v>
      </c>
      <c r="K13" s="569">
        <v>15322716</v>
      </c>
      <c r="L13" s="569">
        <v>15322715</v>
      </c>
      <c r="M13" s="569">
        <v>15322715</v>
      </c>
      <c r="N13" s="569">
        <v>15322715</v>
      </c>
      <c r="O13" s="107">
        <f t="shared" si="0"/>
        <v>183872589</v>
      </c>
    </row>
    <row r="14" spans="1:15" s="103" customFormat="1" ht="15.75" customHeight="1" thickBot="1">
      <c r="A14" s="102" t="s">
        <v>28</v>
      </c>
      <c r="B14" s="37" t="s">
        <v>108</v>
      </c>
      <c r="C14" s="571">
        <f aca="true" t="shared" si="1" ref="C14:N14">SUM(C5:C13)</f>
        <v>37796418</v>
      </c>
      <c r="D14" s="571">
        <f t="shared" si="1"/>
        <v>38760418</v>
      </c>
      <c r="E14" s="571">
        <f t="shared" si="1"/>
        <v>168628479</v>
      </c>
      <c r="F14" s="571">
        <f t="shared" si="1"/>
        <v>43878418</v>
      </c>
      <c r="G14" s="571">
        <f t="shared" si="1"/>
        <v>42533418</v>
      </c>
      <c r="H14" s="571">
        <f t="shared" si="1"/>
        <v>42380827</v>
      </c>
      <c r="I14" s="571">
        <f t="shared" si="1"/>
        <v>42653168</v>
      </c>
      <c r="J14" s="571">
        <f t="shared" si="1"/>
        <v>42927168</v>
      </c>
      <c r="K14" s="571">
        <f t="shared" si="1"/>
        <v>152949809</v>
      </c>
      <c r="L14" s="571">
        <f t="shared" si="1"/>
        <v>41307167</v>
      </c>
      <c r="M14" s="571">
        <f t="shared" si="1"/>
        <v>40370167</v>
      </c>
      <c r="N14" s="571">
        <f t="shared" si="1"/>
        <v>38767163</v>
      </c>
      <c r="O14" s="110">
        <f>SUM(C14:N14)</f>
        <v>732952620</v>
      </c>
    </row>
    <row r="15" spans="1:15" s="103" customFormat="1" ht="15" customHeight="1" thickBot="1">
      <c r="A15" s="102" t="s">
        <v>29</v>
      </c>
      <c r="B15" s="653" t="s">
        <v>56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08" customFormat="1" ht="13.5" customHeight="1">
      <c r="A16" s="111" t="s">
        <v>30</v>
      </c>
      <c r="B16" s="295" t="s">
        <v>61</v>
      </c>
      <c r="C16" s="570">
        <v>10026501</v>
      </c>
      <c r="D16" s="570">
        <v>10026501</v>
      </c>
      <c r="E16" s="570">
        <v>10226501</v>
      </c>
      <c r="F16" s="570">
        <v>10846501</v>
      </c>
      <c r="G16" s="570">
        <v>10846501</v>
      </c>
      <c r="H16" s="570">
        <v>12036100</v>
      </c>
      <c r="I16" s="570">
        <v>12312500</v>
      </c>
      <c r="J16" s="570">
        <v>12530420</v>
      </c>
      <c r="K16" s="570">
        <v>11715969</v>
      </c>
      <c r="L16" s="570">
        <v>11715969</v>
      </c>
      <c r="M16" s="570">
        <v>11715969</v>
      </c>
      <c r="N16" s="570">
        <v>19310860</v>
      </c>
      <c r="O16" s="109">
        <f t="shared" si="0"/>
        <v>143310292</v>
      </c>
    </row>
    <row r="17" spans="1:15" s="108" customFormat="1" ht="27" customHeight="1">
      <c r="A17" s="106" t="s">
        <v>31</v>
      </c>
      <c r="B17" s="294" t="s">
        <v>176</v>
      </c>
      <c r="C17" s="569">
        <v>1966001</v>
      </c>
      <c r="D17" s="569">
        <v>1966001</v>
      </c>
      <c r="E17" s="569">
        <v>2023400</v>
      </c>
      <c r="F17" s="569">
        <v>2315001</v>
      </c>
      <c r="G17" s="569">
        <v>2315001</v>
      </c>
      <c r="H17" s="569">
        <v>2777001</v>
      </c>
      <c r="I17" s="569">
        <v>2799200</v>
      </c>
      <c r="J17" s="569">
        <v>2822004</v>
      </c>
      <c r="K17" s="569">
        <v>2253002</v>
      </c>
      <c r="L17" s="569">
        <v>2253002</v>
      </c>
      <c r="M17" s="569">
        <v>2253002</v>
      </c>
      <c r="N17" s="569">
        <v>3297070</v>
      </c>
      <c r="O17" s="107">
        <f t="shared" si="0"/>
        <v>29039685</v>
      </c>
    </row>
    <row r="18" spans="1:15" s="108" customFormat="1" ht="13.5" customHeight="1">
      <c r="A18" s="106" t="s">
        <v>32</v>
      </c>
      <c r="B18" s="292" t="s">
        <v>133</v>
      </c>
      <c r="C18" s="569">
        <v>10250000</v>
      </c>
      <c r="D18" s="569">
        <v>10002000</v>
      </c>
      <c r="E18" s="569">
        <v>16450000</v>
      </c>
      <c r="F18" s="569">
        <v>16292900</v>
      </c>
      <c r="G18" s="569">
        <v>16780000</v>
      </c>
      <c r="H18" s="569">
        <v>15547000</v>
      </c>
      <c r="I18" s="569">
        <v>14401634</v>
      </c>
      <c r="J18" s="569">
        <v>15402567</v>
      </c>
      <c r="K18" s="569">
        <v>14322000</v>
      </c>
      <c r="L18" s="569">
        <v>13289000</v>
      </c>
      <c r="M18" s="569">
        <v>17325000</v>
      </c>
      <c r="N18" s="569">
        <v>13998403</v>
      </c>
      <c r="O18" s="107">
        <f t="shared" si="0"/>
        <v>174060504</v>
      </c>
    </row>
    <row r="19" spans="1:15" s="108" customFormat="1" ht="13.5" customHeight="1">
      <c r="A19" s="106" t="s">
        <v>33</v>
      </c>
      <c r="B19" s="292" t="s">
        <v>177</v>
      </c>
      <c r="C19" s="569">
        <v>508000</v>
      </c>
      <c r="D19" s="569">
        <v>512800</v>
      </c>
      <c r="E19" s="569">
        <v>962520</v>
      </c>
      <c r="F19" s="569">
        <v>962520</v>
      </c>
      <c r="G19" s="569">
        <v>962520</v>
      </c>
      <c r="H19" s="569">
        <v>962520</v>
      </c>
      <c r="I19" s="569">
        <v>962520</v>
      </c>
      <c r="J19" s="569">
        <v>962520</v>
      </c>
      <c r="K19" s="569">
        <v>962520</v>
      </c>
      <c r="L19" s="569">
        <v>962520</v>
      </c>
      <c r="M19" s="569">
        <v>962520</v>
      </c>
      <c r="N19" s="569">
        <v>962520</v>
      </c>
      <c r="O19" s="107">
        <f t="shared" si="0"/>
        <v>10646000</v>
      </c>
    </row>
    <row r="20" spans="1:15" s="108" customFormat="1" ht="13.5" customHeight="1">
      <c r="A20" s="106" t="s">
        <v>34</v>
      </c>
      <c r="B20" s="292" t="s">
        <v>12</v>
      </c>
      <c r="C20" s="569">
        <v>2000000</v>
      </c>
      <c r="D20" s="569">
        <v>2500000</v>
      </c>
      <c r="E20" s="569">
        <v>10264532</v>
      </c>
      <c r="F20" s="569">
        <v>4256520</v>
      </c>
      <c r="G20" s="569">
        <v>4256520</v>
      </c>
      <c r="H20" s="569">
        <v>4256520</v>
      </c>
      <c r="I20" s="569">
        <v>4256520</v>
      </c>
      <c r="J20" s="569">
        <v>4256520</v>
      </c>
      <c r="K20" s="569">
        <v>4256520</v>
      </c>
      <c r="L20" s="569">
        <v>4256520</v>
      </c>
      <c r="M20" s="569">
        <v>4256520</v>
      </c>
      <c r="N20" s="569">
        <v>4256516</v>
      </c>
      <c r="O20" s="107">
        <f t="shared" si="0"/>
        <v>53073208</v>
      </c>
    </row>
    <row r="21" spans="1:15" s="108" customFormat="1" ht="13.5" customHeight="1">
      <c r="A21" s="106" t="s">
        <v>35</v>
      </c>
      <c r="B21" s="292" t="s">
        <v>613</v>
      </c>
      <c r="C21" s="569"/>
      <c r="D21" s="569"/>
      <c r="E21" s="569">
        <v>23436364</v>
      </c>
      <c r="F21" s="569"/>
      <c r="G21" s="569"/>
      <c r="H21" s="569">
        <v>25244929</v>
      </c>
      <c r="I21" s="569"/>
      <c r="J21" s="569"/>
      <c r="K21" s="569">
        <v>25244927</v>
      </c>
      <c r="L21" s="569"/>
      <c r="M21" s="569"/>
      <c r="N21" s="569">
        <v>25244932</v>
      </c>
      <c r="O21" s="107">
        <f t="shared" si="0"/>
        <v>99171152</v>
      </c>
    </row>
    <row r="22" spans="1:15" s="108" customFormat="1" ht="13.5" customHeight="1">
      <c r="A22" s="106" t="s">
        <v>36</v>
      </c>
      <c r="B22" s="292" t="s">
        <v>224</v>
      </c>
      <c r="C22" s="569"/>
      <c r="D22" s="569"/>
      <c r="E22" s="569">
        <v>6250000</v>
      </c>
      <c r="F22" s="569">
        <v>83500000</v>
      </c>
      <c r="G22" s="569">
        <v>4690021</v>
      </c>
      <c r="H22" s="569">
        <v>4690022</v>
      </c>
      <c r="I22" s="569">
        <v>3540000</v>
      </c>
      <c r="J22" s="569">
        <v>5840040</v>
      </c>
      <c r="K22" s="569">
        <v>72450000</v>
      </c>
      <c r="L22" s="569"/>
      <c r="M22" s="569"/>
      <c r="N22" s="569"/>
      <c r="O22" s="107">
        <f t="shared" si="0"/>
        <v>180960083</v>
      </c>
    </row>
    <row r="23" spans="1:15" s="108" customFormat="1" ht="15.75">
      <c r="A23" s="106" t="s">
        <v>37</v>
      </c>
      <c r="B23" s="294" t="s">
        <v>180</v>
      </c>
      <c r="C23" s="569"/>
      <c r="D23" s="569"/>
      <c r="E23" s="569"/>
      <c r="F23" s="569">
        <v>5250000</v>
      </c>
      <c r="G23" s="569">
        <v>14045085</v>
      </c>
      <c r="H23" s="569">
        <v>9160000</v>
      </c>
      <c r="I23" s="569">
        <v>5684559</v>
      </c>
      <c r="J23" s="569"/>
      <c r="K23" s="569"/>
      <c r="L23" s="569"/>
      <c r="M23" s="569"/>
      <c r="N23" s="569"/>
      <c r="O23" s="107">
        <f t="shared" si="0"/>
        <v>34139644</v>
      </c>
    </row>
    <row r="24" spans="1:15" s="108" customFormat="1" ht="13.5" customHeight="1">
      <c r="A24" s="106" t="s">
        <v>38</v>
      </c>
      <c r="B24" s="292" t="s">
        <v>226</v>
      </c>
      <c r="C24" s="569"/>
      <c r="D24" s="569"/>
      <c r="E24" s="569">
        <v>500000</v>
      </c>
      <c r="F24" s="569">
        <v>500000</v>
      </c>
      <c r="G24" s="569">
        <v>500000</v>
      </c>
      <c r="H24" s="569">
        <v>500000</v>
      </c>
      <c r="I24" s="569">
        <v>1000000</v>
      </c>
      <c r="J24" s="569">
        <v>1000000</v>
      </c>
      <c r="K24" s="569">
        <v>500000</v>
      </c>
      <c r="L24" s="569"/>
      <c r="M24" s="569"/>
      <c r="N24" s="569"/>
      <c r="O24" s="107">
        <f t="shared" si="0"/>
        <v>4500000</v>
      </c>
    </row>
    <row r="25" spans="1:15" s="108" customFormat="1" ht="13.5" customHeight="1" thickBot="1">
      <c r="A25" s="106" t="s">
        <v>39</v>
      </c>
      <c r="B25" s="292" t="s">
        <v>13</v>
      </c>
      <c r="C25" s="569">
        <v>4052052</v>
      </c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107">
        <f t="shared" si="0"/>
        <v>4052052</v>
      </c>
    </row>
    <row r="26" spans="1:15" s="103" customFormat="1" ht="15.75" customHeight="1" thickBot="1">
      <c r="A26" s="112" t="s">
        <v>40</v>
      </c>
      <c r="B26" s="37" t="s">
        <v>109</v>
      </c>
      <c r="C26" s="571">
        <f aca="true" t="shared" si="2" ref="C26:N26">SUM(C16:C25)</f>
        <v>28802554</v>
      </c>
      <c r="D26" s="571">
        <f t="shared" si="2"/>
        <v>25007302</v>
      </c>
      <c r="E26" s="571">
        <f>SUM(E16:E25)</f>
        <v>70113317</v>
      </c>
      <c r="F26" s="571">
        <f t="shared" si="2"/>
        <v>123923442</v>
      </c>
      <c r="G26" s="571">
        <f t="shared" si="2"/>
        <v>54395648</v>
      </c>
      <c r="H26" s="571">
        <f t="shared" si="2"/>
        <v>75174092</v>
      </c>
      <c r="I26" s="571">
        <f t="shared" si="2"/>
        <v>44956933</v>
      </c>
      <c r="J26" s="571">
        <f t="shared" si="2"/>
        <v>42814071</v>
      </c>
      <c r="K26" s="571">
        <f t="shared" si="2"/>
        <v>131704938</v>
      </c>
      <c r="L26" s="571">
        <f t="shared" si="2"/>
        <v>32477011</v>
      </c>
      <c r="M26" s="571">
        <f t="shared" si="2"/>
        <v>36513011</v>
      </c>
      <c r="N26" s="571">
        <f t="shared" si="2"/>
        <v>67070301</v>
      </c>
      <c r="O26" s="110">
        <f>SUM(C26:N26)</f>
        <v>732952620</v>
      </c>
    </row>
    <row r="27" ht="15.75">
      <c r="A27" s="114"/>
    </row>
    <row r="28" spans="2:15" ht="15.75">
      <c r="B28" s="115"/>
      <c r="C28" s="116"/>
      <c r="D28" s="116"/>
      <c r="O28" s="113"/>
    </row>
    <row r="29" ht="15.75"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21" sqref="B21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658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58"/>
    </row>
    <row r="2" spans="1:2" ht="22.5" customHeight="1" thickBot="1">
      <c r="A2" s="389"/>
      <c r="B2" s="390" t="s">
        <v>14</v>
      </c>
    </row>
    <row r="3" spans="1:2" s="48" customFormat="1" ht="24" customHeight="1" thickBot="1">
      <c r="A3" s="297" t="s">
        <v>51</v>
      </c>
      <c r="B3" s="388" t="str">
        <f>+CONCATENATE(LEFT(ÖSSZEFÜGGÉSEK!A5,4),". évi támogatás összesen")</f>
        <v>2018. évi támogatás összesen</v>
      </c>
    </row>
    <row r="4" spans="1:2" s="49" customFormat="1" ht="13.5" thickBot="1">
      <c r="A4" s="189" t="s">
        <v>489</v>
      </c>
      <c r="B4" s="190" t="s">
        <v>490</v>
      </c>
    </row>
    <row r="5" spans="1:2" ht="12.75">
      <c r="A5" s="117" t="s">
        <v>614</v>
      </c>
      <c r="B5" s="421">
        <v>2587668</v>
      </c>
    </row>
    <row r="6" spans="1:2" ht="12.75" customHeight="1">
      <c r="A6" s="118" t="s">
        <v>615</v>
      </c>
      <c r="B6" s="421">
        <v>11808000</v>
      </c>
    </row>
    <row r="7" spans="1:2" ht="12.75">
      <c r="A7" s="118" t="s">
        <v>616</v>
      </c>
      <c r="B7" s="421">
        <v>775767</v>
      </c>
    </row>
    <row r="8" spans="1:2" ht="12.75">
      <c r="A8" s="118" t="s">
        <v>617</v>
      </c>
      <c r="B8" s="421">
        <v>5100690</v>
      </c>
    </row>
    <row r="9" spans="1:2" ht="12.75">
      <c r="A9" s="118" t="s">
        <v>618</v>
      </c>
      <c r="B9" s="421">
        <v>22580690</v>
      </c>
    </row>
    <row r="10" spans="1:2" ht="12.75">
      <c r="A10" s="118" t="s">
        <v>619</v>
      </c>
      <c r="B10" s="421">
        <v>585200</v>
      </c>
    </row>
    <row r="11" spans="1:2" ht="12.75">
      <c r="A11" s="118" t="s">
        <v>620</v>
      </c>
      <c r="B11" s="421">
        <v>23847600</v>
      </c>
    </row>
    <row r="12" spans="1:2" ht="12.75">
      <c r="A12" s="118" t="s">
        <v>621</v>
      </c>
      <c r="B12" s="421">
        <v>10452300</v>
      </c>
    </row>
    <row r="13" spans="1:3" ht="12.75">
      <c r="A13" s="118" t="s">
        <v>622</v>
      </c>
      <c r="B13" s="421">
        <v>2995667</v>
      </c>
      <c r="C13" s="659" t="s">
        <v>525</v>
      </c>
    </row>
    <row r="14" spans="1:3" ht="12.75">
      <c r="A14" s="118" t="s">
        <v>623</v>
      </c>
      <c r="B14" s="421">
        <v>1388900</v>
      </c>
      <c r="C14" s="659"/>
    </row>
    <row r="15" spans="1:3" ht="12.75">
      <c r="A15" s="118" t="s">
        <v>624</v>
      </c>
      <c r="B15" s="421">
        <v>4904000</v>
      </c>
      <c r="C15" s="659"/>
    </row>
    <row r="16" spans="1:3" ht="12.75">
      <c r="A16" s="118" t="s">
        <v>625</v>
      </c>
      <c r="B16" s="421">
        <v>664320</v>
      </c>
      <c r="C16" s="659"/>
    </row>
    <row r="17" spans="1:3" ht="12.75">
      <c r="A17" s="118" t="s">
        <v>626</v>
      </c>
      <c r="B17" s="421">
        <v>3100000</v>
      </c>
      <c r="C17" s="659"/>
    </row>
    <row r="18" spans="1:3" ht="12.75">
      <c r="A18" s="118" t="s">
        <v>628</v>
      </c>
      <c r="B18" s="421">
        <v>10507000</v>
      </c>
      <c r="C18" s="659"/>
    </row>
    <row r="19" spans="1:3" ht="12.75">
      <c r="A19" s="118" t="s">
        <v>627</v>
      </c>
      <c r="B19" s="421">
        <v>10044665</v>
      </c>
      <c r="C19" s="659"/>
    </row>
    <row r="20" spans="1:3" ht="12.75">
      <c r="A20" s="118" t="s">
        <v>629</v>
      </c>
      <c r="B20" s="421">
        <v>1800000</v>
      </c>
      <c r="C20" s="659"/>
    </row>
    <row r="21" spans="1:3" ht="12.75">
      <c r="A21" s="118"/>
      <c r="B21" s="421"/>
      <c r="C21" s="659"/>
    </row>
    <row r="22" spans="1:3" ht="12.75">
      <c r="A22" s="118"/>
      <c r="B22" s="421"/>
      <c r="C22" s="659"/>
    </row>
    <row r="23" spans="1:3" ht="12.75">
      <c r="A23" s="118"/>
      <c r="B23" s="421"/>
      <c r="C23" s="659"/>
    </row>
    <row r="24" spans="1:3" ht="13.5" thickBot="1">
      <c r="A24" s="119"/>
      <c r="B24" s="421"/>
      <c r="C24" s="659"/>
    </row>
    <row r="25" spans="1:3" s="51" customFormat="1" ht="19.5" customHeight="1" thickBot="1">
      <c r="A25" s="34" t="s">
        <v>52</v>
      </c>
      <c r="B25" s="50">
        <f>SUM(B5:B24)</f>
        <v>113142467</v>
      </c>
      <c r="C25" s="65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zoomScale="145" zoomScaleNormal="145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875" style="0" customWidth="1"/>
  </cols>
  <sheetData>
    <row r="1" spans="1:3" ht="45" customHeight="1">
      <c r="A1" s="662" t="str">
        <f>+CONCATENATE("K I M U T A T Á S",CHAR(10),"a ",LEFT(ÖSSZEFÜGGÉSEK!A5,4),". évben céljelleggel juttatott támogatásokról")</f>
        <v>K I M U T A T Á S
a 2018. évben céljelleggel juttatott támogatásokról</v>
      </c>
      <c r="B1" s="662"/>
      <c r="C1" s="662"/>
    </row>
    <row r="2" spans="1:3" ht="17.25" customHeight="1">
      <c r="A2" s="387"/>
      <c r="B2" s="387"/>
      <c r="C2" s="387"/>
    </row>
    <row r="3" spans="1:3" ht="13.5" thickBot="1">
      <c r="A3" s="211"/>
      <c r="B3" s="211"/>
      <c r="C3" s="591"/>
    </row>
    <row r="4" spans="1:3" ht="42.75" customHeight="1" thickBot="1">
      <c r="A4" s="391" t="s">
        <v>68</v>
      </c>
      <c r="B4" s="392" t="s">
        <v>123</v>
      </c>
      <c r="C4" s="393" t="s">
        <v>631</v>
      </c>
    </row>
    <row r="5" spans="1:3" ht="15.75" customHeight="1">
      <c r="A5" s="212" t="s">
        <v>18</v>
      </c>
      <c r="B5" s="29" t="s">
        <v>630</v>
      </c>
      <c r="C5" s="572">
        <v>100000</v>
      </c>
    </row>
    <row r="6" spans="1:3" ht="15.75" customHeight="1">
      <c r="A6" s="213" t="s">
        <v>19</v>
      </c>
      <c r="B6" s="30" t="s">
        <v>632</v>
      </c>
      <c r="C6" s="573">
        <v>100000</v>
      </c>
    </row>
    <row r="7" spans="1:3" ht="15.75" customHeight="1">
      <c r="A7" s="213" t="s">
        <v>20</v>
      </c>
      <c r="B7" s="30" t="s">
        <v>633</v>
      </c>
      <c r="C7" s="573">
        <v>100000</v>
      </c>
    </row>
    <row r="8" spans="1:3" ht="15.75" customHeight="1">
      <c r="A8" s="213" t="s">
        <v>21</v>
      </c>
      <c r="B8" s="30" t="s">
        <v>634</v>
      </c>
      <c r="C8" s="573">
        <v>100000</v>
      </c>
    </row>
    <row r="9" spans="1:3" ht="15.75" customHeight="1">
      <c r="A9" s="213" t="s">
        <v>22</v>
      </c>
      <c r="B9" s="30" t="s">
        <v>635</v>
      </c>
      <c r="C9" s="573">
        <v>300000</v>
      </c>
    </row>
    <row r="10" spans="1:3" ht="15.75" customHeight="1">
      <c r="A10" s="213" t="s">
        <v>23</v>
      </c>
      <c r="B10" s="30" t="s">
        <v>636</v>
      </c>
      <c r="C10" s="573">
        <v>70000</v>
      </c>
    </row>
    <row r="11" spans="1:3" ht="15.75" customHeight="1">
      <c r="A11" s="213" t="s">
        <v>24</v>
      </c>
      <c r="B11" s="30" t="s">
        <v>637</v>
      </c>
      <c r="C11" s="573">
        <v>100000</v>
      </c>
    </row>
    <row r="12" spans="1:3" ht="15.75" customHeight="1">
      <c r="A12" s="213" t="s">
        <v>25</v>
      </c>
      <c r="B12" s="30" t="s">
        <v>638</v>
      </c>
      <c r="C12" s="573">
        <v>100000</v>
      </c>
    </row>
    <row r="13" spans="1:3" ht="15.75" customHeight="1" thickBot="1">
      <c r="A13" s="213" t="s">
        <v>26</v>
      </c>
      <c r="B13" s="30" t="s">
        <v>639</v>
      </c>
      <c r="C13" s="573">
        <v>50000</v>
      </c>
    </row>
    <row r="14" spans="1:3" ht="15.75" customHeight="1" thickBot="1">
      <c r="A14" s="660" t="s">
        <v>52</v>
      </c>
      <c r="B14" s="661"/>
      <c r="C14" s="574">
        <f>SUM(C5:C13)</f>
        <v>1020000</v>
      </c>
    </row>
    <row r="15" ht="12.75">
      <c r="A15" t="s">
        <v>195</v>
      </c>
    </row>
  </sheetData>
  <sheetProtection/>
  <mergeCells count="2">
    <mergeCell ref="A14:B14"/>
    <mergeCell ref="A1:C1"/>
  </mergeCells>
  <conditionalFormatting sqref="C14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395" customWidth="1"/>
    <col min="2" max="2" width="66.375" style="395" bestFit="1" customWidth="1"/>
    <col min="3" max="3" width="15.50390625" style="396" customWidth="1"/>
    <col min="4" max="5" width="15.50390625" style="395" customWidth="1"/>
    <col min="6" max="6" width="9.00390625" style="429" customWidth="1"/>
    <col min="7" max="16384" width="9.375" style="429" customWidth="1"/>
  </cols>
  <sheetData>
    <row r="1" spans="1:5" ht="15.75" customHeight="1">
      <c r="A1" s="592" t="s">
        <v>15</v>
      </c>
      <c r="B1" s="592"/>
      <c r="C1" s="592"/>
      <c r="D1" s="592"/>
      <c r="E1" s="592"/>
    </row>
    <row r="2" spans="1:5" ht="15.75" customHeight="1" thickBot="1">
      <c r="A2" s="593" t="s">
        <v>145</v>
      </c>
      <c r="B2" s="593"/>
      <c r="D2" s="140"/>
      <c r="E2" s="313" t="str">
        <f>'4.sz tájékoztató t.'!O2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2019. évi</v>
      </c>
      <c r="D3" s="420" t="str">
        <f>+CONCATENATE(LEFT(ÖSSZEFÜGGÉSEK!A5,4)+2,". évi")</f>
        <v>2020. évi</v>
      </c>
      <c r="E3" s="160" t="str">
        <f>+CONCATENATE(LEFT(ÖSSZEFÜGGÉSEK!A5,4)+3,". évi")</f>
        <v>2021. évi</v>
      </c>
    </row>
    <row r="4" spans="1:5" s="430" customFormat="1" ht="12" customHeight="1" thickBot="1">
      <c r="A4" s="31" t="s">
        <v>489</v>
      </c>
      <c r="B4" s="32" t="s">
        <v>490</v>
      </c>
      <c r="C4" s="32" t="s">
        <v>491</v>
      </c>
      <c r="D4" s="32" t="s">
        <v>493</v>
      </c>
      <c r="E4" s="464" t="s">
        <v>492</v>
      </c>
    </row>
    <row r="5" spans="1:5" s="431" customFormat="1" ht="12" customHeight="1" thickBot="1">
      <c r="A5" s="20" t="s">
        <v>18</v>
      </c>
      <c r="B5" s="21" t="s">
        <v>529</v>
      </c>
      <c r="C5" s="481">
        <v>115000000</v>
      </c>
      <c r="D5" s="481">
        <v>115000000</v>
      </c>
      <c r="E5" s="482">
        <v>115000000</v>
      </c>
    </row>
    <row r="6" spans="1:5" s="431" customFormat="1" ht="12" customHeight="1" thickBot="1">
      <c r="A6" s="20" t="s">
        <v>19</v>
      </c>
      <c r="B6" s="298" t="s">
        <v>370</v>
      </c>
      <c r="C6" s="481">
        <v>20000000</v>
      </c>
      <c r="D6" s="481">
        <v>20000000</v>
      </c>
      <c r="E6" s="482">
        <v>2000000</v>
      </c>
    </row>
    <row r="7" spans="1:5" s="431" customFormat="1" ht="12" customHeight="1" thickBot="1">
      <c r="A7" s="20" t="s">
        <v>20</v>
      </c>
      <c r="B7" s="21" t="s">
        <v>378</v>
      </c>
      <c r="C7" s="481"/>
      <c r="D7" s="481"/>
      <c r="E7" s="482"/>
    </row>
    <row r="8" spans="1:5" s="431" customFormat="1" ht="12" customHeight="1" thickBot="1">
      <c r="A8" s="20" t="s">
        <v>166</v>
      </c>
      <c r="B8" s="21" t="s">
        <v>262</v>
      </c>
      <c r="C8" s="419">
        <f>SUM(C9:C15)</f>
        <v>194900000</v>
      </c>
      <c r="D8" s="419">
        <f>SUM(D9:D15)</f>
        <v>195900000</v>
      </c>
      <c r="E8" s="463">
        <f>SUM(E9:E15)</f>
        <v>195900000</v>
      </c>
    </row>
    <row r="9" spans="1:5" s="431" customFormat="1" ht="12" customHeight="1">
      <c r="A9" s="15" t="s">
        <v>263</v>
      </c>
      <c r="B9" s="432" t="s">
        <v>553</v>
      </c>
      <c r="C9" s="414">
        <v>140000000</v>
      </c>
      <c r="D9" s="414">
        <v>141000000</v>
      </c>
      <c r="E9" s="272">
        <v>141000000</v>
      </c>
    </row>
    <row r="10" spans="1:5" s="431" customFormat="1" ht="12" customHeight="1">
      <c r="A10" s="14" t="s">
        <v>264</v>
      </c>
      <c r="B10" s="433" t="s">
        <v>554</v>
      </c>
      <c r="C10" s="413">
        <v>20000000</v>
      </c>
      <c r="D10" s="413">
        <v>20000000</v>
      </c>
      <c r="E10" s="271">
        <v>20000000</v>
      </c>
    </row>
    <row r="11" spans="1:5" s="431" customFormat="1" ht="12" customHeight="1">
      <c r="A11" s="14" t="s">
        <v>265</v>
      </c>
      <c r="B11" s="433" t="s">
        <v>555</v>
      </c>
      <c r="C11" s="413">
        <v>30000000</v>
      </c>
      <c r="D11" s="413">
        <v>30000000</v>
      </c>
      <c r="E11" s="271">
        <v>30000000</v>
      </c>
    </row>
    <row r="12" spans="1:5" s="431" customFormat="1" ht="12" customHeight="1">
      <c r="A12" s="14" t="s">
        <v>266</v>
      </c>
      <c r="B12" s="433" t="s">
        <v>556</v>
      </c>
      <c r="C12" s="413"/>
      <c r="D12" s="413"/>
      <c r="E12" s="271"/>
    </row>
    <row r="13" spans="1:5" s="431" customFormat="1" ht="12" customHeight="1">
      <c r="A13" s="14" t="s">
        <v>550</v>
      </c>
      <c r="B13" s="433" t="s">
        <v>267</v>
      </c>
      <c r="C13" s="413">
        <v>3900000</v>
      </c>
      <c r="D13" s="413">
        <v>3900000</v>
      </c>
      <c r="E13" s="271">
        <v>3900000</v>
      </c>
    </row>
    <row r="14" spans="1:5" s="431" customFormat="1" ht="12" customHeight="1">
      <c r="A14" s="14" t="s">
        <v>551</v>
      </c>
      <c r="B14" s="433" t="s">
        <v>268</v>
      </c>
      <c r="C14" s="413"/>
      <c r="D14" s="413"/>
      <c r="E14" s="271"/>
    </row>
    <row r="15" spans="1:5" s="431" customFormat="1" ht="12" customHeight="1" thickBot="1">
      <c r="A15" s="16" t="s">
        <v>552</v>
      </c>
      <c r="B15" s="434" t="s">
        <v>269</v>
      </c>
      <c r="C15" s="415">
        <v>1000000</v>
      </c>
      <c r="D15" s="415">
        <v>1000000</v>
      </c>
      <c r="E15" s="273">
        <v>1000000</v>
      </c>
    </row>
    <row r="16" spans="1:5" s="431" customFormat="1" ht="12" customHeight="1" thickBot="1">
      <c r="A16" s="20" t="s">
        <v>22</v>
      </c>
      <c r="B16" s="21" t="s">
        <v>532</v>
      </c>
      <c r="C16" s="481">
        <v>60000000</v>
      </c>
      <c r="D16" s="481">
        <v>62000000</v>
      </c>
      <c r="E16" s="482">
        <v>62000000</v>
      </c>
    </row>
    <row r="17" spans="1:5" s="431" customFormat="1" ht="12" customHeight="1" thickBot="1">
      <c r="A17" s="20" t="s">
        <v>23</v>
      </c>
      <c r="B17" s="21" t="s">
        <v>10</v>
      </c>
      <c r="C17" s="481"/>
      <c r="D17" s="481"/>
      <c r="E17" s="482"/>
    </row>
    <row r="18" spans="1:5" s="431" customFormat="1" ht="12" customHeight="1" thickBot="1">
      <c r="A18" s="20" t="s">
        <v>173</v>
      </c>
      <c r="B18" s="21" t="s">
        <v>531</v>
      </c>
      <c r="C18" s="481">
        <v>1500000</v>
      </c>
      <c r="D18" s="481">
        <v>1500000</v>
      </c>
      <c r="E18" s="482">
        <v>1500000</v>
      </c>
    </row>
    <row r="19" spans="1:5" s="431" customFormat="1" ht="12" customHeight="1" thickBot="1">
      <c r="A19" s="20" t="s">
        <v>25</v>
      </c>
      <c r="B19" s="298" t="s">
        <v>530</v>
      </c>
      <c r="C19" s="481">
        <v>1000000</v>
      </c>
      <c r="D19" s="481">
        <v>800000</v>
      </c>
      <c r="E19" s="482">
        <v>6800000</v>
      </c>
    </row>
    <row r="20" spans="1:5" s="431" customFormat="1" ht="12" customHeight="1" thickBot="1">
      <c r="A20" s="20" t="s">
        <v>26</v>
      </c>
      <c r="B20" s="21" t="s">
        <v>302</v>
      </c>
      <c r="C20" s="419">
        <f>+C5+C6+C7+C8+C16+C17+C18+C19</f>
        <v>392400000</v>
      </c>
      <c r="D20" s="419">
        <f>+D5+D6+D7+D8+D16+D17+D18+D19</f>
        <v>395200000</v>
      </c>
      <c r="E20" s="309">
        <f>+E5+E6+E7+E8+E16+E17+E18+E19</f>
        <v>383200000</v>
      </c>
    </row>
    <row r="21" spans="1:5" s="431" customFormat="1" ht="12" customHeight="1" thickBot="1">
      <c r="A21" s="20" t="s">
        <v>27</v>
      </c>
      <c r="B21" s="21" t="s">
        <v>533</v>
      </c>
      <c r="C21" s="528">
        <v>150000000</v>
      </c>
      <c r="D21" s="528">
        <v>142000000</v>
      </c>
      <c r="E21" s="529">
        <v>125000000</v>
      </c>
    </row>
    <row r="22" spans="1:5" s="431" customFormat="1" ht="12" customHeight="1" thickBot="1">
      <c r="A22" s="20" t="s">
        <v>28</v>
      </c>
      <c r="B22" s="21" t="s">
        <v>534</v>
      </c>
      <c r="C22" s="419">
        <f>+C20+C21</f>
        <v>542400000</v>
      </c>
      <c r="D22" s="419">
        <f>+D20+D21</f>
        <v>537200000</v>
      </c>
      <c r="E22" s="463">
        <f>+E20+E21</f>
        <v>508200000</v>
      </c>
    </row>
    <row r="23" spans="1:5" s="431" customFormat="1" ht="12" customHeight="1">
      <c r="A23" s="381"/>
      <c r="B23" s="382"/>
      <c r="C23" s="383"/>
      <c r="D23" s="525"/>
      <c r="E23" s="526"/>
    </row>
    <row r="24" spans="1:5" s="431" customFormat="1" ht="12" customHeight="1">
      <c r="A24" s="592" t="s">
        <v>46</v>
      </c>
      <c r="B24" s="592"/>
      <c r="C24" s="592"/>
      <c r="D24" s="592"/>
      <c r="E24" s="592"/>
    </row>
    <row r="25" spans="1:5" s="431" customFormat="1" ht="12" customHeight="1" thickBot="1">
      <c r="A25" s="594" t="s">
        <v>146</v>
      </c>
      <c r="B25" s="594"/>
      <c r="C25" s="396"/>
      <c r="D25" s="140"/>
      <c r="E25" s="313" t="str">
        <f>E2</f>
        <v>Forintban!</v>
      </c>
    </row>
    <row r="26" spans="1:6" s="431" customFormat="1" ht="24" customHeight="1" thickBot="1">
      <c r="A26" s="23" t="s">
        <v>16</v>
      </c>
      <c r="B26" s="24" t="s">
        <v>47</v>
      </c>
      <c r="C26" s="24" t="str">
        <f>+C3</f>
        <v>2019. évi</v>
      </c>
      <c r="D26" s="24" t="str">
        <f>+D3</f>
        <v>2020. évi</v>
      </c>
      <c r="E26" s="160" t="str">
        <f>+E3</f>
        <v>2021. évi</v>
      </c>
      <c r="F26" s="527"/>
    </row>
    <row r="27" spans="1:6" s="431" customFormat="1" ht="12" customHeight="1" thickBot="1">
      <c r="A27" s="424" t="s">
        <v>489</v>
      </c>
      <c r="B27" s="425" t="s">
        <v>490</v>
      </c>
      <c r="C27" s="425" t="s">
        <v>491</v>
      </c>
      <c r="D27" s="425" t="s">
        <v>493</v>
      </c>
      <c r="E27" s="521" t="s">
        <v>492</v>
      </c>
      <c r="F27" s="527"/>
    </row>
    <row r="28" spans="1:6" s="431" customFormat="1" ht="15" customHeight="1" thickBot="1">
      <c r="A28" s="20" t="s">
        <v>18</v>
      </c>
      <c r="B28" s="27" t="s">
        <v>535</v>
      </c>
      <c r="C28" s="481">
        <v>455900000</v>
      </c>
      <c r="D28" s="481">
        <v>454200000</v>
      </c>
      <c r="E28" s="477">
        <v>430200000</v>
      </c>
      <c r="F28" s="527"/>
    </row>
    <row r="29" spans="1:5" ht="12" customHeight="1" thickBot="1">
      <c r="A29" s="499" t="s">
        <v>19</v>
      </c>
      <c r="B29" s="522" t="s">
        <v>540</v>
      </c>
      <c r="C29" s="523">
        <f>+C30+C31+C32</f>
        <v>82500000</v>
      </c>
      <c r="D29" s="523">
        <f>+D30+D31+D32</f>
        <v>79500000</v>
      </c>
      <c r="E29" s="524">
        <f>+E30+E31+E32</f>
        <v>74500000</v>
      </c>
    </row>
    <row r="30" spans="1:5" ht="12" customHeight="1">
      <c r="A30" s="15" t="s">
        <v>103</v>
      </c>
      <c r="B30" s="8" t="s">
        <v>224</v>
      </c>
      <c r="C30" s="414">
        <v>53000000</v>
      </c>
      <c r="D30" s="414">
        <v>50000000</v>
      </c>
      <c r="E30" s="272">
        <v>50000000</v>
      </c>
    </row>
    <row r="31" spans="1:5" ht="12" customHeight="1">
      <c r="A31" s="15" t="s">
        <v>104</v>
      </c>
      <c r="B31" s="12" t="s">
        <v>180</v>
      </c>
      <c r="C31" s="413">
        <v>25000000</v>
      </c>
      <c r="D31" s="413">
        <v>25000000</v>
      </c>
      <c r="E31" s="271">
        <v>20000000</v>
      </c>
    </row>
    <row r="32" spans="1:5" ht="12" customHeight="1" thickBot="1">
      <c r="A32" s="15" t="s">
        <v>105</v>
      </c>
      <c r="B32" s="300" t="s">
        <v>226</v>
      </c>
      <c r="C32" s="413">
        <v>4500000</v>
      </c>
      <c r="D32" s="413">
        <v>4500000</v>
      </c>
      <c r="E32" s="271">
        <v>4500000</v>
      </c>
    </row>
    <row r="33" spans="1:5" ht="12" customHeight="1" thickBot="1">
      <c r="A33" s="20" t="s">
        <v>20</v>
      </c>
      <c r="B33" s="124" t="s">
        <v>444</v>
      </c>
      <c r="C33" s="412">
        <f>+C28+C29</f>
        <v>538400000</v>
      </c>
      <c r="D33" s="412">
        <f>+D28+D29</f>
        <v>533700000</v>
      </c>
      <c r="E33" s="270">
        <f>+E28+E29</f>
        <v>504700000</v>
      </c>
    </row>
    <row r="34" spans="1:6" ht="15" customHeight="1" thickBot="1">
      <c r="A34" s="20" t="s">
        <v>21</v>
      </c>
      <c r="B34" s="124" t="s">
        <v>536</v>
      </c>
      <c r="C34" s="530">
        <v>4000000</v>
      </c>
      <c r="D34" s="530">
        <v>3500000</v>
      </c>
      <c r="E34" s="531">
        <v>3500000</v>
      </c>
      <c r="F34" s="444"/>
    </row>
    <row r="35" spans="1:5" s="431" customFormat="1" ht="12.75" customHeight="1" thickBot="1">
      <c r="A35" s="301" t="s">
        <v>22</v>
      </c>
      <c r="B35" s="394" t="s">
        <v>537</v>
      </c>
      <c r="C35" s="520">
        <f>+C33+C34</f>
        <v>542400000</v>
      </c>
      <c r="D35" s="520">
        <f>+D33+D34</f>
        <v>537200000</v>
      </c>
      <c r="E35" s="514">
        <f>+E33+E34</f>
        <v>508200000</v>
      </c>
    </row>
    <row r="36" ht="15.75">
      <c r="C36" s="395"/>
    </row>
    <row r="37" ht="15.75">
      <c r="C37" s="395"/>
    </row>
    <row r="38" ht="15.75">
      <c r="C38" s="395"/>
    </row>
    <row r="39" ht="16.5" customHeight="1">
      <c r="C39" s="395"/>
    </row>
    <row r="40" ht="15.75">
      <c r="C40" s="395"/>
    </row>
    <row r="41" ht="15.75">
      <c r="C41" s="395"/>
    </row>
    <row r="42" spans="6:7" s="395" customFormat="1" ht="15.75">
      <c r="F42" s="429"/>
      <c r="G42" s="429"/>
    </row>
    <row r="43" spans="6:7" s="395" customFormat="1" ht="15.75">
      <c r="F43" s="429"/>
      <c r="G43" s="429"/>
    </row>
    <row r="44" spans="6:7" s="395" customFormat="1" ht="15.75">
      <c r="F44" s="429"/>
      <c r="G44" s="429"/>
    </row>
    <row r="45" spans="6:7" s="395" customFormat="1" ht="15.75">
      <c r="F45" s="429"/>
      <c r="G45" s="429"/>
    </row>
    <row r="46" spans="6:7" s="395" customFormat="1" ht="15.75">
      <c r="F46" s="429"/>
      <c r="G46" s="429"/>
    </row>
    <row r="47" spans="6:7" s="395" customFormat="1" ht="15.75">
      <c r="F47" s="429"/>
      <c r="G47" s="429"/>
    </row>
    <row r="48" spans="6:7" s="395" customFormat="1" ht="15.75">
      <c r="F48" s="429"/>
      <c r="G48" s="42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CE,Félkövér"&amp;12Balatonvilágos 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C50" sqref="C50"/>
    </sheetView>
  </sheetViews>
  <sheetFormatPr defaultColWidth="9.00390625" defaultRowHeight="12.75"/>
  <cols>
    <col min="1" max="1" width="9.50390625" style="395" customWidth="1"/>
    <col min="2" max="2" width="91.625" style="395" customWidth="1"/>
    <col min="3" max="3" width="21.625" style="396" customWidth="1"/>
    <col min="4" max="4" width="9.00390625" style="429" customWidth="1"/>
    <col min="5" max="16384" width="9.375" style="429" customWidth="1"/>
  </cols>
  <sheetData>
    <row r="1" spans="1:3" ht="15.75" customHeight="1">
      <c r="A1" s="592" t="s">
        <v>15</v>
      </c>
      <c r="B1" s="592"/>
      <c r="C1" s="592"/>
    </row>
    <row r="2" spans="1:3" ht="15.75" customHeight="1">
      <c r="A2" s="587"/>
      <c r="B2" s="587"/>
      <c r="C2" s="587"/>
    </row>
    <row r="3" spans="1:3" ht="15.75" customHeight="1" thickBot="1">
      <c r="A3" s="593" t="s">
        <v>145</v>
      </c>
      <c r="B3" s="593"/>
      <c r="C3" s="313" t="str">
        <f>'1.2.sz.mell.'!C3</f>
        <v>Forintban!</v>
      </c>
    </row>
    <row r="4" spans="1:3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</row>
    <row r="5" spans="1:3" s="430" customFormat="1" ht="12" customHeight="1" thickBot="1">
      <c r="A5" s="424"/>
      <c r="B5" s="425" t="s">
        <v>489</v>
      </c>
      <c r="C5" s="426" t="s">
        <v>490</v>
      </c>
    </row>
    <row r="6" spans="1:3" s="431" customFormat="1" ht="12" customHeight="1" thickBot="1">
      <c r="A6" s="20" t="s">
        <v>18</v>
      </c>
      <c r="B6" s="21" t="s">
        <v>247</v>
      </c>
      <c r="C6" s="303">
        <f>+C7+C8+C9+C10+C11+C12</f>
        <v>0</v>
      </c>
    </row>
    <row r="7" spans="1:3" s="431" customFormat="1" ht="12" customHeight="1">
      <c r="A7" s="15" t="s">
        <v>97</v>
      </c>
      <c r="B7" s="432" t="s">
        <v>248</v>
      </c>
      <c r="C7" s="306"/>
    </row>
    <row r="8" spans="1:3" s="431" customFormat="1" ht="12" customHeight="1">
      <c r="A8" s="14" t="s">
        <v>98</v>
      </c>
      <c r="B8" s="433" t="s">
        <v>249</v>
      </c>
      <c r="C8" s="305"/>
    </row>
    <row r="9" spans="1:3" s="431" customFormat="1" ht="12" customHeight="1">
      <c r="A9" s="14" t="s">
        <v>99</v>
      </c>
      <c r="B9" s="433" t="s">
        <v>548</v>
      </c>
      <c r="C9" s="305"/>
    </row>
    <row r="10" spans="1:3" s="431" customFormat="1" ht="12" customHeight="1">
      <c r="A10" s="14" t="s">
        <v>100</v>
      </c>
      <c r="B10" s="433" t="s">
        <v>251</v>
      </c>
      <c r="C10" s="305"/>
    </row>
    <row r="11" spans="1:3" s="431" customFormat="1" ht="12" customHeight="1">
      <c r="A11" s="14" t="s">
        <v>141</v>
      </c>
      <c r="B11" s="299" t="s">
        <v>428</v>
      </c>
      <c r="C11" s="305"/>
    </row>
    <row r="12" spans="1:3" s="431" customFormat="1" ht="12" customHeight="1" thickBot="1">
      <c r="A12" s="16" t="s">
        <v>101</v>
      </c>
      <c r="B12" s="300" t="s">
        <v>429</v>
      </c>
      <c r="C12" s="305"/>
    </row>
    <row r="13" spans="1:3" s="431" customFormat="1" ht="12" customHeight="1" thickBot="1">
      <c r="A13" s="20" t="s">
        <v>19</v>
      </c>
      <c r="B13" s="298" t="s">
        <v>252</v>
      </c>
      <c r="C13" s="303">
        <f>+C14+C15+C16+C17+C18</f>
        <v>0</v>
      </c>
    </row>
    <row r="14" spans="1:3" s="431" customFormat="1" ht="12" customHeight="1">
      <c r="A14" s="15" t="s">
        <v>103</v>
      </c>
      <c r="B14" s="432" t="s">
        <v>253</v>
      </c>
      <c r="C14" s="306"/>
    </row>
    <row r="15" spans="1:3" s="431" customFormat="1" ht="12" customHeight="1">
      <c r="A15" s="14" t="s">
        <v>104</v>
      </c>
      <c r="B15" s="433" t="s">
        <v>254</v>
      </c>
      <c r="C15" s="305"/>
    </row>
    <row r="16" spans="1:3" s="431" customFormat="1" ht="12" customHeight="1">
      <c r="A16" s="14" t="s">
        <v>105</v>
      </c>
      <c r="B16" s="433" t="s">
        <v>418</v>
      </c>
      <c r="C16" s="305"/>
    </row>
    <row r="17" spans="1:3" s="431" customFormat="1" ht="12" customHeight="1">
      <c r="A17" s="14" t="s">
        <v>106</v>
      </c>
      <c r="B17" s="433" t="s">
        <v>419</v>
      </c>
      <c r="C17" s="305"/>
    </row>
    <row r="18" spans="1:3" s="431" customFormat="1" ht="12" customHeight="1">
      <c r="A18" s="14" t="s">
        <v>107</v>
      </c>
      <c r="B18" s="433" t="s">
        <v>573</v>
      </c>
      <c r="C18" s="305"/>
    </row>
    <row r="19" spans="1:3" s="431" customFormat="1" ht="12" customHeight="1" thickBot="1">
      <c r="A19" s="16" t="s">
        <v>115</v>
      </c>
      <c r="B19" s="300" t="s">
        <v>256</v>
      </c>
      <c r="C19" s="307"/>
    </row>
    <row r="20" spans="1:3" s="431" customFormat="1" ht="12" customHeight="1" thickBot="1">
      <c r="A20" s="20" t="s">
        <v>20</v>
      </c>
      <c r="B20" s="21" t="s">
        <v>257</v>
      </c>
      <c r="C20" s="303">
        <f>+C21+C22+C23+C24+C25</f>
        <v>0</v>
      </c>
    </row>
    <row r="21" spans="1:3" s="431" customFormat="1" ht="12" customHeight="1">
      <c r="A21" s="15" t="s">
        <v>86</v>
      </c>
      <c r="B21" s="432" t="s">
        <v>258</v>
      </c>
      <c r="C21" s="306"/>
    </row>
    <row r="22" spans="1:3" s="431" customFormat="1" ht="12" customHeight="1">
      <c r="A22" s="14" t="s">
        <v>87</v>
      </c>
      <c r="B22" s="433" t="s">
        <v>259</v>
      </c>
      <c r="C22" s="305"/>
    </row>
    <row r="23" spans="1:3" s="431" customFormat="1" ht="12" customHeight="1">
      <c r="A23" s="14" t="s">
        <v>88</v>
      </c>
      <c r="B23" s="433" t="s">
        <v>420</v>
      </c>
      <c r="C23" s="305"/>
    </row>
    <row r="24" spans="1:3" s="431" customFormat="1" ht="12" customHeight="1">
      <c r="A24" s="14" t="s">
        <v>89</v>
      </c>
      <c r="B24" s="433" t="s">
        <v>421</v>
      </c>
      <c r="C24" s="305"/>
    </row>
    <row r="25" spans="1:3" s="431" customFormat="1" ht="12" customHeight="1">
      <c r="A25" s="14" t="s">
        <v>164</v>
      </c>
      <c r="B25" s="433" t="s">
        <v>260</v>
      </c>
      <c r="C25" s="305"/>
    </row>
    <row r="26" spans="1:3" s="431" customFormat="1" ht="12" customHeight="1" thickBot="1">
      <c r="A26" s="16" t="s">
        <v>165</v>
      </c>
      <c r="B26" s="434" t="s">
        <v>261</v>
      </c>
      <c r="C26" s="307"/>
    </row>
    <row r="27" spans="1:3" s="431" customFormat="1" ht="12" customHeight="1" thickBot="1">
      <c r="A27" s="20" t="s">
        <v>166</v>
      </c>
      <c r="B27" s="21" t="s">
        <v>549</v>
      </c>
      <c r="C27" s="309">
        <f>SUM(C28:C34)</f>
        <v>0</v>
      </c>
    </row>
    <row r="28" spans="1:3" s="431" customFormat="1" ht="12" customHeight="1">
      <c r="A28" s="15" t="s">
        <v>263</v>
      </c>
      <c r="B28" s="432" t="s">
        <v>553</v>
      </c>
      <c r="C28" s="306"/>
    </row>
    <row r="29" spans="1:3" s="431" customFormat="1" ht="12" customHeight="1">
      <c r="A29" s="14" t="s">
        <v>264</v>
      </c>
      <c r="B29" s="433" t="s">
        <v>554</v>
      </c>
      <c r="C29" s="305"/>
    </row>
    <row r="30" spans="1:3" s="431" customFormat="1" ht="12" customHeight="1">
      <c r="A30" s="14" t="s">
        <v>265</v>
      </c>
      <c r="B30" s="433" t="s">
        <v>555</v>
      </c>
      <c r="C30" s="305"/>
    </row>
    <row r="31" spans="1:3" s="431" customFormat="1" ht="12" customHeight="1">
      <c r="A31" s="14" t="s">
        <v>266</v>
      </c>
      <c r="B31" s="433" t="s">
        <v>556</v>
      </c>
      <c r="C31" s="305"/>
    </row>
    <row r="32" spans="1:3" s="431" customFormat="1" ht="12" customHeight="1">
      <c r="A32" s="14" t="s">
        <v>550</v>
      </c>
      <c r="B32" s="433" t="s">
        <v>267</v>
      </c>
      <c r="C32" s="305"/>
    </row>
    <row r="33" spans="1:3" s="431" customFormat="1" ht="12" customHeight="1">
      <c r="A33" s="14" t="s">
        <v>551</v>
      </c>
      <c r="B33" s="433" t="s">
        <v>268</v>
      </c>
      <c r="C33" s="305"/>
    </row>
    <row r="34" spans="1:3" s="431" customFormat="1" ht="12" customHeight="1" thickBot="1">
      <c r="A34" s="16" t="s">
        <v>552</v>
      </c>
      <c r="B34" s="532" t="s">
        <v>269</v>
      </c>
      <c r="C34" s="307"/>
    </row>
    <row r="35" spans="1:3" s="431" customFormat="1" ht="12" customHeight="1" thickBot="1">
      <c r="A35" s="20" t="s">
        <v>22</v>
      </c>
      <c r="B35" s="21" t="s">
        <v>430</v>
      </c>
      <c r="C35" s="303">
        <f>SUM(C36:C46)</f>
        <v>21529149</v>
      </c>
    </row>
    <row r="36" spans="1:3" s="431" customFormat="1" ht="12" customHeight="1">
      <c r="A36" s="15" t="s">
        <v>90</v>
      </c>
      <c r="B36" s="432" t="s">
        <v>272</v>
      </c>
      <c r="C36" s="306"/>
    </row>
    <row r="37" spans="1:3" s="431" customFormat="1" ht="12" customHeight="1">
      <c r="A37" s="14" t="s">
        <v>91</v>
      </c>
      <c r="B37" s="433" t="s">
        <v>273</v>
      </c>
      <c r="C37" s="305">
        <v>12865780</v>
      </c>
    </row>
    <row r="38" spans="1:3" s="431" customFormat="1" ht="12" customHeight="1">
      <c r="A38" s="14" t="s">
        <v>92</v>
      </c>
      <c r="B38" s="433" t="s">
        <v>274</v>
      </c>
      <c r="C38" s="305">
        <v>3600000</v>
      </c>
    </row>
    <row r="39" spans="1:3" s="431" customFormat="1" ht="12" customHeight="1">
      <c r="A39" s="14" t="s">
        <v>168</v>
      </c>
      <c r="B39" s="433" t="s">
        <v>275</v>
      </c>
      <c r="C39" s="305"/>
    </row>
    <row r="40" spans="1:3" s="431" customFormat="1" ht="12" customHeight="1">
      <c r="A40" s="14" t="s">
        <v>169</v>
      </c>
      <c r="B40" s="433" t="s">
        <v>276</v>
      </c>
      <c r="C40" s="305"/>
    </row>
    <row r="41" spans="1:3" s="431" customFormat="1" ht="12" customHeight="1">
      <c r="A41" s="14" t="s">
        <v>170</v>
      </c>
      <c r="B41" s="433" t="s">
        <v>277</v>
      </c>
      <c r="C41" s="305">
        <v>5063369</v>
      </c>
    </row>
    <row r="42" spans="1:3" s="431" customFormat="1" ht="12" customHeight="1">
      <c r="A42" s="14" t="s">
        <v>171</v>
      </c>
      <c r="B42" s="433" t="s">
        <v>278</v>
      </c>
      <c r="C42" s="305"/>
    </row>
    <row r="43" spans="1:3" s="431" customFormat="1" ht="12" customHeight="1">
      <c r="A43" s="14" t="s">
        <v>172</v>
      </c>
      <c r="B43" s="433" t="s">
        <v>557</v>
      </c>
      <c r="C43" s="305"/>
    </row>
    <row r="44" spans="1:3" s="431" customFormat="1" ht="12" customHeight="1">
      <c r="A44" s="14" t="s">
        <v>270</v>
      </c>
      <c r="B44" s="433" t="s">
        <v>280</v>
      </c>
      <c r="C44" s="308"/>
    </row>
    <row r="45" spans="1:3" s="431" customFormat="1" ht="12" customHeight="1">
      <c r="A45" s="16" t="s">
        <v>271</v>
      </c>
      <c r="B45" s="434" t="s">
        <v>432</v>
      </c>
      <c r="C45" s="418"/>
    </row>
    <row r="46" spans="1:3" s="431" customFormat="1" ht="12" customHeight="1" thickBot="1">
      <c r="A46" s="16" t="s">
        <v>431</v>
      </c>
      <c r="B46" s="300" t="s">
        <v>281</v>
      </c>
      <c r="C46" s="418"/>
    </row>
    <row r="47" spans="1:3" s="431" customFormat="1" ht="12" customHeight="1" thickBot="1">
      <c r="A47" s="20" t="s">
        <v>23</v>
      </c>
      <c r="B47" s="21" t="s">
        <v>282</v>
      </c>
      <c r="C47" s="303">
        <f>SUM(C48:C52)</f>
        <v>4588520</v>
      </c>
    </row>
    <row r="48" spans="1:3" s="431" customFormat="1" ht="12" customHeight="1">
      <c r="A48" s="15" t="s">
        <v>93</v>
      </c>
      <c r="B48" s="432" t="s">
        <v>286</v>
      </c>
      <c r="C48" s="476"/>
    </row>
    <row r="49" spans="1:3" s="431" customFormat="1" ht="12" customHeight="1">
      <c r="A49" s="14" t="s">
        <v>94</v>
      </c>
      <c r="B49" s="433" t="s">
        <v>287</v>
      </c>
      <c r="C49" s="308">
        <v>4588520</v>
      </c>
    </row>
    <row r="50" spans="1:3" s="431" customFormat="1" ht="12" customHeight="1">
      <c r="A50" s="14" t="s">
        <v>283</v>
      </c>
      <c r="B50" s="433" t="s">
        <v>288</v>
      </c>
      <c r="C50" s="308"/>
    </row>
    <row r="51" spans="1:3" s="431" customFormat="1" ht="12" customHeight="1">
      <c r="A51" s="14" t="s">
        <v>284</v>
      </c>
      <c r="B51" s="433" t="s">
        <v>289</v>
      </c>
      <c r="C51" s="308"/>
    </row>
    <row r="52" spans="1:3" s="431" customFormat="1" ht="12" customHeight="1" thickBot="1">
      <c r="A52" s="16" t="s">
        <v>285</v>
      </c>
      <c r="B52" s="300" t="s">
        <v>290</v>
      </c>
      <c r="C52" s="418"/>
    </row>
    <row r="53" spans="1:3" s="431" customFormat="1" ht="12" customHeight="1" thickBot="1">
      <c r="A53" s="20" t="s">
        <v>173</v>
      </c>
      <c r="B53" s="21" t="s">
        <v>291</v>
      </c>
      <c r="C53" s="303">
        <f>SUM(C54:C56)</f>
        <v>0</v>
      </c>
    </row>
    <row r="54" spans="1:3" s="431" customFormat="1" ht="12" customHeight="1">
      <c r="A54" s="15" t="s">
        <v>95</v>
      </c>
      <c r="B54" s="432" t="s">
        <v>292</v>
      </c>
      <c r="C54" s="306"/>
    </row>
    <row r="55" spans="1:3" s="431" customFormat="1" ht="12" customHeight="1">
      <c r="A55" s="14" t="s">
        <v>96</v>
      </c>
      <c r="B55" s="433" t="s">
        <v>422</v>
      </c>
      <c r="C55" s="305"/>
    </row>
    <row r="56" spans="1:3" s="431" customFormat="1" ht="12" customHeight="1">
      <c r="A56" s="14" t="s">
        <v>295</v>
      </c>
      <c r="B56" s="433" t="s">
        <v>293</v>
      </c>
      <c r="C56" s="305"/>
    </row>
    <row r="57" spans="1:3" s="431" customFormat="1" ht="12" customHeight="1" thickBot="1">
      <c r="A57" s="16" t="s">
        <v>296</v>
      </c>
      <c r="B57" s="300" t="s">
        <v>294</v>
      </c>
      <c r="C57" s="307"/>
    </row>
    <row r="58" spans="1:3" s="431" customFormat="1" ht="12" customHeight="1" thickBot="1">
      <c r="A58" s="20" t="s">
        <v>25</v>
      </c>
      <c r="B58" s="298" t="s">
        <v>297</v>
      </c>
      <c r="C58" s="303">
        <f>SUM(C59:C61)</f>
        <v>0</v>
      </c>
    </row>
    <row r="59" spans="1:3" s="431" customFormat="1" ht="12" customHeight="1">
      <c r="A59" s="15" t="s">
        <v>174</v>
      </c>
      <c r="B59" s="432" t="s">
        <v>299</v>
      </c>
      <c r="C59" s="308"/>
    </row>
    <row r="60" spans="1:3" s="431" customFormat="1" ht="12" customHeight="1">
      <c r="A60" s="14" t="s">
        <v>175</v>
      </c>
      <c r="B60" s="433" t="s">
        <v>423</v>
      </c>
      <c r="C60" s="308"/>
    </row>
    <row r="61" spans="1:3" s="431" customFormat="1" ht="12" customHeight="1">
      <c r="A61" s="14" t="s">
        <v>225</v>
      </c>
      <c r="B61" s="433" t="s">
        <v>300</v>
      </c>
      <c r="C61" s="308"/>
    </row>
    <row r="62" spans="1:3" s="431" customFormat="1" ht="12" customHeight="1" thickBot="1">
      <c r="A62" s="16" t="s">
        <v>298</v>
      </c>
      <c r="B62" s="300" t="s">
        <v>301</v>
      </c>
      <c r="C62" s="308"/>
    </row>
    <row r="63" spans="1:3" s="431" customFormat="1" ht="12" customHeight="1" thickBot="1">
      <c r="A63" s="504" t="s">
        <v>472</v>
      </c>
      <c r="B63" s="21" t="s">
        <v>302</v>
      </c>
      <c r="C63" s="309">
        <f>+C6+C13+C20+C27+C35+C47+C53+C58</f>
        <v>26117669</v>
      </c>
    </row>
    <row r="64" spans="1:3" s="431" customFormat="1" ht="12" customHeight="1" thickBot="1">
      <c r="A64" s="479" t="s">
        <v>303</v>
      </c>
      <c r="B64" s="298" t="s">
        <v>304</v>
      </c>
      <c r="C64" s="303">
        <f>SUM(C65:C67)</f>
        <v>0</v>
      </c>
    </row>
    <row r="65" spans="1:3" s="431" customFormat="1" ht="12" customHeight="1">
      <c r="A65" s="15" t="s">
        <v>332</v>
      </c>
      <c r="B65" s="432" t="s">
        <v>305</v>
      </c>
      <c r="C65" s="308"/>
    </row>
    <row r="66" spans="1:3" s="431" customFormat="1" ht="12" customHeight="1">
      <c r="A66" s="14" t="s">
        <v>341</v>
      </c>
      <c r="B66" s="433" t="s">
        <v>306</v>
      </c>
      <c r="C66" s="308"/>
    </row>
    <row r="67" spans="1:3" s="431" customFormat="1" ht="12" customHeight="1" thickBot="1">
      <c r="A67" s="16" t="s">
        <v>342</v>
      </c>
      <c r="B67" s="498" t="s">
        <v>457</v>
      </c>
      <c r="C67" s="308"/>
    </row>
    <row r="68" spans="1:3" s="431" customFormat="1" ht="12" customHeight="1" thickBot="1">
      <c r="A68" s="479" t="s">
        <v>308</v>
      </c>
      <c r="B68" s="298" t="s">
        <v>309</v>
      </c>
      <c r="C68" s="303">
        <f>SUM(C69:C72)</f>
        <v>0</v>
      </c>
    </row>
    <row r="69" spans="1:3" s="431" customFormat="1" ht="12" customHeight="1">
      <c r="A69" s="15" t="s">
        <v>142</v>
      </c>
      <c r="B69" s="432" t="s">
        <v>310</v>
      </c>
      <c r="C69" s="308"/>
    </row>
    <row r="70" spans="1:3" s="431" customFormat="1" ht="12" customHeight="1">
      <c r="A70" s="14" t="s">
        <v>143</v>
      </c>
      <c r="B70" s="433" t="s">
        <v>570</v>
      </c>
      <c r="C70" s="308"/>
    </row>
    <row r="71" spans="1:3" s="431" customFormat="1" ht="12" customHeight="1">
      <c r="A71" s="14" t="s">
        <v>333</v>
      </c>
      <c r="B71" s="433" t="s">
        <v>311</v>
      </c>
      <c r="C71" s="308"/>
    </row>
    <row r="72" spans="1:3" s="431" customFormat="1" ht="12" customHeight="1" thickBot="1">
      <c r="A72" s="16" t="s">
        <v>334</v>
      </c>
      <c r="B72" s="300" t="s">
        <v>571</v>
      </c>
      <c r="C72" s="308"/>
    </row>
    <row r="73" spans="1:3" s="431" customFormat="1" ht="12" customHeight="1" thickBot="1">
      <c r="A73" s="479" t="s">
        <v>312</v>
      </c>
      <c r="B73" s="298" t="s">
        <v>313</v>
      </c>
      <c r="C73" s="303">
        <f>SUM(C74:C75)</f>
        <v>0</v>
      </c>
    </row>
    <row r="74" spans="1:3" s="431" customFormat="1" ht="12" customHeight="1">
      <c r="A74" s="15" t="s">
        <v>335</v>
      </c>
      <c r="B74" s="432" t="s">
        <v>314</v>
      </c>
      <c r="C74" s="308"/>
    </row>
    <row r="75" spans="1:3" s="431" customFormat="1" ht="12" customHeight="1" thickBot="1">
      <c r="A75" s="16" t="s">
        <v>336</v>
      </c>
      <c r="B75" s="300" t="s">
        <v>315</v>
      </c>
      <c r="C75" s="308"/>
    </row>
    <row r="76" spans="1:3" s="431" customFormat="1" ht="12" customHeight="1" thickBot="1">
      <c r="A76" s="479" t="s">
        <v>316</v>
      </c>
      <c r="B76" s="298" t="s">
        <v>317</v>
      </c>
      <c r="C76" s="303">
        <f>SUM(C77:C79)</f>
        <v>0</v>
      </c>
    </row>
    <row r="77" spans="1:3" s="431" customFormat="1" ht="12" customHeight="1">
      <c r="A77" s="15" t="s">
        <v>337</v>
      </c>
      <c r="B77" s="432" t="s">
        <v>318</v>
      </c>
      <c r="C77" s="308"/>
    </row>
    <row r="78" spans="1:3" s="431" customFormat="1" ht="12" customHeight="1">
      <c r="A78" s="14" t="s">
        <v>338</v>
      </c>
      <c r="B78" s="433" t="s">
        <v>319</v>
      </c>
      <c r="C78" s="308"/>
    </row>
    <row r="79" spans="1:3" s="431" customFormat="1" ht="12" customHeight="1" thickBot="1">
      <c r="A79" s="16" t="s">
        <v>339</v>
      </c>
      <c r="B79" s="300" t="s">
        <v>572</v>
      </c>
      <c r="C79" s="308"/>
    </row>
    <row r="80" spans="1:3" s="431" customFormat="1" ht="12" customHeight="1" thickBot="1">
      <c r="A80" s="479" t="s">
        <v>320</v>
      </c>
      <c r="B80" s="298" t="s">
        <v>340</v>
      </c>
      <c r="C80" s="303">
        <f>SUM(C81:C84)</f>
        <v>0</v>
      </c>
    </row>
    <row r="81" spans="1:3" s="431" customFormat="1" ht="12" customHeight="1">
      <c r="A81" s="436" t="s">
        <v>321</v>
      </c>
      <c r="B81" s="432" t="s">
        <v>322</v>
      </c>
      <c r="C81" s="308"/>
    </row>
    <row r="82" spans="1:3" s="431" customFormat="1" ht="12" customHeight="1">
      <c r="A82" s="437" t="s">
        <v>323</v>
      </c>
      <c r="B82" s="433" t="s">
        <v>324</v>
      </c>
      <c r="C82" s="308"/>
    </row>
    <row r="83" spans="1:3" s="431" customFormat="1" ht="12" customHeight="1">
      <c r="A83" s="437" t="s">
        <v>325</v>
      </c>
      <c r="B83" s="433" t="s">
        <v>326</v>
      </c>
      <c r="C83" s="308"/>
    </row>
    <row r="84" spans="1:3" s="431" customFormat="1" ht="12" customHeight="1" thickBot="1">
      <c r="A84" s="438" t="s">
        <v>327</v>
      </c>
      <c r="B84" s="300" t="s">
        <v>328</v>
      </c>
      <c r="C84" s="308"/>
    </row>
    <row r="85" spans="1:3" s="431" customFormat="1" ht="12" customHeight="1" thickBot="1">
      <c r="A85" s="479" t="s">
        <v>329</v>
      </c>
      <c r="B85" s="298" t="s">
        <v>471</v>
      </c>
      <c r="C85" s="477"/>
    </row>
    <row r="86" spans="1:3" s="431" customFormat="1" ht="13.5" customHeight="1" thickBot="1">
      <c r="A86" s="479" t="s">
        <v>331</v>
      </c>
      <c r="B86" s="298" t="s">
        <v>330</v>
      </c>
      <c r="C86" s="477"/>
    </row>
    <row r="87" spans="1:3" s="431" customFormat="1" ht="15.75" customHeight="1" thickBot="1">
      <c r="A87" s="479" t="s">
        <v>343</v>
      </c>
      <c r="B87" s="439" t="s">
        <v>474</v>
      </c>
      <c r="C87" s="309">
        <f>+C64+C68+C73+C76+C80+C86+C85</f>
        <v>0</v>
      </c>
    </row>
    <row r="88" spans="1:3" s="431" customFormat="1" ht="16.5" customHeight="1" thickBot="1">
      <c r="A88" s="480" t="s">
        <v>473</v>
      </c>
      <c r="B88" s="440" t="s">
        <v>475</v>
      </c>
      <c r="C88" s="309">
        <f>+C63+C87</f>
        <v>26117669</v>
      </c>
    </row>
    <row r="89" spans="1:3" s="431" customFormat="1" ht="83.25" customHeight="1">
      <c r="A89" s="5"/>
      <c r="B89" s="6"/>
      <c r="C89" s="310"/>
    </row>
    <row r="90" spans="1:3" ht="16.5" customHeight="1">
      <c r="A90" s="592" t="s">
        <v>46</v>
      </c>
      <c r="B90" s="592"/>
      <c r="C90" s="592"/>
    </row>
    <row r="91" spans="1:3" s="441" customFormat="1" ht="16.5" customHeight="1" thickBot="1">
      <c r="A91" s="594" t="s">
        <v>146</v>
      </c>
      <c r="B91" s="594"/>
      <c r="C91" s="139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2018. évi előirányzat</v>
      </c>
    </row>
    <row r="93" spans="1:3" s="430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2">
        <f>C95+C96+C97+C98+C99+C112</f>
        <v>21075212</v>
      </c>
    </row>
    <row r="95" spans="1:3" ht="12" customHeight="1">
      <c r="A95" s="17" t="s">
        <v>97</v>
      </c>
      <c r="B95" s="10" t="s">
        <v>48</v>
      </c>
      <c r="C95" s="304">
        <v>3665000</v>
      </c>
    </row>
    <row r="96" spans="1:3" ht="12" customHeight="1">
      <c r="A96" s="14" t="s">
        <v>98</v>
      </c>
      <c r="B96" s="8" t="s">
        <v>176</v>
      </c>
      <c r="C96" s="305">
        <v>715376</v>
      </c>
    </row>
    <row r="97" spans="1:3" ht="12" customHeight="1">
      <c r="A97" s="14" t="s">
        <v>99</v>
      </c>
      <c r="B97" s="8" t="s">
        <v>133</v>
      </c>
      <c r="C97" s="307">
        <v>12074836</v>
      </c>
    </row>
    <row r="98" spans="1:3" ht="12" customHeight="1">
      <c r="A98" s="14" t="s">
        <v>100</v>
      </c>
      <c r="B98" s="11" t="s">
        <v>177</v>
      </c>
      <c r="C98" s="307"/>
    </row>
    <row r="99" spans="1:3" ht="12" customHeight="1">
      <c r="A99" s="14" t="s">
        <v>110</v>
      </c>
      <c r="B99" s="19" t="s">
        <v>178</v>
      </c>
      <c r="C99" s="307">
        <v>4620000</v>
      </c>
    </row>
    <row r="100" spans="1:3" ht="12" customHeight="1">
      <c r="A100" s="14" t="s">
        <v>101</v>
      </c>
      <c r="B100" s="8" t="s">
        <v>438</v>
      </c>
      <c r="C100" s="307"/>
    </row>
    <row r="101" spans="1:3" ht="12" customHeight="1">
      <c r="A101" s="14" t="s">
        <v>102</v>
      </c>
      <c r="B101" s="144" t="s">
        <v>437</v>
      </c>
      <c r="C101" s="307"/>
    </row>
    <row r="102" spans="1:3" ht="12" customHeight="1">
      <c r="A102" s="14" t="s">
        <v>111</v>
      </c>
      <c r="B102" s="144" t="s">
        <v>436</v>
      </c>
      <c r="C102" s="307"/>
    </row>
    <row r="103" spans="1:3" ht="12" customHeight="1">
      <c r="A103" s="14" t="s">
        <v>112</v>
      </c>
      <c r="B103" s="142" t="s">
        <v>346</v>
      </c>
      <c r="C103" s="307"/>
    </row>
    <row r="104" spans="1:3" ht="12" customHeight="1">
      <c r="A104" s="14" t="s">
        <v>113</v>
      </c>
      <c r="B104" s="143" t="s">
        <v>347</v>
      </c>
      <c r="C104" s="307"/>
    </row>
    <row r="105" spans="1:3" ht="12" customHeight="1">
      <c r="A105" s="14" t="s">
        <v>114</v>
      </c>
      <c r="B105" s="143" t="s">
        <v>348</v>
      </c>
      <c r="C105" s="307"/>
    </row>
    <row r="106" spans="1:3" ht="12" customHeight="1">
      <c r="A106" s="14" t="s">
        <v>116</v>
      </c>
      <c r="B106" s="142" t="s">
        <v>349</v>
      </c>
      <c r="C106" s="307"/>
    </row>
    <row r="107" spans="1:3" ht="12" customHeight="1">
      <c r="A107" s="14" t="s">
        <v>179</v>
      </c>
      <c r="B107" s="142" t="s">
        <v>350</v>
      </c>
      <c r="C107" s="307"/>
    </row>
    <row r="108" spans="1:3" ht="12" customHeight="1">
      <c r="A108" s="14" t="s">
        <v>344</v>
      </c>
      <c r="B108" s="143" t="s">
        <v>351</v>
      </c>
      <c r="C108" s="307"/>
    </row>
    <row r="109" spans="1:3" ht="12" customHeight="1">
      <c r="A109" s="13" t="s">
        <v>345</v>
      </c>
      <c r="B109" s="144" t="s">
        <v>352</v>
      </c>
      <c r="C109" s="307"/>
    </row>
    <row r="110" spans="1:3" ht="12" customHeight="1">
      <c r="A110" s="14" t="s">
        <v>434</v>
      </c>
      <c r="B110" s="144" t="s">
        <v>353</v>
      </c>
      <c r="C110" s="307"/>
    </row>
    <row r="111" spans="1:3" ht="12" customHeight="1">
      <c r="A111" s="16" t="s">
        <v>435</v>
      </c>
      <c r="B111" s="144" t="s">
        <v>354</v>
      </c>
      <c r="C111" s="307">
        <v>4620000</v>
      </c>
    </row>
    <row r="112" spans="1:3" ht="12" customHeight="1">
      <c r="A112" s="14" t="s">
        <v>439</v>
      </c>
      <c r="B112" s="11" t="s">
        <v>49</v>
      </c>
      <c r="C112" s="305"/>
    </row>
    <row r="113" spans="1:3" ht="12" customHeight="1">
      <c r="A113" s="14" t="s">
        <v>440</v>
      </c>
      <c r="B113" s="8" t="s">
        <v>442</v>
      </c>
      <c r="C113" s="305"/>
    </row>
    <row r="114" spans="1:3" ht="12" customHeight="1" thickBot="1">
      <c r="A114" s="18" t="s">
        <v>441</v>
      </c>
      <c r="B114" s="502" t="s">
        <v>443</v>
      </c>
      <c r="C114" s="311"/>
    </row>
    <row r="115" spans="1:3" ht="12" customHeight="1" thickBot="1">
      <c r="A115" s="499" t="s">
        <v>19</v>
      </c>
      <c r="B115" s="500" t="s">
        <v>355</v>
      </c>
      <c r="C115" s="501">
        <f>+C116+C118+C120</f>
        <v>4500000</v>
      </c>
    </row>
    <row r="116" spans="1:3" ht="12" customHeight="1">
      <c r="A116" s="15" t="s">
        <v>103</v>
      </c>
      <c r="B116" s="8" t="s">
        <v>224</v>
      </c>
      <c r="C116" s="306"/>
    </row>
    <row r="117" spans="1:3" ht="12" customHeight="1">
      <c r="A117" s="15" t="s">
        <v>104</v>
      </c>
      <c r="B117" s="12" t="s">
        <v>359</v>
      </c>
      <c r="C117" s="306"/>
    </row>
    <row r="118" spans="1:3" ht="12" customHeight="1">
      <c r="A118" s="15" t="s">
        <v>105</v>
      </c>
      <c r="B118" s="12" t="s">
        <v>180</v>
      </c>
      <c r="C118" s="305"/>
    </row>
    <row r="119" spans="1:3" ht="12" customHeight="1">
      <c r="A119" s="15" t="s">
        <v>106</v>
      </c>
      <c r="B119" s="12" t="s">
        <v>360</v>
      </c>
      <c r="C119" s="271"/>
    </row>
    <row r="120" spans="1:3" ht="12" customHeight="1">
      <c r="A120" s="15" t="s">
        <v>107</v>
      </c>
      <c r="B120" s="300" t="s">
        <v>574</v>
      </c>
      <c r="C120" s="271">
        <v>4500000</v>
      </c>
    </row>
    <row r="121" spans="1:3" ht="12" customHeight="1">
      <c r="A121" s="15" t="s">
        <v>115</v>
      </c>
      <c r="B121" s="299" t="s">
        <v>424</v>
      </c>
      <c r="C121" s="271"/>
    </row>
    <row r="122" spans="1:3" ht="12" customHeight="1">
      <c r="A122" s="15" t="s">
        <v>117</v>
      </c>
      <c r="B122" s="428" t="s">
        <v>365</v>
      </c>
      <c r="C122" s="271"/>
    </row>
    <row r="123" spans="1:3" ht="15.75">
      <c r="A123" s="15" t="s">
        <v>181</v>
      </c>
      <c r="B123" s="143" t="s">
        <v>348</v>
      </c>
      <c r="C123" s="271"/>
    </row>
    <row r="124" spans="1:3" ht="12" customHeight="1">
      <c r="A124" s="15" t="s">
        <v>182</v>
      </c>
      <c r="B124" s="143" t="s">
        <v>364</v>
      </c>
      <c r="C124" s="271"/>
    </row>
    <row r="125" spans="1:3" ht="12" customHeight="1">
      <c r="A125" s="15" t="s">
        <v>183</v>
      </c>
      <c r="B125" s="143" t="s">
        <v>363</v>
      </c>
      <c r="C125" s="271"/>
    </row>
    <row r="126" spans="1:3" ht="12" customHeight="1">
      <c r="A126" s="15" t="s">
        <v>356</v>
      </c>
      <c r="B126" s="143" t="s">
        <v>351</v>
      </c>
      <c r="C126" s="271">
        <v>2000000</v>
      </c>
    </row>
    <row r="127" spans="1:3" ht="12" customHeight="1">
      <c r="A127" s="15" t="s">
        <v>357</v>
      </c>
      <c r="B127" s="143" t="s">
        <v>362</v>
      </c>
      <c r="C127" s="271"/>
    </row>
    <row r="128" spans="1:3" ht="16.5" thickBot="1">
      <c r="A128" s="13" t="s">
        <v>358</v>
      </c>
      <c r="B128" s="143" t="s">
        <v>361</v>
      </c>
      <c r="C128" s="273">
        <v>2500000</v>
      </c>
    </row>
    <row r="129" spans="1:3" ht="12" customHeight="1" thickBot="1">
      <c r="A129" s="20" t="s">
        <v>20</v>
      </c>
      <c r="B129" s="124" t="s">
        <v>444</v>
      </c>
      <c r="C129" s="303">
        <f>+C94+C115</f>
        <v>25575212</v>
      </c>
    </row>
    <row r="130" spans="1:3" ht="12" customHeight="1" thickBot="1">
      <c r="A130" s="20" t="s">
        <v>21</v>
      </c>
      <c r="B130" s="124" t="s">
        <v>445</v>
      </c>
      <c r="C130" s="303">
        <f>+C131+C132+C133</f>
        <v>0</v>
      </c>
    </row>
    <row r="131" spans="1:3" ht="12" customHeight="1">
      <c r="A131" s="15" t="s">
        <v>263</v>
      </c>
      <c r="B131" s="12" t="s">
        <v>452</v>
      </c>
      <c r="C131" s="271"/>
    </row>
    <row r="132" spans="1:3" ht="12" customHeight="1">
      <c r="A132" s="15" t="s">
        <v>264</v>
      </c>
      <c r="B132" s="12" t="s">
        <v>453</v>
      </c>
      <c r="C132" s="271"/>
    </row>
    <row r="133" spans="1:3" ht="12" customHeight="1" thickBot="1">
      <c r="A133" s="13" t="s">
        <v>265</v>
      </c>
      <c r="B133" s="12" t="s">
        <v>454</v>
      </c>
      <c r="C133" s="271"/>
    </row>
    <row r="134" spans="1:3" ht="12" customHeight="1" thickBot="1">
      <c r="A134" s="20" t="s">
        <v>22</v>
      </c>
      <c r="B134" s="124" t="s">
        <v>446</v>
      </c>
      <c r="C134" s="303">
        <f>SUM(C135:C140)</f>
        <v>0</v>
      </c>
    </row>
    <row r="135" spans="1:3" ht="12" customHeight="1">
      <c r="A135" s="15" t="s">
        <v>90</v>
      </c>
      <c r="B135" s="9" t="s">
        <v>455</v>
      </c>
      <c r="C135" s="271"/>
    </row>
    <row r="136" spans="1:3" ht="12" customHeight="1">
      <c r="A136" s="15" t="s">
        <v>91</v>
      </c>
      <c r="B136" s="9" t="s">
        <v>447</v>
      </c>
      <c r="C136" s="271"/>
    </row>
    <row r="137" spans="1:3" ht="12" customHeight="1">
      <c r="A137" s="15" t="s">
        <v>92</v>
      </c>
      <c r="B137" s="9" t="s">
        <v>448</v>
      </c>
      <c r="C137" s="271"/>
    </row>
    <row r="138" spans="1:3" ht="12" customHeight="1">
      <c r="A138" s="15" t="s">
        <v>168</v>
      </c>
      <c r="B138" s="9" t="s">
        <v>449</v>
      </c>
      <c r="C138" s="271"/>
    </row>
    <row r="139" spans="1:3" ht="12" customHeight="1">
      <c r="A139" s="15" t="s">
        <v>169</v>
      </c>
      <c r="B139" s="9" t="s">
        <v>450</v>
      </c>
      <c r="C139" s="271"/>
    </row>
    <row r="140" spans="1:3" ht="12" customHeight="1" thickBot="1">
      <c r="A140" s="13" t="s">
        <v>170</v>
      </c>
      <c r="B140" s="9" t="s">
        <v>451</v>
      </c>
      <c r="C140" s="271"/>
    </row>
    <row r="141" spans="1:3" ht="12" customHeight="1" thickBot="1">
      <c r="A141" s="20" t="s">
        <v>23</v>
      </c>
      <c r="B141" s="124" t="s">
        <v>459</v>
      </c>
      <c r="C141" s="309">
        <f>+C142+C143+C144+C145</f>
        <v>0</v>
      </c>
    </row>
    <row r="142" spans="1:3" ht="12" customHeight="1">
      <c r="A142" s="15" t="s">
        <v>93</v>
      </c>
      <c r="B142" s="9" t="s">
        <v>366</v>
      </c>
      <c r="C142" s="271"/>
    </row>
    <row r="143" spans="1:3" ht="12" customHeight="1">
      <c r="A143" s="15" t="s">
        <v>94</v>
      </c>
      <c r="B143" s="9" t="s">
        <v>367</v>
      </c>
      <c r="C143" s="271"/>
    </row>
    <row r="144" spans="1:3" ht="12" customHeight="1">
      <c r="A144" s="15" t="s">
        <v>283</v>
      </c>
      <c r="B144" s="9" t="s">
        <v>460</v>
      </c>
      <c r="C144" s="271"/>
    </row>
    <row r="145" spans="1:3" ht="12" customHeight="1" thickBot="1">
      <c r="A145" s="13" t="s">
        <v>284</v>
      </c>
      <c r="B145" s="7" t="s">
        <v>386</v>
      </c>
      <c r="C145" s="271"/>
    </row>
    <row r="146" spans="1:3" ht="12" customHeight="1" thickBot="1">
      <c r="A146" s="20" t="s">
        <v>24</v>
      </c>
      <c r="B146" s="124" t="s">
        <v>461</v>
      </c>
      <c r="C146" s="312">
        <f>SUM(C147:C151)</f>
        <v>0</v>
      </c>
    </row>
    <row r="147" spans="1:3" ht="12" customHeight="1">
      <c r="A147" s="15" t="s">
        <v>95</v>
      </c>
      <c r="B147" s="9" t="s">
        <v>456</v>
      </c>
      <c r="C147" s="271"/>
    </row>
    <row r="148" spans="1:3" ht="12" customHeight="1">
      <c r="A148" s="15" t="s">
        <v>96</v>
      </c>
      <c r="B148" s="9" t="s">
        <v>463</v>
      </c>
      <c r="C148" s="271"/>
    </row>
    <row r="149" spans="1:3" ht="12" customHeight="1">
      <c r="A149" s="15" t="s">
        <v>295</v>
      </c>
      <c r="B149" s="9" t="s">
        <v>458</v>
      </c>
      <c r="C149" s="271"/>
    </row>
    <row r="150" spans="1:3" ht="12" customHeight="1">
      <c r="A150" s="15" t="s">
        <v>296</v>
      </c>
      <c r="B150" s="9" t="s">
        <v>464</v>
      </c>
      <c r="C150" s="271"/>
    </row>
    <row r="151" spans="1:3" ht="12" customHeight="1" thickBot="1">
      <c r="A151" s="15" t="s">
        <v>462</v>
      </c>
      <c r="B151" s="9" t="s">
        <v>465</v>
      </c>
      <c r="C151" s="271"/>
    </row>
    <row r="152" spans="1:3" ht="12" customHeight="1" thickBot="1">
      <c r="A152" s="20" t="s">
        <v>25</v>
      </c>
      <c r="B152" s="124" t="s">
        <v>466</v>
      </c>
      <c r="C152" s="503"/>
    </row>
    <row r="153" spans="1:3" ht="12" customHeight="1" thickBot="1">
      <c r="A153" s="20" t="s">
        <v>26</v>
      </c>
      <c r="B153" s="124" t="s">
        <v>467</v>
      </c>
      <c r="C153" s="503"/>
    </row>
    <row r="154" spans="1:9" ht="15" customHeight="1" thickBot="1">
      <c r="A154" s="20" t="s">
        <v>27</v>
      </c>
      <c r="B154" s="124" t="s">
        <v>469</v>
      </c>
      <c r="C154" s="442">
        <f>+C130+C134+C141+C146+C152+C153</f>
        <v>0</v>
      </c>
      <c r="F154" s="443"/>
      <c r="G154" s="444"/>
      <c r="H154" s="444"/>
      <c r="I154" s="444"/>
    </row>
    <row r="155" spans="1:3" s="431" customFormat="1" ht="12.75" customHeight="1" thickBot="1">
      <c r="A155" s="301" t="s">
        <v>28</v>
      </c>
      <c r="B155" s="394" t="s">
        <v>468</v>
      </c>
      <c r="C155" s="442">
        <f>+C129+C154</f>
        <v>25575212</v>
      </c>
    </row>
    <row r="156" ht="7.5" customHeight="1"/>
    <row r="157" spans="1:3" ht="15.75">
      <c r="A157" s="595" t="s">
        <v>368</v>
      </c>
      <c r="B157" s="595"/>
      <c r="C157" s="595"/>
    </row>
    <row r="158" spans="1:3" ht="15" customHeight="1" thickBot="1">
      <c r="A158" s="593" t="s">
        <v>147</v>
      </c>
      <c r="B158" s="593"/>
      <c r="C158" s="313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3">
        <f>+C63-C129</f>
        <v>542457</v>
      </c>
      <c r="D159" s="445"/>
    </row>
    <row r="160" spans="1:3" ht="27.75" customHeight="1" thickBot="1">
      <c r="A160" s="20" t="s">
        <v>19</v>
      </c>
      <c r="B160" s="27" t="s">
        <v>476</v>
      </c>
      <c r="C160" s="303">
        <f>+C87-C154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Balatonvilágos Község Önkormányzata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C75" sqref="C75"/>
    </sheetView>
  </sheetViews>
  <sheetFormatPr defaultColWidth="9.00390625" defaultRowHeight="12.75"/>
  <cols>
    <col min="1" max="1" width="9.50390625" style="395" customWidth="1"/>
    <col min="2" max="2" width="91.625" style="395" customWidth="1"/>
    <col min="3" max="3" width="21.625" style="396" customWidth="1"/>
    <col min="4" max="4" width="9.00390625" style="429" customWidth="1"/>
    <col min="5" max="16384" width="9.375" style="429" customWidth="1"/>
  </cols>
  <sheetData>
    <row r="1" spans="1:3" ht="15.75" customHeight="1">
      <c r="A1" s="592" t="s">
        <v>15</v>
      </c>
      <c r="B1" s="592"/>
      <c r="C1" s="592"/>
    </row>
    <row r="2" spans="1:3" ht="15.75" customHeight="1">
      <c r="A2" s="587"/>
      <c r="B2" s="587"/>
      <c r="C2" s="587"/>
    </row>
    <row r="3" spans="1:3" ht="15.75" customHeight="1" thickBot="1">
      <c r="A3" s="593" t="s">
        <v>145</v>
      </c>
      <c r="B3" s="593"/>
      <c r="C3" s="313" t="str">
        <f>'1.3.sz.mell.'!C3</f>
        <v>Forintban!</v>
      </c>
    </row>
    <row r="4" spans="1:3" ht="37.5" customHeight="1" thickBot="1">
      <c r="A4" s="23" t="s">
        <v>68</v>
      </c>
      <c r="B4" s="24" t="s">
        <v>17</v>
      </c>
      <c r="C4" s="39" t="str">
        <f>+CONCATENATE(LEFT(ÖSSZEFÜGGÉSEK!A5,4),". évi előirányzat")</f>
        <v>2018. évi előirányzat</v>
      </c>
    </row>
    <row r="5" spans="1:3" s="430" customFormat="1" ht="12" customHeight="1" thickBot="1">
      <c r="A5" s="424"/>
      <c r="B5" s="425" t="s">
        <v>489</v>
      </c>
      <c r="C5" s="426" t="s">
        <v>490</v>
      </c>
    </row>
    <row r="6" spans="1:3" s="431" customFormat="1" ht="12" customHeight="1" thickBot="1">
      <c r="A6" s="20" t="s">
        <v>18</v>
      </c>
      <c r="B6" s="21" t="s">
        <v>247</v>
      </c>
      <c r="C6" s="303">
        <f>+C7+C8+C9+C10+C11+C12</f>
        <v>0</v>
      </c>
    </row>
    <row r="7" spans="1:3" s="431" customFormat="1" ht="12" customHeight="1">
      <c r="A7" s="15" t="s">
        <v>97</v>
      </c>
      <c r="B7" s="432" t="s">
        <v>248</v>
      </c>
      <c r="C7" s="306"/>
    </row>
    <row r="8" spans="1:3" s="431" customFormat="1" ht="12" customHeight="1">
      <c r="A8" s="14" t="s">
        <v>98</v>
      </c>
      <c r="B8" s="433" t="s">
        <v>249</v>
      </c>
      <c r="C8" s="305"/>
    </row>
    <row r="9" spans="1:3" s="431" customFormat="1" ht="12" customHeight="1">
      <c r="A9" s="14" t="s">
        <v>99</v>
      </c>
      <c r="B9" s="433" t="s">
        <v>548</v>
      </c>
      <c r="C9" s="305"/>
    </row>
    <row r="10" spans="1:3" s="431" customFormat="1" ht="12" customHeight="1">
      <c r="A10" s="14" t="s">
        <v>100</v>
      </c>
      <c r="B10" s="433" t="s">
        <v>251</v>
      </c>
      <c r="C10" s="305"/>
    </row>
    <row r="11" spans="1:3" s="431" customFormat="1" ht="12" customHeight="1">
      <c r="A11" s="14" t="s">
        <v>141</v>
      </c>
      <c r="B11" s="299" t="s">
        <v>428</v>
      </c>
      <c r="C11" s="305"/>
    </row>
    <row r="12" spans="1:3" s="431" customFormat="1" ht="12" customHeight="1" thickBot="1">
      <c r="A12" s="16" t="s">
        <v>101</v>
      </c>
      <c r="B12" s="300" t="s">
        <v>429</v>
      </c>
      <c r="C12" s="305"/>
    </row>
    <row r="13" spans="1:3" s="431" customFormat="1" ht="12" customHeight="1" thickBot="1">
      <c r="A13" s="20" t="s">
        <v>19</v>
      </c>
      <c r="B13" s="298" t="s">
        <v>252</v>
      </c>
      <c r="C13" s="303">
        <f>+C14+C15+C16+C17+C18</f>
        <v>0</v>
      </c>
    </row>
    <row r="14" spans="1:3" s="431" customFormat="1" ht="12" customHeight="1">
      <c r="A14" s="15" t="s">
        <v>103</v>
      </c>
      <c r="B14" s="432" t="s">
        <v>253</v>
      </c>
      <c r="C14" s="306"/>
    </row>
    <row r="15" spans="1:3" s="431" customFormat="1" ht="12" customHeight="1">
      <c r="A15" s="14" t="s">
        <v>104</v>
      </c>
      <c r="B15" s="433" t="s">
        <v>254</v>
      </c>
      <c r="C15" s="305"/>
    </row>
    <row r="16" spans="1:3" s="431" customFormat="1" ht="12" customHeight="1">
      <c r="A16" s="14" t="s">
        <v>105</v>
      </c>
      <c r="B16" s="433" t="s">
        <v>418</v>
      </c>
      <c r="C16" s="305"/>
    </row>
    <row r="17" spans="1:3" s="431" customFormat="1" ht="12" customHeight="1">
      <c r="A17" s="14" t="s">
        <v>106</v>
      </c>
      <c r="B17" s="433" t="s">
        <v>419</v>
      </c>
      <c r="C17" s="305"/>
    </row>
    <row r="18" spans="1:3" s="431" customFormat="1" ht="12" customHeight="1">
      <c r="A18" s="14" t="s">
        <v>107</v>
      </c>
      <c r="B18" s="433" t="s">
        <v>573</v>
      </c>
      <c r="C18" s="305"/>
    </row>
    <row r="19" spans="1:3" s="431" customFormat="1" ht="12" customHeight="1" thickBot="1">
      <c r="A19" s="16" t="s">
        <v>115</v>
      </c>
      <c r="B19" s="300" t="s">
        <v>256</v>
      </c>
      <c r="C19" s="307"/>
    </row>
    <row r="20" spans="1:3" s="431" customFormat="1" ht="12" customHeight="1" thickBot="1">
      <c r="A20" s="20" t="s">
        <v>20</v>
      </c>
      <c r="B20" s="21" t="s">
        <v>257</v>
      </c>
      <c r="C20" s="303">
        <f>+C21+C22+C23+C24+C25</f>
        <v>0</v>
      </c>
    </row>
    <row r="21" spans="1:3" s="431" customFormat="1" ht="12" customHeight="1">
      <c r="A21" s="15" t="s">
        <v>86</v>
      </c>
      <c r="B21" s="432" t="s">
        <v>258</v>
      </c>
      <c r="C21" s="306"/>
    </row>
    <row r="22" spans="1:3" s="431" customFormat="1" ht="12" customHeight="1">
      <c r="A22" s="14" t="s">
        <v>87</v>
      </c>
      <c r="B22" s="433" t="s">
        <v>259</v>
      </c>
      <c r="C22" s="305"/>
    </row>
    <row r="23" spans="1:3" s="431" customFormat="1" ht="12" customHeight="1">
      <c r="A23" s="14" t="s">
        <v>88</v>
      </c>
      <c r="B23" s="433" t="s">
        <v>420</v>
      </c>
      <c r="C23" s="305"/>
    </row>
    <row r="24" spans="1:3" s="431" customFormat="1" ht="12" customHeight="1">
      <c r="A24" s="14" t="s">
        <v>89</v>
      </c>
      <c r="B24" s="433" t="s">
        <v>421</v>
      </c>
      <c r="C24" s="305"/>
    </row>
    <row r="25" spans="1:3" s="431" customFormat="1" ht="12" customHeight="1">
      <c r="A25" s="14" t="s">
        <v>164</v>
      </c>
      <c r="B25" s="433" t="s">
        <v>260</v>
      </c>
      <c r="C25" s="305"/>
    </row>
    <row r="26" spans="1:3" s="431" customFormat="1" ht="12" customHeight="1" thickBot="1">
      <c r="A26" s="16" t="s">
        <v>165</v>
      </c>
      <c r="B26" s="434" t="s">
        <v>261</v>
      </c>
      <c r="C26" s="307"/>
    </row>
    <row r="27" spans="1:3" s="431" customFormat="1" ht="12" customHeight="1" thickBot="1">
      <c r="A27" s="20" t="s">
        <v>166</v>
      </c>
      <c r="B27" s="21" t="s">
        <v>558</v>
      </c>
      <c r="C27" s="309">
        <f>SUM(C28:C34)</f>
        <v>0</v>
      </c>
    </row>
    <row r="28" spans="1:3" s="431" customFormat="1" ht="12" customHeight="1">
      <c r="A28" s="15" t="s">
        <v>263</v>
      </c>
      <c r="B28" s="432" t="s">
        <v>553</v>
      </c>
      <c r="C28" s="306"/>
    </row>
    <row r="29" spans="1:3" s="431" customFormat="1" ht="12" customHeight="1">
      <c r="A29" s="14" t="s">
        <v>264</v>
      </c>
      <c r="B29" s="433" t="s">
        <v>554</v>
      </c>
      <c r="C29" s="305"/>
    </row>
    <row r="30" spans="1:3" s="431" customFormat="1" ht="12" customHeight="1">
      <c r="A30" s="14" t="s">
        <v>265</v>
      </c>
      <c r="B30" s="433" t="s">
        <v>555</v>
      </c>
      <c r="C30" s="305"/>
    </row>
    <row r="31" spans="1:3" s="431" customFormat="1" ht="12" customHeight="1">
      <c r="A31" s="14" t="s">
        <v>266</v>
      </c>
      <c r="B31" s="433" t="s">
        <v>556</v>
      </c>
      <c r="C31" s="305"/>
    </row>
    <row r="32" spans="1:3" s="431" customFormat="1" ht="12" customHeight="1">
      <c r="A32" s="14" t="s">
        <v>550</v>
      </c>
      <c r="B32" s="433" t="s">
        <v>267</v>
      </c>
      <c r="C32" s="305"/>
    </row>
    <row r="33" spans="1:3" s="431" customFormat="1" ht="12" customHeight="1">
      <c r="A33" s="14" t="s">
        <v>551</v>
      </c>
      <c r="B33" s="433" t="s">
        <v>268</v>
      </c>
      <c r="C33" s="305"/>
    </row>
    <row r="34" spans="1:3" s="431" customFormat="1" ht="12" customHeight="1" thickBot="1">
      <c r="A34" s="16" t="s">
        <v>552</v>
      </c>
      <c r="B34" s="532" t="s">
        <v>269</v>
      </c>
      <c r="C34" s="307"/>
    </row>
    <row r="35" spans="1:3" s="431" customFormat="1" ht="12" customHeight="1" thickBot="1">
      <c r="A35" s="20" t="s">
        <v>22</v>
      </c>
      <c r="B35" s="21" t="s">
        <v>430</v>
      </c>
      <c r="C35" s="303">
        <f>SUM(C36:C46)</f>
        <v>0</v>
      </c>
    </row>
    <row r="36" spans="1:3" s="431" customFormat="1" ht="12" customHeight="1">
      <c r="A36" s="15" t="s">
        <v>90</v>
      </c>
      <c r="B36" s="432" t="s">
        <v>272</v>
      </c>
      <c r="C36" s="306"/>
    </row>
    <row r="37" spans="1:3" s="431" customFormat="1" ht="12" customHeight="1">
      <c r="A37" s="14" t="s">
        <v>91</v>
      </c>
      <c r="B37" s="433" t="s">
        <v>273</v>
      </c>
      <c r="C37" s="305"/>
    </row>
    <row r="38" spans="1:3" s="431" customFormat="1" ht="12" customHeight="1">
      <c r="A38" s="14" t="s">
        <v>92</v>
      </c>
      <c r="B38" s="433" t="s">
        <v>274</v>
      </c>
      <c r="C38" s="305"/>
    </row>
    <row r="39" spans="1:3" s="431" customFormat="1" ht="12" customHeight="1">
      <c r="A39" s="14" t="s">
        <v>168</v>
      </c>
      <c r="B39" s="433" t="s">
        <v>275</v>
      </c>
      <c r="C39" s="305"/>
    </row>
    <row r="40" spans="1:3" s="431" customFormat="1" ht="12" customHeight="1">
      <c r="A40" s="14" t="s">
        <v>169</v>
      </c>
      <c r="B40" s="433" t="s">
        <v>276</v>
      </c>
      <c r="C40" s="305"/>
    </row>
    <row r="41" spans="1:3" s="431" customFormat="1" ht="12" customHeight="1">
      <c r="A41" s="14" t="s">
        <v>170</v>
      </c>
      <c r="B41" s="433" t="s">
        <v>277</v>
      </c>
      <c r="C41" s="305"/>
    </row>
    <row r="42" spans="1:3" s="431" customFormat="1" ht="12" customHeight="1">
      <c r="A42" s="14" t="s">
        <v>171</v>
      </c>
      <c r="B42" s="433" t="s">
        <v>278</v>
      </c>
      <c r="C42" s="305"/>
    </row>
    <row r="43" spans="1:3" s="431" customFormat="1" ht="12" customHeight="1">
      <c r="A43" s="14" t="s">
        <v>172</v>
      </c>
      <c r="B43" s="433" t="s">
        <v>557</v>
      </c>
      <c r="C43" s="305"/>
    </row>
    <row r="44" spans="1:3" s="431" customFormat="1" ht="12" customHeight="1">
      <c r="A44" s="14" t="s">
        <v>270</v>
      </c>
      <c r="B44" s="433" t="s">
        <v>280</v>
      </c>
      <c r="C44" s="308"/>
    </row>
    <row r="45" spans="1:3" s="431" customFormat="1" ht="12" customHeight="1">
      <c r="A45" s="16" t="s">
        <v>271</v>
      </c>
      <c r="B45" s="434" t="s">
        <v>432</v>
      </c>
      <c r="C45" s="418"/>
    </row>
    <row r="46" spans="1:3" s="431" customFormat="1" ht="12" customHeight="1" thickBot="1">
      <c r="A46" s="16" t="s">
        <v>431</v>
      </c>
      <c r="B46" s="300" t="s">
        <v>281</v>
      </c>
      <c r="C46" s="418"/>
    </row>
    <row r="47" spans="1:3" s="431" customFormat="1" ht="12" customHeight="1" thickBot="1">
      <c r="A47" s="20" t="s">
        <v>23</v>
      </c>
      <c r="B47" s="21" t="s">
        <v>282</v>
      </c>
      <c r="C47" s="303">
        <f>SUM(C48:C52)</f>
        <v>0</v>
      </c>
    </row>
    <row r="48" spans="1:3" s="431" customFormat="1" ht="12" customHeight="1">
      <c r="A48" s="15" t="s">
        <v>93</v>
      </c>
      <c r="B48" s="432" t="s">
        <v>286</v>
      </c>
      <c r="C48" s="476"/>
    </row>
    <row r="49" spans="1:3" s="431" customFormat="1" ht="12" customHeight="1">
      <c r="A49" s="14" t="s">
        <v>94</v>
      </c>
      <c r="B49" s="433" t="s">
        <v>287</v>
      </c>
      <c r="C49" s="308"/>
    </row>
    <row r="50" spans="1:3" s="431" customFormat="1" ht="12" customHeight="1">
      <c r="A50" s="14" t="s">
        <v>283</v>
      </c>
      <c r="B50" s="433" t="s">
        <v>288</v>
      </c>
      <c r="C50" s="308"/>
    </row>
    <row r="51" spans="1:3" s="431" customFormat="1" ht="12" customHeight="1">
      <c r="A51" s="14" t="s">
        <v>284</v>
      </c>
      <c r="B51" s="433" t="s">
        <v>289</v>
      </c>
      <c r="C51" s="308"/>
    </row>
    <row r="52" spans="1:3" s="431" customFormat="1" ht="12" customHeight="1" thickBot="1">
      <c r="A52" s="16" t="s">
        <v>285</v>
      </c>
      <c r="B52" s="300" t="s">
        <v>290</v>
      </c>
      <c r="C52" s="418"/>
    </row>
    <row r="53" spans="1:3" s="431" customFormat="1" ht="12" customHeight="1" thickBot="1">
      <c r="A53" s="20" t="s">
        <v>173</v>
      </c>
      <c r="B53" s="21" t="s">
        <v>291</v>
      </c>
      <c r="C53" s="303">
        <f>SUM(C54:C56)</f>
        <v>0</v>
      </c>
    </row>
    <row r="54" spans="1:3" s="431" customFormat="1" ht="12" customHeight="1">
      <c r="A54" s="15" t="s">
        <v>95</v>
      </c>
      <c r="B54" s="432" t="s">
        <v>292</v>
      </c>
      <c r="C54" s="306"/>
    </row>
    <row r="55" spans="1:3" s="431" customFormat="1" ht="12" customHeight="1">
      <c r="A55" s="14" t="s">
        <v>96</v>
      </c>
      <c r="B55" s="433" t="s">
        <v>422</v>
      </c>
      <c r="C55" s="305"/>
    </row>
    <row r="56" spans="1:3" s="431" customFormat="1" ht="12" customHeight="1">
      <c r="A56" s="14" t="s">
        <v>295</v>
      </c>
      <c r="B56" s="433" t="s">
        <v>293</v>
      </c>
      <c r="C56" s="305"/>
    </row>
    <row r="57" spans="1:3" s="431" customFormat="1" ht="12" customHeight="1" thickBot="1">
      <c r="A57" s="16" t="s">
        <v>296</v>
      </c>
      <c r="B57" s="300" t="s">
        <v>294</v>
      </c>
      <c r="C57" s="307"/>
    </row>
    <row r="58" spans="1:3" s="431" customFormat="1" ht="12" customHeight="1" thickBot="1">
      <c r="A58" s="20" t="s">
        <v>25</v>
      </c>
      <c r="B58" s="298" t="s">
        <v>297</v>
      </c>
      <c r="C58" s="303">
        <f>SUM(C59:C61)</f>
        <v>0</v>
      </c>
    </row>
    <row r="59" spans="1:3" s="431" customFormat="1" ht="12" customHeight="1">
      <c r="A59" s="15" t="s">
        <v>174</v>
      </c>
      <c r="B59" s="432" t="s">
        <v>299</v>
      </c>
      <c r="C59" s="308"/>
    </row>
    <row r="60" spans="1:3" s="431" customFormat="1" ht="12" customHeight="1">
      <c r="A60" s="14" t="s">
        <v>175</v>
      </c>
      <c r="B60" s="433" t="s">
        <v>423</v>
      </c>
      <c r="C60" s="308"/>
    </row>
    <row r="61" spans="1:3" s="431" customFormat="1" ht="12" customHeight="1">
      <c r="A61" s="14" t="s">
        <v>225</v>
      </c>
      <c r="B61" s="433" t="s">
        <v>300</v>
      </c>
      <c r="C61" s="308"/>
    </row>
    <row r="62" spans="1:3" s="431" customFormat="1" ht="12" customHeight="1" thickBot="1">
      <c r="A62" s="16" t="s">
        <v>298</v>
      </c>
      <c r="B62" s="300" t="s">
        <v>301</v>
      </c>
      <c r="C62" s="308"/>
    </row>
    <row r="63" spans="1:3" s="431" customFormat="1" ht="12" customHeight="1" thickBot="1">
      <c r="A63" s="504" t="s">
        <v>472</v>
      </c>
      <c r="B63" s="21" t="s">
        <v>302</v>
      </c>
      <c r="C63" s="309">
        <f>+C6+C13+C20+C27+C35+C47+C53+C58</f>
        <v>0</v>
      </c>
    </row>
    <row r="64" spans="1:3" s="431" customFormat="1" ht="12" customHeight="1" thickBot="1">
      <c r="A64" s="479" t="s">
        <v>303</v>
      </c>
      <c r="B64" s="298" t="s">
        <v>304</v>
      </c>
      <c r="C64" s="303">
        <f>SUM(C65:C67)</f>
        <v>0</v>
      </c>
    </row>
    <row r="65" spans="1:3" s="431" customFormat="1" ht="12" customHeight="1">
      <c r="A65" s="15" t="s">
        <v>332</v>
      </c>
      <c r="B65" s="432" t="s">
        <v>305</v>
      </c>
      <c r="C65" s="308"/>
    </row>
    <row r="66" spans="1:3" s="431" customFormat="1" ht="12" customHeight="1">
      <c r="A66" s="14" t="s">
        <v>341</v>
      </c>
      <c r="B66" s="433" t="s">
        <v>306</v>
      </c>
      <c r="C66" s="308"/>
    </row>
    <row r="67" spans="1:3" s="431" customFormat="1" ht="12" customHeight="1" thickBot="1">
      <c r="A67" s="16" t="s">
        <v>342</v>
      </c>
      <c r="B67" s="498" t="s">
        <v>457</v>
      </c>
      <c r="C67" s="308"/>
    </row>
    <row r="68" spans="1:3" s="431" customFormat="1" ht="12" customHeight="1" thickBot="1">
      <c r="A68" s="479" t="s">
        <v>308</v>
      </c>
      <c r="B68" s="298" t="s">
        <v>309</v>
      </c>
      <c r="C68" s="303">
        <f>SUM(C69:C72)</f>
        <v>0</v>
      </c>
    </row>
    <row r="69" spans="1:3" s="431" customFormat="1" ht="12" customHeight="1">
      <c r="A69" s="15" t="s">
        <v>142</v>
      </c>
      <c r="B69" s="432" t="s">
        <v>310</v>
      </c>
      <c r="C69" s="308"/>
    </row>
    <row r="70" spans="1:3" s="431" customFormat="1" ht="12" customHeight="1">
      <c r="A70" s="14" t="s">
        <v>143</v>
      </c>
      <c r="B70" s="433" t="s">
        <v>570</v>
      </c>
      <c r="C70" s="308"/>
    </row>
    <row r="71" spans="1:3" s="431" customFormat="1" ht="12" customHeight="1">
      <c r="A71" s="14" t="s">
        <v>333</v>
      </c>
      <c r="B71" s="433" t="s">
        <v>311</v>
      </c>
      <c r="C71" s="308"/>
    </row>
    <row r="72" spans="1:3" s="431" customFormat="1" ht="12" customHeight="1" thickBot="1">
      <c r="A72" s="16" t="s">
        <v>334</v>
      </c>
      <c r="B72" s="300" t="s">
        <v>571</v>
      </c>
      <c r="C72" s="308"/>
    </row>
    <row r="73" spans="1:3" s="431" customFormat="1" ht="12" customHeight="1" thickBot="1">
      <c r="A73" s="479" t="s">
        <v>312</v>
      </c>
      <c r="B73" s="298" t="s">
        <v>313</v>
      </c>
      <c r="C73" s="303">
        <f>SUM(C74:C75)</f>
        <v>0</v>
      </c>
    </row>
    <row r="74" spans="1:3" s="431" customFormat="1" ht="12" customHeight="1">
      <c r="A74" s="15" t="s">
        <v>335</v>
      </c>
      <c r="B74" s="432" t="s">
        <v>314</v>
      </c>
      <c r="C74" s="308"/>
    </row>
    <row r="75" spans="1:3" s="431" customFormat="1" ht="12" customHeight="1" thickBot="1">
      <c r="A75" s="16" t="s">
        <v>336</v>
      </c>
      <c r="B75" s="300" t="s">
        <v>315</v>
      </c>
      <c r="C75" s="308"/>
    </row>
    <row r="76" spans="1:3" s="431" customFormat="1" ht="12" customHeight="1" thickBot="1">
      <c r="A76" s="479" t="s">
        <v>316</v>
      </c>
      <c r="B76" s="298" t="s">
        <v>317</v>
      </c>
      <c r="C76" s="303">
        <f>SUM(C77:C79)</f>
        <v>0</v>
      </c>
    </row>
    <row r="77" spans="1:3" s="431" customFormat="1" ht="12" customHeight="1">
      <c r="A77" s="15" t="s">
        <v>337</v>
      </c>
      <c r="B77" s="432" t="s">
        <v>318</v>
      </c>
      <c r="C77" s="308"/>
    </row>
    <row r="78" spans="1:3" s="431" customFormat="1" ht="12" customHeight="1">
      <c r="A78" s="14" t="s">
        <v>338</v>
      </c>
      <c r="B78" s="433" t="s">
        <v>319</v>
      </c>
      <c r="C78" s="308"/>
    </row>
    <row r="79" spans="1:3" s="431" customFormat="1" ht="12" customHeight="1" thickBot="1">
      <c r="A79" s="16" t="s">
        <v>339</v>
      </c>
      <c r="B79" s="300" t="s">
        <v>572</v>
      </c>
      <c r="C79" s="308"/>
    </row>
    <row r="80" spans="1:3" s="431" customFormat="1" ht="12" customHeight="1" thickBot="1">
      <c r="A80" s="479" t="s">
        <v>320</v>
      </c>
      <c r="B80" s="298" t="s">
        <v>340</v>
      </c>
      <c r="C80" s="303">
        <f>SUM(C81:C84)</f>
        <v>0</v>
      </c>
    </row>
    <row r="81" spans="1:3" s="431" customFormat="1" ht="12" customHeight="1">
      <c r="A81" s="436" t="s">
        <v>321</v>
      </c>
      <c r="B81" s="432" t="s">
        <v>322</v>
      </c>
      <c r="C81" s="308"/>
    </row>
    <row r="82" spans="1:3" s="431" customFormat="1" ht="12" customHeight="1">
      <c r="A82" s="437" t="s">
        <v>323</v>
      </c>
      <c r="B82" s="433" t="s">
        <v>324</v>
      </c>
      <c r="C82" s="308"/>
    </row>
    <row r="83" spans="1:3" s="431" customFormat="1" ht="12" customHeight="1">
      <c r="A83" s="437" t="s">
        <v>325</v>
      </c>
      <c r="B83" s="433" t="s">
        <v>326</v>
      </c>
      <c r="C83" s="308"/>
    </row>
    <row r="84" spans="1:3" s="431" customFormat="1" ht="12" customHeight="1" thickBot="1">
      <c r="A84" s="438" t="s">
        <v>327</v>
      </c>
      <c r="B84" s="300" t="s">
        <v>328</v>
      </c>
      <c r="C84" s="308"/>
    </row>
    <row r="85" spans="1:3" s="431" customFormat="1" ht="12" customHeight="1" thickBot="1">
      <c r="A85" s="479" t="s">
        <v>329</v>
      </c>
      <c r="B85" s="298" t="s">
        <v>471</v>
      </c>
      <c r="C85" s="477"/>
    </row>
    <row r="86" spans="1:3" s="431" customFormat="1" ht="13.5" customHeight="1" thickBot="1">
      <c r="A86" s="479" t="s">
        <v>331</v>
      </c>
      <c r="B86" s="298" t="s">
        <v>330</v>
      </c>
      <c r="C86" s="477"/>
    </row>
    <row r="87" spans="1:3" s="431" customFormat="1" ht="15.75" customHeight="1" thickBot="1">
      <c r="A87" s="479" t="s">
        <v>343</v>
      </c>
      <c r="B87" s="439" t="s">
        <v>474</v>
      </c>
      <c r="C87" s="309">
        <f>+C64+C68+C73+C76+C80+C86+C85</f>
        <v>0</v>
      </c>
    </row>
    <row r="88" spans="1:3" s="431" customFormat="1" ht="16.5" customHeight="1" thickBot="1">
      <c r="A88" s="480" t="s">
        <v>473</v>
      </c>
      <c r="B88" s="440" t="s">
        <v>475</v>
      </c>
      <c r="C88" s="309">
        <f>+C63+C87</f>
        <v>0</v>
      </c>
    </row>
    <row r="89" spans="1:3" s="431" customFormat="1" ht="83.25" customHeight="1">
      <c r="A89" s="5"/>
      <c r="B89" s="6"/>
      <c r="C89" s="310"/>
    </row>
    <row r="90" spans="1:3" ht="16.5" customHeight="1">
      <c r="A90" s="592" t="s">
        <v>46</v>
      </c>
      <c r="B90" s="592"/>
      <c r="C90" s="592"/>
    </row>
    <row r="91" spans="1:3" s="441" customFormat="1" ht="16.5" customHeight="1" thickBot="1">
      <c r="A91" s="594" t="s">
        <v>146</v>
      </c>
      <c r="B91" s="594"/>
      <c r="C91" s="139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2018. évi előirányzat</v>
      </c>
    </row>
    <row r="93" spans="1:3" s="430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2">
        <f>C95+C96+C97+C98+C99+C112</f>
        <v>0</v>
      </c>
    </row>
    <row r="95" spans="1:3" ht="12" customHeight="1">
      <c r="A95" s="17" t="s">
        <v>97</v>
      </c>
      <c r="B95" s="10" t="s">
        <v>48</v>
      </c>
      <c r="C95" s="304"/>
    </row>
    <row r="96" spans="1:3" ht="12" customHeight="1">
      <c r="A96" s="14" t="s">
        <v>98</v>
      </c>
      <c r="B96" s="8" t="s">
        <v>176</v>
      </c>
      <c r="C96" s="305"/>
    </row>
    <row r="97" spans="1:3" ht="12" customHeight="1">
      <c r="A97" s="14" t="s">
        <v>99</v>
      </c>
      <c r="B97" s="8" t="s">
        <v>133</v>
      </c>
      <c r="C97" s="307"/>
    </row>
    <row r="98" spans="1:3" ht="12" customHeight="1">
      <c r="A98" s="14" t="s">
        <v>100</v>
      </c>
      <c r="B98" s="11" t="s">
        <v>177</v>
      </c>
      <c r="C98" s="307"/>
    </row>
    <row r="99" spans="1:3" ht="12" customHeight="1">
      <c r="A99" s="14" t="s">
        <v>110</v>
      </c>
      <c r="B99" s="19" t="s">
        <v>178</v>
      </c>
      <c r="C99" s="307"/>
    </row>
    <row r="100" spans="1:3" ht="12" customHeight="1">
      <c r="A100" s="14" t="s">
        <v>101</v>
      </c>
      <c r="B100" s="8" t="s">
        <v>438</v>
      </c>
      <c r="C100" s="307"/>
    </row>
    <row r="101" spans="1:3" ht="12" customHeight="1">
      <c r="A101" s="14" t="s">
        <v>102</v>
      </c>
      <c r="B101" s="144" t="s">
        <v>437</v>
      </c>
      <c r="C101" s="307"/>
    </row>
    <row r="102" spans="1:3" ht="12" customHeight="1">
      <c r="A102" s="14" t="s">
        <v>111</v>
      </c>
      <c r="B102" s="144" t="s">
        <v>436</v>
      </c>
      <c r="C102" s="307"/>
    </row>
    <row r="103" spans="1:3" ht="12" customHeight="1">
      <c r="A103" s="14" t="s">
        <v>112</v>
      </c>
      <c r="B103" s="142" t="s">
        <v>346</v>
      </c>
      <c r="C103" s="307"/>
    </row>
    <row r="104" spans="1:3" ht="12" customHeight="1">
      <c r="A104" s="14" t="s">
        <v>113</v>
      </c>
      <c r="B104" s="143" t="s">
        <v>347</v>
      </c>
      <c r="C104" s="307"/>
    </row>
    <row r="105" spans="1:3" ht="12" customHeight="1">
      <c r="A105" s="14" t="s">
        <v>114</v>
      </c>
      <c r="B105" s="143" t="s">
        <v>348</v>
      </c>
      <c r="C105" s="307"/>
    </row>
    <row r="106" spans="1:3" ht="12" customHeight="1">
      <c r="A106" s="14" t="s">
        <v>116</v>
      </c>
      <c r="B106" s="142" t="s">
        <v>349</v>
      </c>
      <c r="C106" s="307"/>
    </row>
    <row r="107" spans="1:3" ht="12" customHeight="1">
      <c r="A107" s="14" t="s">
        <v>179</v>
      </c>
      <c r="B107" s="142" t="s">
        <v>350</v>
      </c>
      <c r="C107" s="307"/>
    </row>
    <row r="108" spans="1:3" ht="12" customHeight="1">
      <c r="A108" s="14" t="s">
        <v>344</v>
      </c>
      <c r="B108" s="143" t="s">
        <v>351</v>
      </c>
      <c r="C108" s="307"/>
    </row>
    <row r="109" spans="1:3" ht="12" customHeight="1">
      <c r="A109" s="13" t="s">
        <v>345</v>
      </c>
      <c r="B109" s="144" t="s">
        <v>352</v>
      </c>
      <c r="C109" s="307"/>
    </row>
    <row r="110" spans="1:3" ht="12" customHeight="1">
      <c r="A110" s="14" t="s">
        <v>434</v>
      </c>
      <c r="B110" s="144" t="s">
        <v>353</v>
      </c>
      <c r="C110" s="307"/>
    </row>
    <row r="111" spans="1:3" ht="12" customHeight="1">
      <c r="A111" s="16" t="s">
        <v>435</v>
      </c>
      <c r="B111" s="144" t="s">
        <v>354</v>
      </c>
      <c r="C111" s="307"/>
    </row>
    <row r="112" spans="1:3" ht="12" customHeight="1">
      <c r="A112" s="14" t="s">
        <v>439</v>
      </c>
      <c r="B112" s="11" t="s">
        <v>49</v>
      </c>
      <c r="C112" s="305"/>
    </row>
    <row r="113" spans="1:3" ht="12" customHeight="1">
      <c r="A113" s="14" t="s">
        <v>440</v>
      </c>
      <c r="B113" s="8" t="s">
        <v>442</v>
      </c>
      <c r="C113" s="305"/>
    </row>
    <row r="114" spans="1:3" ht="12" customHeight="1" thickBot="1">
      <c r="A114" s="18" t="s">
        <v>441</v>
      </c>
      <c r="B114" s="502" t="s">
        <v>443</v>
      </c>
      <c r="C114" s="311"/>
    </row>
    <row r="115" spans="1:3" ht="12" customHeight="1" thickBot="1">
      <c r="A115" s="499" t="s">
        <v>19</v>
      </c>
      <c r="B115" s="500" t="s">
        <v>355</v>
      </c>
      <c r="C115" s="501">
        <f>+C116+C118+C120</f>
        <v>0</v>
      </c>
    </row>
    <row r="116" spans="1:3" ht="12" customHeight="1">
      <c r="A116" s="15" t="s">
        <v>103</v>
      </c>
      <c r="B116" s="8" t="s">
        <v>224</v>
      </c>
      <c r="C116" s="306"/>
    </row>
    <row r="117" spans="1:3" ht="12" customHeight="1">
      <c r="A117" s="15" t="s">
        <v>104</v>
      </c>
      <c r="B117" s="12" t="s">
        <v>359</v>
      </c>
      <c r="C117" s="306"/>
    </row>
    <row r="118" spans="1:3" ht="12" customHeight="1">
      <c r="A118" s="15" t="s">
        <v>105</v>
      </c>
      <c r="B118" s="12" t="s">
        <v>180</v>
      </c>
      <c r="C118" s="305"/>
    </row>
    <row r="119" spans="1:3" ht="12" customHeight="1">
      <c r="A119" s="15" t="s">
        <v>106</v>
      </c>
      <c r="B119" s="12" t="s">
        <v>360</v>
      </c>
      <c r="C119" s="271"/>
    </row>
    <row r="120" spans="1:3" ht="12" customHeight="1">
      <c r="A120" s="15" t="s">
        <v>107</v>
      </c>
      <c r="B120" s="300" t="s">
        <v>574</v>
      </c>
      <c r="C120" s="271"/>
    </row>
    <row r="121" spans="1:3" ht="12" customHeight="1">
      <c r="A121" s="15" t="s">
        <v>115</v>
      </c>
      <c r="B121" s="299" t="s">
        <v>424</v>
      </c>
      <c r="C121" s="271"/>
    </row>
    <row r="122" spans="1:3" ht="12" customHeight="1">
      <c r="A122" s="15" t="s">
        <v>117</v>
      </c>
      <c r="B122" s="428" t="s">
        <v>365</v>
      </c>
      <c r="C122" s="271"/>
    </row>
    <row r="123" spans="1:3" ht="15.75">
      <c r="A123" s="15" t="s">
        <v>181</v>
      </c>
      <c r="B123" s="143" t="s">
        <v>348</v>
      </c>
      <c r="C123" s="271"/>
    </row>
    <row r="124" spans="1:3" ht="12" customHeight="1">
      <c r="A124" s="15" t="s">
        <v>182</v>
      </c>
      <c r="B124" s="143" t="s">
        <v>364</v>
      </c>
      <c r="C124" s="271"/>
    </row>
    <row r="125" spans="1:3" ht="12" customHeight="1">
      <c r="A125" s="15" t="s">
        <v>183</v>
      </c>
      <c r="B125" s="143" t="s">
        <v>363</v>
      </c>
      <c r="C125" s="271"/>
    </row>
    <row r="126" spans="1:3" ht="12" customHeight="1">
      <c r="A126" s="15" t="s">
        <v>356</v>
      </c>
      <c r="B126" s="143" t="s">
        <v>351</v>
      </c>
      <c r="C126" s="271"/>
    </row>
    <row r="127" spans="1:3" ht="12" customHeight="1">
      <c r="A127" s="15" t="s">
        <v>357</v>
      </c>
      <c r="B127" s="143" t="s">
        <v>362</v>
      </c>
      <c r="C127" s="271"/>
    </row>
    <row r="128" spans="1:3" ht="16.5" thickBot="1">
      <c r="A128" s="13" t="s">
        <v>358</v>
      </c>
      <c r="B128" s="143" t="s">
        <v>361</v>
      </c>
      <c r="C128" s="273"/>
    </row>
    <row r="129" spans="1:3" ht="12" customHeight="1" thickBot="1">
      <c r="A129" s="20" t="s">
        <v>20</v>
      </c>
      <c r="B129" s="124" t="s">
        <v>444</v>
      </c>
      <c r="C129" s="303">
        <f>+C94+C115</f>
        <v>0</v>
      </c>
    </row>
    <row r="130" spans="1:3" ht="12" customHeight="1" thickBot="1">
      <c r="A130" s="20" t="s">
        <v>21</v>
      </c>
      <c r="B130" s="124" t="s">
        <v>445</v>
      </c>
      <c r="C130" s="303">
        <f>+C131+C132+C133</f>
        <v>0</v>
      </c>
    </row>
    <row r="131" spans="1:3" ht="12" customHeight="1">
      <c r="A131" s="15" t="s">
        <v>263</v>
      </c>
      <c r="B131" s="12" t="s">
        <v>452</v>
      </c>
      <c r="C131" s="271"/>
    </row>
    <row r="132" spans="1:3" ht="12" customHeight="1">
      <c r="A132" s="15" t="s">
        <v>264</v>
      </c>
      <c r="B132" s="12" t="s">
        <v>453</v>
      </c>
      <c r="C132" s="271"/>
    </row>
    <row r="133" spans="1:3" ht="12" customHeight="1" thickBot="1">
      <c r="A133" s="13" t="s">
        <v>265</v>
      </c>
      <c r="B133" s="12" t="s">
        <v>454</v>
      </c>
      <c r="C133" s="271"/>
    </row>
    <row r="134" spans="1:3" ht="12" customHeight="1" thickBot="1">
      <c r="A134" s="20" t="s">
        <v>22</v>
      </c>
      <c r="B134" s="124" t="s">
        <v>446</v>
      </c>
      <c r="C134" s="303">
        <f>SUM(C135:C140)</f>
        <v>0</v>
      </c>
    </row>
    <row r="135" spans="1:3" ht="12" customHeight="1">
      <c r="A135" s="15" t="s">
        <v>90</v>
      </c>
      <c r="B135" s="9" t="s">
        <v>455</v>
      </c>
      <c r="C135" s="271"/>
    </row>
    <row r="136" spans="1:3" ht="12" customHeight="1">
      <c r="A136" s="15" t="s">
        <v>91</v>
      </c>
      <c r="B136" s="9" t="s">
        <v>447</v>
      </c>
      <c r="C136" s="271"/>
    </row>
    <row r="137" spans="1:3" ht="12" customHeight="1">
      <c r="A137" s="15" t="s">
        <v>92</v>
      </c>
      <c r="B137" s="9" t="s">
        <v>448</v>
      </c>
      <c r="C137" s="271"/>
    </row>
    <row r="138" spans="1:3" ht="12" customHeight="1">
      <c r="A138" s="15" t="s">
        <v>168</v>
      </c>
      <c r="B138" s="9" t="s">
        <v>449</v>
      </c>
      <c r="C138" s="271"/>
    </row>
    <row r="139" spans="1:3" ht="12" customHeight="1">
      <c r="A139" s="15" t="s">
        <v>169</v>
      </c>
      <c r="B139" s="9" t="s">
        <v>450</v>
      </c>
      <c r="C139" s="271"/>
    </row>
    <row r="140" spans="1:3" ht="12" customHeight="1" thickBot="1">
      <c r="A140" s="13" t="s">
        <v>170</v>
      </c>
      <c r="B140" s="9" t="s">
        <v>451</v>
      </c>
      <c r="C140" s="271"/>
    </row>
    <row r="141" spans="1:3" ht="12" customHeight="1" thickBot="1">
      <c r="A141" s="20" t="s">
        <v>23</v>
      </c>
      <c r="B141" s="124" t="s">
        <v>459</v>
      </c>
      <c r="C141" s="309">
        <f>+C142+C143+C144+C145</f>
        <v>0</v>
      </c>
    </row>
    <row r="142" spans="1:3" ht="12" customHeight="1">
      <c r="A142" s="15" t="s">
        <v>93</v>
      </c>
      <c r="B142" s="9" t="s">
        <v>366</v>
      </c>
      <c r="C142" s="271"/>
    </row>
    <row r="143" spans="1:3" ht="12" customHeight="1">
      <c r="A143" s="15" t="s">
        <v>94</v>
      </c>
      <c r="B143" s="9" t="s">
        <v>367</v>
      </c>
      <c r="C143" s="271"/>
    </row>
    <row r="144" spans="1:3" ht="12" customHeight="1">
      <c r="A144" s="15" t="s">
        <v>283</v>
      </c>
      <c r="B144" s="9" t="s">
        <v>460</v>
      </c>
      <c r="C144" s="271"/>
    </row>
    <row r="145" spans="1:3" ht="12" customHeight="1" thickBot="1">
      <c r="A145" s="13" t="s">
        <v>284</v>
      </c>
      <c r="B145" s="7" t="s">
        <v>386</v>
      </c>
      <c r="C145" s="271"/>
    </row>
    <row r="146" spans="1:3" ht="12" customHeight="1" thickBot="1">
      <c r="A146" s="20" t="s">
        <v>24</v>
      </c>
      <c r="B146" s="124" t="s">
        <v>461</v>
      </c>
      <c r="C146" s="312">
        <f>SUM(C147:C151)</f>
        <v>0</v>
      </c>
    </row>
    <row r="147" spans="1:3" ht="12" customHeight="1">
      <c r="A147" s="15" t="s">
        <v>95</v>
      </c>
      <c r="B147" s="9" t="s">
        <v>456</v>
      </c>
      <c r="C147" s="271"/>
    </row>
    <row r="148" spans="1:3" ht="12" customHeight="1">
      <c r="A148" s="15" t="s">
        <v>96</v>
      </c>
      <c r="B148" s="9" t="s">
        <v>463</v>
      </c>
      <c r="C148" s="271"/>
    </row>
    <row r="149" spans="1:3" ht="12" customHeight="1">
      <c r="A149" s="15" t="s">
        <v>295</v>
      </c>
      <c r="B149" s="9" t="s">
        <v>458</v>
      </c>
      <c r="C149" s="271"/>
    </row>
    <row r="150" spans="1:3" ht="12" customHeight="1">
      <c r="A150" s="15" t="s">
        <v>296</v>
      </c>
      <c r="B150" s="9" t="s">
        <v>464</v>
      </c>
      <c r="C150" s="271"/>
    </row>
    <row r="151" spans="1:3" ht="12" customHeight="1" thickBot="1">
      <c r="A151" s="15" t="s">
        <v>462</v>
      </c>
      <c r="B151" s="9" t="s">
        <v>465</v>
      </c>
      <c r="C151" s="271"/>
    </row>
    <row r="152" spans="1:3" ht="12" customHeight="1" thickBot="1">
      <c r="A152" s="20" t="s">
        <v>25</v>
      </c>
      <c r="B152" s="124" t="s">
        <v>466</v>
      </c>
      <c r="C152" s="503"/>
    </row>
    <row r="153" spans="1:3" ht="12" customHeight="1" thickBot="1">
      <c r="A153" s="20" t="s">
        <v>26</v>
      </c>
      <c r="B153" s="124" t="s">
        <v>467</v>
      </c>
      <c r="C153" s="503"/>
    </row>
    <row r="154" spans="1:9" ht="15" customHeight="1" thickBot="1">
      <c r="A154" s="20" t="s">
        <v>27</v>
      </c>
      <c r="B154" s="124" t="s">
        <v>469</v>
      </c>
      <c r="C154" s="442">
        <f>+C130+C134+C141+C146+C152+C153</f>
        <v>0</v>
      </c>
      <c r="F154" s="443"/>
      <c r="G154" s="444"/>
      <c r="H154" s="444"/>
      <c r="I154" s="444"/>
    </row>
    <row r="155" spans="1:3" s="431" customFormat="1" ht="12.75" customHeight="1" thickBot="1">
      <c r="A155" s="301" t="s">
        <v>28</v>
      </c>
      <c r="B155" s="394" t="s">
        <v>468</v>
      </c>
      <c r="C155" s="442">
        <f>+C129+C154</f>
        <v>0</v>
      </c>
    </row>
    <row r="156" ht="7.5" customHeight="1"/>
    <row r="157" spans="1:3" ht="15.75">
      <c r="A157" s="595" t="s">
        <v>368</v>
      </c>
      <c r="B157" s="595"/>
      <c r="C157" s="595"/>
    </row>
    <row r="158" spans="1:3" ht="15" customHeight="1" thickBot="1">
      <c r="A158" s="593" t="s">
        <v>147</v>
      </c>
      <c r="B158" s="593"/>
      <c r="C158" s="313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3">
        <f>+C63-C129</f>
        <v>0</v>
      </c>
      <c r="D159" s="445"/>
    </row>
    <row r="160" spans="1:3" ht="27.75" customHeight="1" thickBot="1">
      <c r="A160" s="20" t="s">
        <v>19</v>
      </c>
      <c r="B160" s="27" t="s">
        <v>476</v>
      </c>
      <c r="C160" s="303">
        <f>+C87-C154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Balatonvilágos Község Önkormányzata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">
      <selection activeCell="E11" sqref="E11"/>
    </sheetView>
  </sheetViews>
  <sheetFormatPr defaultColWidth="9.00390625" defaultRowHeight="12.75"/>
  <cols>
    <col min="1" max="1" width="6.87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5" t="s">
        <v>151</v>
      </c>
      <c r="C1" s="326"/>
      <c r="D1" s="326"/>
      <c r="E1" s="326"/>
      <c r="F1" s="598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27" t="str">
        <f>'1.4.sz.mell.'!C3</f>
        <v>Forintban!</v>
      </c>
      <c r="F2" s="598"/>
    </row>
    <row r="3" spans="1:6" ht="18" customHeight="1" thickBot="1">
      <c r="A3" s="596" t="s">
        <v>68</v>
      </c>
      <c r="B3" s="328" t="s">
        <v>55</v>
      </c>
      <c r="C3" s="329"/>
      <c r="D3" s="328" t="s">
        <v>56</v>
      </c>
      <c r="E3" s="330"/>
      <c r="F3" s="598"/>
    </row>
    <row r="4" spans="1:6" s="331" customFormat="1" ht="35.25" customHeight="1" thickBot="1">
      <c r="A4" s="597"/>
      <c r="B4" s="192" t="s">
        <v>60</v>
      </c>
      <c r="C4" s="193" t="str">
        <f>+'1.1.sz.mell.'!C3</f>
        <v>2018. évi előirányzat</v>
      </c>
      <c r="D4" s="192" t="s">
        <v>60</v>
      </c>
      <c r="E4" s="53" t="str">
        <f>+C4</f>
        <v>2018. évi előirányzat</v>
      </c>
      <c r="F4" s="598"/>
    </row>
    <row r="5" spans="1:6" s="336" customFormat="1" ht="12" customHeight="1" thickBot="1">
      <c r="A5" s="332"/>
      <c r="B5" s="333" t="s">
        <v>489</v>
      </c>
      <c r="C5" s="334" t="s">
        <v>490</v>
      </c>
      <c r="D5" s="333" t="s">
        <v>491</v>
      </c>
      <c r="E5" s="335" t="s">
        <v>493</v>
      </c>
      <c r="F5" s="598"/>
    </row>
    <row r="6" spans="1:6" ht="12.75" customHeight="1">
      <c r="A6" s="337" t="s">
        <v>18</v>
      </c>
      <c r="B6" s="338" t="s">
        <v>369</v>
      </c>
      <c r="C6" s="314">
        <f>'1.1.sz.mell.'!C5</f>
        <v>113142467</v>
      </c>
      <c r="D6" s="338" t="s">
        <v>61</v>
      </c>
      <c r="E6" s="320">
        <v>143310292</v>
      </c>
      <c r="F6" s="598"/>
    </row>
    <row r="7" spans="1:6" ht="12.75" customHeight="1">
      <c r="A7" s="339" t="s">
        <v>19</v>
      </c>
      <c r="B7" s="340" t="s">
        <v>370</v>
      </c>
      <c r="C7" s="315">
        <f>'1.1.sz.mell.'!C12</f>
        <v>19598400</v>
      </c>
      <c r="D7" s="340" t="s">
        <v>176</v>
      </c>
      <c r="E7" s="321">
        <v>29039685</v>
      </c>
      <c r="F7" s="598"/>
    </row>
    <row r="8" spans="1:6" ht="12.75" customHeight="1">
      <c r="A8" s="339" t="s">
        <v>20</v>
      </c>
      <c r="B8" s="340" t="s">
        <v>391</v>
      </c>
      <c r="C8" s="315"/>
      <c r="D8" s="340" t="s">
        <v>229</v>
      </c>
      <c r="E8" s="321">
        <f>'1.1.sz.mell.'!C96</f>
        <v>174058504</v>
      </c>
      <c r="F8" s="598"/>
    </row>
    <row r="9" spans="1:6" ht="12.75" customHeight="1">
      <c r="A9" s="339" t="s">
        <v>21</v>
      </c>
      <c r="B9" s="340" t="s">
        <v>167</v>
      </c>
      <c r="C9" s="315">
        <f>'1.1.sz.mell.'!C26</f>
        <v>196229000</v>
      </c>
      <c r="D9" s="340" t="s">
        <v>177</v>
      </c>
      <c r="E9" s="321">
        <v>10646000</v>
      </c>
      <c r="F9" s="598"/>
    </row>
    <row r="10" spans="1:6" ht="12.75" customHeight="1">
      <c r="A10" s="339" t="s">
        <v>22</v>
      </c>
      <c r="B10" s="341" t="s">
        <v>417</v>
      </c>
      <c r="C10" s="315">
        <f>'1.1.sz.mell.'!C34</f>
        <v>64648309</v>
      </c>
      <c r="D10" s="340" t="s">
        <v>178</v>
      </c>
      <c r="E10" s="321">
        <v>53073208</v>
      </c>
      <c r="F10" s="598"/>
    </row>
    <row r="11" spans="1:6" ht="12.75" customHeight="1">
      <c r="A11" s="339" t="s">
        <v>23</v>
      </c>
      <c r="B11" s="340" t="s">
        <v>371</v>
      </c>
      <c r="C11" s="316">
        <f>'1.1.sz.mell.'!C52</f>
        <v>1500000</v>
      </c>
      <c r="D11" s="340" t="s">
        <v>49</v>
      </c>
      <c r="E11" s="321">
        <f>'1.1.sz.mell.'!C112</f>
        <v>92872967</v>
      </c>
      <c r="F11" s="598"/>
    </row>
    <row r="12" spans="1:6" ht="12.75" customHeight="1">
      <c r="A12" s="339" t="s">
        <v>24</v>
      </c>
      <c r="B12" s="340" t="s">
        <v>477</v>
      </c>
      <c r="C12" s="315"/>
      <c r="D12" s="46"/>
      <c r="E12" s="321"/>
      <c r="F12" s="598"/>
    </row>
    <row r="13" spans="1:6" ht="12.75" customHeight="1">
      <c r="A13" s="339" t="s">
        <v>25</v>
      </c>
      <c r="B13" s="46"/>
      <c r="C13" s="315"/>
      <c r="D13" s="46"/>
      <c r="E13" s="321"/>
      <c r="F13" s="598"/>
    </row>
    <row r="14" spans="1:6" ht="12.75" customHeight="1">
      <c r="A14" s="339" t="s">
        <v>26</v>
      </c>
      <c r="B14" s="446"/>
      <c r="C14" s="316"/>
      <c r="D14" s="46"/>
      <c r="E14" s="321"/>
      <c r="F14" s="598"/>
    </row>
    <row r="15" spans="1:6" ht="12.75" customHeight="1">
      <c r="A15" s="339" t="s">
        <v>27</v>
      </c>
      <c r="B15" s="46"/>
      <c r="C15" s="315"/>
      <c r="D15" s="46"/>
      <c r="E15" s="321"/>
      <c r="F15" s="598"/>
    </row>
    <row r="16" spans="1:6" ht="12.75" customHeight="1">
      <c r="A16" s="339" t="s">
        <v>28</v>
      </c>
      <c r="B16" s="46"/>
      <c r="C16" s="315"/>
      <c r="D16" s="46"/>
      <c r="E16" s="321"/>
      <c r="F16" s="598"/>
    </row>
    <row r="17" spans="1:6" ht="12.75" customHeight="1" thickBot="1">
      <c r="A17" s="339" t="s">
        <v>29</v>
      </c>
      <c r="B17" s="58"/>
      <c r="C17" s="317"/>
      <c r="D17" s="46"/>
      <c r="E17" s="322"/>
      <c r="F17" s="598"/>
    </row>
    <row r="18" spans="1:6" ht="15.75" customHeight="1" thickBot="1">
      <c r="A18" s="342" t="s">
        <v>30</v>
      </c>
      <c r="B18" s="126" t="s">
        <v>478</v>
      </c>
      <c r="C18" s="318">
        <f>SUM(C6:C17)</f>
        <v>395118176</v>
      </c>
      <c r="D18" s="126" t="s">
        <v>377</v>
      </c>
      <c r="E18" s="323">
        <f>SUM(E6:E17)</f>
        <v>503000656</v>
      </c>
      <c r="F18" s="598"/>
    </row>
    <row r="19" spans="1:6" ht="12.75" customHeight="1">
      <c r="A19" s="343" t="s">
        <v>31</v>
      </c>
      <c r="B19" s="344" t="s">
        <v>374</v>
      </c>
      <c r="C19" s="505">
        <f>+C20+C21+C22+C23</f>
        <v>177572404</v>
      </c>
      <c r="D19" s="345" t="s">
        <v>184</v>
      </c>
      <c r="E19" s="324"/>
      <c r="F19" s="598"/>
    </row>
    <row r="20" spans="1:6" ht="12.75" customHeight="1">
      <c r="A20" s="346" t="s">
        <v>32</v>
      </c>
      <c r="B20" s="345" t="s">
        <v>222</v>
      </c>
      <c r="C20" s="81">
        <v>177572404</v>
      </c>
      <c r="D20" s="345" t="s">
        <v>376</v>
      </c>
      <c r="E20" s="82"/>
      <c r="F20" s="598"/>
    </row>
    <row r="21" spans="1:6" ht="12.75" customHeight="1">
      <c r="A21" s="346" t="s">
        <v>33</v>
      </c>
      <c r="B21" s="345" t="s">
        <v>223</v>
      </c>
      <c r="C21" s="81"/>
      <c r="D21" s="345" t="s">
        <v>149</v>
      </c>
      <c r="E21" s="82"/>
      <c r="F21" s="598"/>
    </row>
    <row r="22" spans="1:6" ht="12.75" customHeight="1">
      <c r="A22" s="346" t="s">
        <v>34</v>
      </c>
      <c r="B22" s="345" t="s">
        <v>227</v>
      </c>
      <c r="C22" s="81"/>
      <c r="D22" s="345" t="s">
        <v>150</v>
      </c>
      <c r="E22" s="82"/>
      <c r="F22" s="598"/>
    </row>
    <row r="23" spans="1:6" ht="12.75" customHeight="1">
      <c r="A23" s="346" t="s">
        <v>35</v>
      </c>
      <c r="B23" s="345" t="s">
        <v>228</v>
      </c>
      <c r="C23" s="81"/>
      <c r="D23" s="344" t="s">
        <v>230</v>
      </c>
      <c r="E23" s="82"/>
      <c r="F23" s="598"/>
    </row>
    <row r="24" spans="1:6" ht="12.75" customHeight="1">
      <c r="A24" s="346" t="s">
        <v>36</v>
      </c>
      <c r="B24" s="345" t="s">
        <v>375</v>
      </c>
      <c r="C24" s="347">
        <f>+C25+C26</f>
        <v>0</v>
      </c>
      <c r="D24" s="345" t="s">
        <v>185</v>
      </c>
      <c r="E24" s="82"/>
      <c r="F24" s="598"/>
    </row>
    <row r="25" spans="1:6" ht="12.75" customHeight="1">
      <c r="A25" s="343" t="s">
        <v>37</v>
      </c>
      <c r="B25" s="344" t="s">
        <v>372</v>
      </c>
      <c r="C25" s="319"/>
      <c r="D25" s="338" t="s">
        <v>460</v>
      </c>
      <c r="E25" s="324"/>
      <c r="F25" s="598"/>
    </row>
    <row r="26" spans="1:6" ht="12.75" customHeight="1">
      <c r="A26" s="346" t="s">
        <v>38</v>
      </c>
      <c r="B26" s="345" t="s">
        <v>373</v>
      </c>
      <c r="C26" s="81"/>
      <c r="D26" s="340" t="s">
        <v>466</v>
      </c>
      <c r="E26" s="82"/>
      <c r="F26" s="598"/>
    </row>
    <row r="27" spans="1:6" ht="12.75" customHeight="1">
      <c r="A27" s="339" t="s">
        <v>39</v>
      </c>
      <c r="B27" s="345" t="s">
        <v>471</v>
      </c>
      <c r="C27" s="81"/>
      <c r="D27" s="340" t="s">
        <v>467</v>
      </c>
      <c r="E27" s="82"/>
      <c r="F27" s="598"/>
    </row>
    <row r="28" spans="1:6" ht="12.75" customHeight="1" thickBot="1">
      <c r="A28" s="408" t="s">
        <v>40</v>
      </c>
      <c r="B28" s="344" t="s">
        <v>330</v>
      </c>
      <c r="C28" s="319"/>
      <c r="D28" s="448" t="s">
        <v>367</v>
      </c>
      <c r="E28" s="324">
        <v>4052052</v>
      </c>
      <c r="F28" s="598"/>
    </row>
    <row r="29" spans="1:6" ht="15.75" customHeight="1" thickBot="1">
      <c r="A29" s="342" t="s">
        <v>41</v>
      </c>
      <c r="B29" s="126" t="s">
        <v>479</v>
      </c>
      <c r="C29" s="318">
        <f>+C19+C24+C27+C28</f>
        <v>177572404</v>
      </c>
      <c r="D29" s="126" t="s">
        <v>481</v>
      </c>
      <c r="E29" s="323">
        <f>SUM(E19:E28)</f>
        <v>4052052</v>
      </c>
      <c r="F29" s="598"/>
    </row>
    <row r="30" spans="1:6" ht="13.5" thickBot="1">
      <c r="A30" s="342" t="s">
        <v>42</v>
      </c>
      <c r="B30" s="348" t="s">
        <v>480</v>
      </c>
      <c r="C30" s="349">
        <f>+C18+C29</f>
        <v>572690580</v>
      </c>
      <c r="D30" s="348" t="s">
        <v>482</v>
      </c>
      <c r="E30" s="349">
        <f>+E18+E29</f>
        <v>507052708</v>
      </c>
      <c r="F30" s="598"/>
    </row>
    <row r="31" spans="1:6" ht="13.5" thickBot="1">
      <c r="A31" s="342" t="s">
        <v>43</v>
      </c>
      <c r="B31" s="348" t="s">
        <v>162</v>
      </c>
      <c r="C31" s="349">
        <f>IF(C18-E18&lt;0,E18-C18,"-")</f>
        <v>107882480</v>
      </c>
      <c r="D31" s="348" t="s">
        <v>163</v>
      </c>
      <c r="E31" s="349" t="str">
        <f>IF(C18-E18&gt;0,C18-E18,"-")</f>
        <v>-</v>
      </c>
      <c r="F31" s="598"/>
    </row>
    <row r="32" spans="1:6" ht="13.5" thickBot="1">
      <c r="A32" s="342" t="s">
        <v>44</v>
      </c>
      <c r="B32" s="348" t="s">
        <v>565</v>
      </c>
      <c r="C32" s="349" t="str">
        <f>IF(C30-E30&lt;0,E30-C30,"-")</f>
        <v>-</v>
      </c>
      <c r="D32" s="348" t="s">
        <v>566</v>
      </c>
      <c r="E32" s="349">
        <f>IF(C30-E30&gt;0,C30-E30,"-")</f>
        <v>65637872</v>
      </c>
      <c r="F32" s="598"/>
    </row>
    <row r="33" spans="2:4" ht="18.75">
      <c r="B33" s="599"/>
      <c r="C33" s="599"/>
      <c r="D33" s="59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B1">
      <selection activeCell="E9" sqref="E9"/>
    </sheetView>
  </sheetViews>
  <sheetFormatPr defaultColWidth="9.00390625" defaultRowHeight="12.75"/>
  <cols>
    <col min="1" max="1" width="6.87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5" t="s">
        <v>152</v>
      </c>
      <c r="C1" s="326"/>
      <c r="D1" s="326"/>
      <c r="E1" s="326"/>
      <c r="F1" s="598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27" t="str">
        <f>'2.1.sz.mell  '!E2</f>
        <v>Forintban!</v>
      </c>
      <c r="F2" s="598"/>
    </row>
    <row r="3" spans="1:6" ht="13.5" thickBot="1">
      <c r="A3" s="600" t="s">
        <v>68</v>
      </c>
      <c r="B3" s="328" t="s">
        <v>55</v>
      </c>
      <c r="C3" s="329"/>
      <c r="D3" s="328" t="s">
        <v>56</v>
      </c>
      <c r="E3" s="330"/>
      <c r="F3" s="598"/>
    </row>
    <row r="4" spans="1:6" s="331" customFormat="1" ht="24.75" thickBot="1">
      <c r="A4" s="601"/>
      <c r="B4" s="192" t="s">
        <v>60</v>
      </c>
      <c r="C4" s="193" t="str">
        <f>+'2.1.sz.mell  '!C4</f>
        <v>2018. évi előirányzat</v>
      </c>
      <c r="D4" s="192" t="s">
        <v>60</v>
      </c>
      <c r="E4" s="53" t="str">
        <f>+'2.1.sz.mell  '!C4</f>
        <v>2018. évi előirányzat</v>
      </c>
      <c r="F4" s="598"/>
    </row>
    <row r="5" spans="1:6" s="331" customFormat="1" ht="13.5" thickBot="1">
      <c r="A5" s="332"/>
      <c r="B5" s="333" t="s">
        <v>489</v>
      </c>
      <c r="C5" s="334" t="s">
        <v>490</v>
      </c>
      <c r="D5" s="333" t="s">
        <v>491</v>
      </c>
      <c r="E5" s="335" t="s">
        <v>493</v>
      </c>
      <c r="F5" s="598"/>
    </row>
    <row r="6" spans="1:6" ht="12.75" customHeight="1">
      <c r="A6" s="337" t="s">
        <v>18</v>
      </c>
      <c r="B6" s="338" t="s">
        <v>378</v>
      </c>
      <c r="C6" s="314">
        <f>'1.1.sz.mell.'!C19</f>
        <v>143309282</v>
      </c>
      <c r="D6" s="338" t="s">
        <v>224</v>
      </c>
      <c r="E6" s="320">
        <v>180960083</v>
      </c>
      <c r="F6" s="598"/>
    </row>
    <row r="7" spans="1:6" ht="12.75">
      <c r="A7" s="339" t="s">
        <v>19</v>
      </c>
      <c r="B7" s="340" t="s">
        <v>379</v>
      </c>
      <c r="C7" s="315"/>
      <c r="D7" s="340" t="s">
        <v>384</v>
      </c>
      <c r="E7" s="321">
        <v>143309282</v>
      </c>
      <c r="F7" s="598"/>
    </row>
    <row r="8" spans="1:6" ht="12.75" customHeight="1">
      <c r="A8" s="339" t="s">
        <v>20</v>
      </c>
      <c r="B8" s="340" t="s">
        <v>10</v>
      </c>
      <c r="C8" s="315">
        <f>'1.1.sz.mell.'!C46</f>
        <v>4588520</v>
      </c>
      <c r="D8" s="340" t="s">
        <v>180</v>
      </c>
      <c r="E8" s="321">
        <v>34139644</v>
      </c>
      <c r="F8" s="598"/>
    </row>
    <row r="9" spans="1:6" ht="12.75" customHeight="1">
      <c r="A9" s="339" t="s">
        <v>21</v>
      </c>
      <c r="B9" s="340" t="s">
        <v>380</v>
      </c>
      <c r="C9" s="315">
        <f>'1.1.sz.mell.'!C57</f>
        <v>6064053</v>
      </c>
      <c r="D9" s="340" t="s">
        <v>385</v>
      </c>
      <c r="E9" s="321"/>
      <c r="F9" s="598"/>
    </row>
    <row r="10" spans="1:6" ht="12.75" customHeight="1">
      <c r="A10" s="339" t="s">
        <v>22</v>
      </c>
      <c r="B10" s="340" t="s">
        <v>381</v>
      </c>
      <c r="C10" s="315"/>
      <c r="D10" s="340" t="s">
        <v>226</v>
      </c>
      <c r="E10" s="321">
        <v>4500000</v>
      </c>
      <c r="F10" s="598"/>
    </row>
    <row r="11" spans="1:6" ht="12.75" customHeight="1">
      <c r="A11" s="339" t="s">
        <v>23</v>
      </c>
      <c r="B11" s="340" t="s">
        <v>382</v>
      </c>
      <c r="C11" s="316"/>
      <c r="D11" s="449"/>
      <c r="E11" s="321"/>
      <c r="F11" s="598"/>
    </row>
    <row r="12" spans="1:6" ht="12.75" customHeight="1">
      <c r="A12" s="339" t="s">
        <v>24</v>
      </c>
      <c r="B12" s="46"/>
      <c r="C12" s="315"/>
      <c r="D12" s="449"/>
      <c r="E12" s="321"/>
      <c r="F12" s="598"/>
    </row>
    <row r="13" spans="1:6" ht="12.75" customHeight="1">
      <c r="A13" s="339" t="s">
        <v>25</v>
      </c>
      <c r="B13" s="46"/>
      <c r="C13" s="315"/>
      <c r="D13" s="450"/>
      <c r="E13" s="321"/>
      <c r="F13" s="598"/>
    </row>
    <row r="14" spans="1:6" ht="12.75" customHeight="1">
      <c r="A14" s="339" t="s">
        <v>26</v>
      </c>
      <c r="B14" s="447"/>
      <c r="C14" s="316"/>
      <c r="D14" s="449"/>
      <c r="E14" s="321"/>
      <c r="F14" s="598"/>
    </row>
    <row r="15" spans="1:6" ht="12.75">
      <c r="A15" s="339" t="s">
        <v>27</v>
      </c>
      <c r="B15" s="46"/>
      <c r="C15" s="316"/>
      <c r="D15" s="449"/>
      <c r="E15" s="321"/>
      <c r="F15" s="598"/>
    </row>
    <row r="16" spans="1:6" ht="12.75" customHeight="1" thickBot="1">
      <c r="A16" s="408" t="s">
        <v>28</v>
      </c>
      <c r="B16" s="448"/>
      <c r="C16" s="410"/>
      <c r="D16" s="409" t="s">
        <v>49</v>
      </c>
      <c r="E16" s="370">
        <v>6300185</v>
      </c>
      <c r="F16" s="598"/>
    </row>
    <row r="17" spans="1:6" ht="15.75" customHeight="1" thickBot="1">
      <c r="A17" s="342" t="s">
        <v>29</v>
      </c>
      <c r="B17" s="126" t="s">
        <v>392</v>
      </c>
      <c r="C17" s="318">
        <f>+C6+C8+C9+C11+C12+C13+C14+C15+C16</f>
        <v>153961855</v>
      </c>
      <c r="D17" s="126" t="s">
        <v>393</v>
      </c>
      <c r="E17" s="323">
        <f>+E6+E8+E10+E11+E12+E13+E14+E15+E16</f>
        <v>225899912</v>
      </c>
      <c r="F17" s="598"/>
    </row>
    <row r="18" spans="1:6" ht="12.75" customHeight="1">
      <c r="A18" s="337" t="s">
        <v>30</v>
      </c>
      <c r="B18" s="352" t="s">
        <v>242</v>
      </c>
      <c r="C18" s="359">
        <f>SUM(C19:C23)</f>
        <v>6300185</v>
      </c>
      <c r="D18" s="345" t="s">
        <v>184</v>
      </c>
      <c r="E18" s="79"/>
      <c r="F18" s="598"/>
    </row>
    <row r="19" spans="1:6" ht="12.75" customHeight="1">
      <c r="A19" s="339" t="s">
        <v>31</v>
      </c>
      <c r="B19" s="353" t="s">
        <v>231</v>
      </c>
      <c r="C19" s="81">
        <v>6300185</v>
      </c>
      <c r="D19" s="345" t="s">
        <v>187</v>
      </c>
      <c r="E19" s="82"/>
      <c r="F19" s="598"/>
    </row>
    <row r="20" spans="1:6" ht="12.75" customHeight="1">
      <c r="A20" s="337" t="s">
        <v>32</v>
      </c>
      <c r="B20" s="353" t="s">
        <v>232</v>
      </c>
      <c r="C20" s="81"/>
      <c r="D20" s="345" t="s">
        <v>149</v>
      </c>
      <c r="E20" s="82"/>
      <c r="F20" s="598"/>
    </row>
    <row r="21" spans="1:6" ht="12.75" customHeight="1">
      <c r="A21" s="339" t="s">
        <v>33</v>
      </c>
      <c r="B21" s="353" t="s">
        <v>233</v>
      </c>
      <c r="C21" s="81"/>
      <c r="D21" s="345" t="s">
        <v>150</v>
      </c>
      <c r="E21" s="82"/>
      <c r="F21" s="598"/>
    </row>
    <row r="22" spans="1:6" ht="12.75" customHeight="1">
      <c r="A22" s="337" t="s">
        <v>34</v>
      </c>
      <c r="B22" s="353" t="s">
        <v>234</v>
      </c>
      <c r="C22" s="81"/>
      <c r="D22" s="344" t="s">
        <v>230</v>
      </c>
      <c r="E22" s="82"/>
      <c r="F22" s="598"/>
    </row>
    <row r="23" spans="1:6" ht="12.75" customHeight="1">
      <c r="A23" s="339" t="s">
        <v>35</v>
      </c>
      <c r="B23" s="354" t="s">
        <v>235</v>
      </c>
      <c r="C23" s="81"/>
      <c r="D23" s="345" t="s">
        <v>188</v>
      </c>
      <c r="E23" s="82"/>
      <c r="F23" s="598"/>
    </row>
    <row r="24" spans="1:6" ht="12.75" customHeight="1">
      <c r="A24" s="337" t="s">
        <v>36</v>
      </c>
      <c r="B24" s="355" t="s">
        <v>236</v>
      </c>
      <c r="C24" s="347">
        <f>+C25+C26+C27+C28+C29</f>
        <v>0</v>
      </c>
      <c r="D24" s="356" t="s">
        <v>186</v>
      </c>
      <c r="E24" s="82"/>
      <c r="F24" s="598"/>
    </row>
    <row r="25" spans="1:6" ht="12.75" customHeight="1">
      <c r="A25" s="339" t="s">
        <v>37</v>
      </c>
      <c r="B25" s="354" t="s">
        <v>237</v>
      </c>
      <c r="C25" s="81"/>
      <c r="D25" s="356" t="s">
        <v>386</v>
      </c>
      <c r="E25" s="82"/>
      <c r="F25" s="598"/>
    </row>
    <row r="26" spans="1:6" ht="12.75" customHeight="1">
      <c r="A26" s="337" t="s">
        <v>38</v>
      </c>
      <c r="B26" s="354" t="s">
        <v>238</v>
      </c>
      <c r="C26" s="81"/>
      <c r="D26" s="351"/>
      <c r="E26" s="82"/>
      <c r="F26" s="598"/>
    </row>
    <row r="27" spans="1:6" ht="12.75" customHeight="1">
      <c r="A27" s="339" t="s">
        <v>39</v>
      </c>
      <c r="B27" s="353" t="s">
        <v>239</v>
      </c>
      <c r="C27" s="81"/>
      <c r="D27" s="123"/>
      <c r="E27" s="82"/>
      <c r="F27" s="598"/>
    </row>
    <row r="28" spans="1:6" ht="12.75" customHeight="1">
      <c r="A28" s="337" t="s">
        <v>40</v>
      </c>
      <c r="B28" s="357" t="s">
        <v>240</v>
      </c>
      <c r="C28" s="81"/>
      <c r="D28" s="46"/>
      <c r="E28" s="82"/>
      <c r="F28" s="598"/>
    </row>
    <row r="29" spans="1:6" ht="12.75" customHeight="1" thickBot="1">
      <c r="A29" s="339" t="s">
        <v>41</v>
      </c>
      <c r="B29" s="358" t="s">
        <v>241</v>
      </c>
      <c r="C29" s="81"/>
      <c r="D29" s="123"/>
      <c r="E29" s="82"/>
      <c r="F29" s="598"/>
    </row>
    <row r="30" spans="1:6" ht="21.75" customHeight="1" thickBot="1">
      <c r="A30" s="342" t="s">
        <v>42</v>
      </c>
      <c r="B30" s="126" t="s">
        <v>383</v>
      </c>
      <c r="C30" s="318">
        <f>+C18+C24</f>
        <v>6300185</v>
      </c>
      <c r="D30" s="126" t="s">
        <v>387</v>
      </c>
      <c r="E30" s="323">
        <f>SUM(E18:E29)</f>
        <v>0</v>
      </c>
      <c r="F30" s="598"/>
    </row>
    <row r="31" spans="1:6" ht="13.5" thickBot="1">
      <c r="A31" s="342" t="s">
        <v>43</v>
      </c>
      <c r="B31" s="348" t="s">
        <v>388</v>
      </c>
      <c r="C31" s="349">
        <f>+C17+C30</f>
        <v>160262040</v>
      </c>
      <c r="D31" s="348" t="s">
        <v>389</v>
      </c>
      <c r="E31" s="349">
        <f>+E17+E30</f>
        <v>225899912</v>
      </c>
      <c r="F31" s="598"/>
    </row>
    <row r="32" spans="1:6" ht="13.5" thickBot="1">
      <c r="A32" s="342" t="s">
        <v>44</v>
      </c>
      <c r="B32" s="348" t="s">
        <v>162</v>
      </c>
      <c r="C32" s="349">
        <f>IF(C17-E17&lt;0,E17-C17,"-")</f>
        <v>71938057</v>
      </c>
      <c r="D32" s="348" t="s">
        <v>163</v>
      </c>
      <c r="E32" s="349" t="str">
        <f>IF(C17-E17&gt;0,C17-E17,"-")</f>
        <v>-</v>
      </c>
      <c r="F32" s="598"/>
    </row>
    <row r="33" spans="1:6" ht="13.5" thickBot="1">
      <c r="A33" s="342" t="s">
        <v>45</v>
      </c>
      <c r="B33" s="348" t="s">
        <v>565</v>
      </c>
      <c r="C33" s="349">
        <f>IF(C31-E31&lt;0,E31-C31,"-")</f>
        <v>65637872</v>
      </c>
      <c r="D33" s="348" t="s">
        <v>566</v>
      </c>
      <c r="E33" s="349" t="str">
        <f>IF(C31-E31&gt;0,C31-E31,"-")</f>
        <v>-</v>
      </c>
      <c r="F33" s="598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144</v>
      </c>
      <c r="E1" s="130" t="s">
        <v>148</v>
      </c>
    </row>
    <row r="3" spans="1:5" ht="12.75">
      <c r="A3" s="135"/>
      <c r="B3" s="136"/>
      <c r="C3" s="135"/>
      <c r="D3" s="138"/>
      <c r="E3" s="136"/>
    </row>
    <row r="4" spans="1:5" ht="15.75">
      <c r="A4" s="86" t="str">
        <f>+ÖSSZEFÜGGÉSEK!A5</f>
        <v>2018. évi előirányzat BEVÉTELEK</v>
      </c>
      <c r="B4" s="137"/>
      <c r="C4" s="146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542</v>
      </c>
      <c r="B6" s="136">
        <f>+'1.1.sz.mell.'!C62</f>
        <v>549080031</v>
      </c>
      <c r="C6" s="135" t="s">
        <v>483</v>
      </c>
      <c r="D6" s="138">
        <f>+'2.1.sz.mell  '!C18+'2.2.sz.mell  '!C17</f>
        <v>549080031</v>
      </c>
      <c r="E6" s="136">
        <f aca="true" t="shared" si="0" ref="E6:E15">+B6-D6</f>
        <v>0</v>
      </c>
    </row>
    <row r="7" spans="1:5" ht="12.75">
      <c r="A7" s="135" t="s">
        <v>543</v>
      </c>
      <c r="B7" s="136">
        <f>+'1.1.sz.mell.'!C86</f>
        <v>183872589</v>
      </c>
      <c r="C7" s="135" t="s">
        <v>484</v>
      </c>
      <c r="D7" s="138">
        <f>+'2.1.sz.mell  '!C29+'2.2.sz.mell  '!C30</f>
        <v>183872589</v>
      </c>
      <c r="E7" s="136">
        <f t="shared" si="0"/>
        <v>0</v>
      </c>
    </row>
    <row r="8" spans="1:5" ht="12.75">
      <c r="A8" s="135" t="s">
        <v>544</v>
      </c>
      <c r="B8" s="136">
        <f>+'1.1.sz.mell.'!C87</f>
        <v>732952620</v>
      </c>
      <c r="C8" s="135" t="s">
        <v>485</v>
      </c>
      <c r="D8" s="138">
        <f>+'2.1.sz.mell  '!C30+'2.2.sz.mell  '!C31</f>
        <v>732952620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.75">
      <c r="A11" s="86" t="str">
        <f>+ÖSSZEFÜGGÉSEK!A12</f>
        <v>2018. évi előirányzat KIADÁSOK</v>
      </c>
      <c r="B11" s="137"/>
      <c r="C11" s="146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545</v>
      </c>
      <c r="B13" s="136">
        <f>+'1.1.sz.mell.'!C128</f>
        <v>728900568</v>
      </c>
      <c r="C13" s="135" t="s">
        <v>486</v>
      </c>
      <c r="D13" s="138">
        <f>+'2.1.sz.mell  '!E18+'2.2.sz.mell  '!E17</f>
        <v>728900568</v>
      </c>
      <c r="E13" s="136">
        <f t="shared" si="0"/>
        <v>0</v>
      </c>
    </row>
    <row r="14" spans="1:5" ht="12.75">
      <c r="A14" s="135" t="s">
        <v>546</v>
      </c>
      <c r="B14" s="136">
        <f>+'1.1.sz.mell.'!C153</f>
        <v>4052052</v>
      </c>
      <c r="C14" s="135" t="s">
        <v>487</v>
      </c>
      <c r="D14" s="138">
        <f>+'2.1.sz.mell  '!E29+'2.2.sz.mell  '!E30</f>
        <v>4052052</v>
      </c>
      <c r="E14" s="136">
        <f t="shared" si="0"/>
        <v>0</v>
      </c>
    </row>
    <row r="15" spans="1:5" ht="12.75">
      <c r="A15" s="135" t="s">
        <v>547</v>
      </c>
      <c r="B15" s="136">
        <f>+'1.1.sz.mell.'!C154</f>
        <v>732952620</v>
      </c>
      <c r="C15" s="135" t="s">
        <v>488</v>
      </c>
      <c r="D15" s="138">
        <f>+'2.1.sz.mell  '!E30+'2.2.sz.mell  '!E31</f>
        <v>732952620</v>
      </c>
      <c r="E15" s="136">
        <f t="shared" si="0"/>
        <v>0</v>
      </c>
    </row>
    <row r="16" spans="1:5" ht="12.75">
      <c r="A16" s="128"/>
      <c r="B16" s="128"/>
      <c r="C16" s="135"/>
      <c r="D16" s="138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3" sqref="B3:B4"/>
    </sheetView>
  </sheetViews>
  <sheetFormatPr defaultColWidth="9.0039062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602" t="s">
        <v>642</v>
      </c>
      <c r="B1" s="602"/>
      <c r="C1" s="602"/>
      <c r="D1" s="602"/>
      <c r="E1" s="602"/>
      <c r="F1" s="602"/>
    </row>
    <row r="2" spans="1:7" ht="15.75" customHeight="1" thickBot="1">
      <c r="A2" s="150"/>
      <c r="B2" s="150"/>
      <c r="C2" s="603"/>
      <c r="D2" s="603"/>
      <c r="E2" s="610" t="str">
        <f>'2.2.sz.mell  '!E2</f>
        <v>Forintban!</v>
      </c>
      <c r="F2" s="610"/>
      <c r="G2" s="156"/>
    </row>
    <row r="3" spans="1:6" ht="63" customHeight="1">
      <c r="A3" s="606" t="s">
        <v>16</v>
      </c>
      <c r="B3" s="608" t="s">
        <v>190</v>
      </c>
      <c r="C3" s="608" t="s">
        <v>246</v>
      </c>
      <c r="D3" s="608"/>
      <c r="E3" s="608"/>
      <c r="F3" s="604" t="s">
        <v>498</v>
      </c>
    </row>
    <row r="4" spans="1:6" ht="15.75" thickBot="1">
      <c r="A4" s="607"/>
      <c r="B4" s="609"/>
      <c r="C4" s="497">
        <f>+LEFT(ÖSSZEFÜGGÉSEK!A5,4)+1</f>
        <v>2019</v>
      </c>
      <c r="D4" s="497">
        <f>+C4+1</f>
        <v>2020</v>
      </c>
      <c r="E4" s="497">
        <f>+D4+1</f>
        <v>2021</v>
      </c>
      <c r="F4" s="605"/>
    </row>
    <row r="5" spans="1:6" ht="15.75" thickBot="1">
      <c r="A5" s="153"/>
      <c r="B5" s="154" t="s">
        <v>489</v>
      </c>
      <c r="C5" s="154" t="s">
        <v>490</v>
      </c>
      <c r="D5" s="154" t="s">
        <v>491</v>
      </c>
      <c r="E5" s="154" t="s">
        <v>493</v>
      </c>
      <c r="F5" s="155" t="s">
        <v>492</v>
      </c>
    </row>
    <row r="6" spans="1:6" ht="15">
      <c r="A6" s="152" t="s">
        <v>18</v>
      </c>
      <c r="B6" s="172"/>
      <c r="C6" s="540"/>
      <c r="D6" s="540"/>
      <c r="E6" s="540"/>
      <c r="F6" s="541">
        <f>SUM(C6:E6)</f>
        <v>0</v>
      </c>
    </row>
    <row r="7" spans="1:6" ht="15">
      <c r="A7" s="151" t="s">
        <v>19</v>
      </c>
      <c r="B7" s="173"/>
      <c r="C7" s="542"/>
      <c r="D7" s="542"/>
      <c r="E7" s="542"/>
      <c r="F7" s="543">
        <f>SUM(C7:E7)</f>
        <v>0</v>
      </c>
    </row>
    <row r="8" spans="1:6" ht="15">
      <c r="A8" s="151" t="s">
        <v>20</v>
      </c>
      <c r="B8" s="173"/>
      <c r="C8" s="542"/>
      <c r="D8" s="542"/>
      <c r="E8" s="542"/>
      <c r="F8" s="543">
        <f>SUM(C8:E8)</f>
        <v>0</v>
      </c>
    </row>
    <row r="9" spans="1:6" ht="15">
      <c r="A9" s="151" t="s">
        <v>21</v>
      </c>
      <c r="B9" s="173"/>
      <c r="C9" s="542"/>
      <c r="D9" s="542"/>
      <c r="E9" s="542"/>
      <c r="F9" s="543">
        <f>SUM(C9:E9)</f>
        <v>0</v>
      </c>
    </row>
    <row r="10" spans="1:6" ht="15.75" thickBot="1">
      <c r="A10" s="157" t="s">
        <v>22</v>
      </c>
      <c r="B10" s="174"/>
      <c r="C10" s="544"/>
      <c r="D10" s="544"/>
      <c r="E10" s="544"/>
      <c r="F10" s="543">
        <f>SUM(C10:E10)</f>
        <v>0</v>
      </c>
    </row>
    <row r="11" spans="1:6" s="484" customFormat="1" ht="15" thickBot="1">
      <c r="A11" s="483" t="s">
        <v>23</v>
      </c>
      <c r="B11" s="158" t="s">
        <v>191</v>
      </c>
      <c r="C11" s="545">
        <f>SUM(C6:C10)</f>
        <v>0</v>
      </c>
      <c r="D11" s="545">
        <f>SUM(D6:D10)</f>
        <v>0</v>
      </c>
      <c r="E11" s="545">
        <f>SUM(E6:E10)</f>
        <v>0</v>
      </c>
      <c r="F11" s="54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Kuti Henriett Margit</cp:lastModifiedBy>
  <cp:lastPrinted>2018-02-15T14:14:25Z</cp:lastPrinted>
  <dcterms:created xsi:type="dcterms:W3CDTF">1999-10-30T10:30:45Z</dcterms:created>
  <dcterms:modified xsi:type="dcterms:W3CDTF">2018-02-15T14:17:26Z</dcterms:modified>
  <cp:category/>
  <cp:version/>
  <cp:contentType/>
  <cp:contentStatus/>
</cp:coreProperties>
</file>