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500" firstSheet="24" activeTab="27"/>
  </bookViews>
  <sheets>
    <sheet name="Szf.össz." sheetId="1" r:id="rId1"/>
    <sheet name="851011_091110" sheetId="2" r:id="rId2"/>
    <sheet name="370000_052020" sheetId="3" r:id="rId3"/>
    <sheet name="381103_051030" sheetId="4" r:id="rId4"/>
    <sheet name="522000_045160" sheetId="5" r:id="rId5"/>
    <sheet name="562912_096010" sheetId="6" r:id="rId6"/>
    <sheet name="562913_096020" sheetId="7" r:id="rId7"/>
    <sheet name="562916_081071" sheetId="8" r:id="rId8"/>
    <sheet name="562917_999999" sheetId="9" r:id="rId9"/>
    <sheet name="680001_013350" sheetId="10" r:id="rId10"/>
    <sheet name="680002_013350" sheetId="11" r:id="rId11"/>
    <sheet name="750000_042180" sheetId="12" r:id="rId12"/>
    <sheet name="841358_047320" sheetId="13" r:id="rId13"/>
    <sheet name="811000_013350" sheetId="14" r:id="rId14"/>
    <sheet name="813000_066010" sheetId="15" r:id="rId15"/>
    <sheet name="841154_013350" sheetId="16" r:id="rId16"/>
    <sheet name="841402_064010" sheetId="17" r:id="rId17"/>
    <sheet name="841403_066020" sheetId="18" r:id="rId18"/>
    <sheet name="842155_086030" sheetId="19" r:id="rId19"/>
    <sheet name="852011_013350" sheetId="20" r:id="rId20"/>
    <sheet name="862101_072111" sheetId="21" r:id="rId21"/>
    <sheet name="862102_072112" sheetId="22" r:id="rId22"/>
    <sheet name="862231_074011" sheetId="23" r:id="rId23"/>
    <sheet name="862301_072311" sheetId="24" r:id="rId24"/>
    <sheet name="869041_074031" sheetId="25" r:id="rId25"/>
    <sheet name="889921_107051" sheetId="26" r:id="rId26"/>
    <sheet name="889922_107052" sheetId="27" r:id="rId27"/>
    <sheet name="889928_107055" sheetId="28" r:id="rId28"/>
    <sheet name="890301_084031" sheetId="29" r:id="rId29"/>
    <sheet name="támogatás" sheetId="30" r:id="rId30"/>
    <sheet name="889442_041231" sheetId="31" r:id="rId31"/>
    <sheet name="910123_082092" sheetId="32" r:id="rId32"/>
    <sheet name="910502_082902" sheetId="33" r:id="rId33"/>
    <sheet name="932911_081061" sheetId="34" r:id="rId34"/>
    <sheet name="940000_013390" sheetId="35" r:id="rId35"/>
    <sheet name="960302_013320" sheetId="36" r:id="rId36"/>
    <sheet name="Fejlesztés" sheetId="37" state="hidden" r:id="rId37"/>
  </sheets>
  <externalReferences>
    <externalReference r:id="rId40"/>
  </externalReferences>
  <definedNames>
    <definedName name="Excel_BuiltIn_Print_Area" localSheetId="29">'támogatás'!$B$1:$G$22</definedName>
    <definedName name="_xlnm.Print_Area" localSheetId="34">'940000_013390'!$A$1:$H$101</definedName>
    <definedName name="_xlnm.Print_Area" localSheetId="0">'Szf.össz.'!$A$1:$H$48</definedName>
    <definedName name="_xlnm.Print_Area" localSheetId="29">'támogatás'!$A$1:$G$22</definedName>
  </definedNames>
  <calcPr fullCalcOnLoad="1"/>
</workbook>
</file>

<file path=xl/sharedStrings.xml><?xml version="1.0" encoding="utf-8"?>
<sst xmlns="http://schemas.openxmlformats.org/spreadsheetml/2006/main" count="7047" uniqueCount="710">
  <si>
    <t>GEVSZ Összesítő kimutatás 2017</t>
  </si>
  <si>
    <t>Szakfeladat</t>
  </si>
  <si>
    <t>Bevétel</t>
  </si>
  <si>
    <t>Kiadás</t>
  </si>
  <si>
    <t>mód.</t>
  </si>
  <si>
    <t>módosítás</t>
  </si>
  <si>
    <t>12.17.</t>
  </si>
  <si>
    <t>02.27.</t>
  </si>
  <si>
    <t>07.17.</t>
  </si>
  <si>
    <t>Balatonvilágosi Szivárvány Óvoda</t>
  </si>
  <si>
    <t>Óvodai nevelés</t>
  </si>
  <si>
    <t>Gazdasági Ellátó és Vagyongazdálkodó Szervezet</t>
  </si>
  <si>
    <t>Szennyvíz gyűjtése, tisztítása, elhelyezése</t>
  </si>
  <si>
    <t>Telep.hulladék kezelés</t>
  </si>
  <si>
    <t>Közutak, hidak üzemeltetése</t>
  </si>
  <si>
    <t>Óvodai étkeztetés</t>
  </si>
  <si>
    <t>Iskolai étkeztetés</t>
  </si>
  <si>
    <t>Vendég, tábor,nyugdíjas</t>
  </si>
  <si>
    <t>Munkahelyi vendéglátás</t>
  </si>
  <si>
    <t>Lakóingatlan bérbeadása</t>
  </si>
  <si>
    <t>Nem lakóingatlan bérbeadása, üzemeltetése</t>
  </si>
  <si>
    <t>Állategészségügyi ellátás</t>
  </si>
  <si>
    <t>Turisztikai kiadások</t>
  </si>
  <si>
    <t>Épitményüzemeltetés</t>
  </si>
  <si>
    <t>Zöldterület gondozás</t>
  </si>
  <si>
    <t>Önk. Vagyon gazdálk.kapcs. Fel.</t>
  </si>
  <si>
    <t>Közvilágítás</t>
  </si>
  <si>
    <t>Város és Községgazd.m.n.s.egyéb tevékenység</t>
  </si>
  <si>
    <t>Nemzetközi kapcsolatok</t>
  </si>
  <si>
    <t xml:space="preserve">Iskolai oktatás </t>
  </si>
  <si>
    <t>Háziorvosi alapellátás</t>
  </si>
  <si>
    <t>Háziorvosi ügyeleti ellátás</t>
  </si>
  <si>
    <t>Foglalkozásegészségügyi tevékenység</t>
  </si>
  <si>
    <t>Fogorvosi alapellátás</t>
  </si>
  <si>
    <t>Család és nővédelmi egészségügyi gondozás</t>
  </si>
  <si>
    <t>Szociális étkeztetés</t>
  </si>
  <si>
    <t>Házi segítségnyújtás</t>
  </si>
  <si>
    <t>Tanyagondnoki szolgálat</t>
  </si>
  <si>
    <t>Civil szervezetek támogatása</t>
  </si>
  <si>
    <t>890442-890444</t>
  </si>
  <si>
    <t>Közfoglalkoztatás</t>
  </si>
  <si>
    <t>Könyvtári szolgáltatások</t>
  </si>
  <si>
    <t>Közművelődési színterek működtetése</t>
  </si>
  <si>
    <t>Fürdő és strandszolgáltatás</t>
  </si>
  <si>
    <t>Közösségi társadalmi tevékenység</t>
  </si>
  <si>
    <t>Köztemetői feladatok</t>
  </si>
  <si>
    <t>GEVSZ összesen</t>
  </si>
  <si>
    <t>Finanszírozás</t>
  </si>
  <si>
    <t>Intézményi finanszírozás összesen:</t>
  </si>
  <si>
    <t>Intézmények összesen</t>
  </si>
  <si>
    <t xml:space="preserve">2017. évi költségvetés  </t>
  </si>
  <si>
    <t>161000*1,1=177100</t>
  </si>
  <si>
    <t>Óvodai nevelés , iskolai előkészítés</t>
  </si>
  <si>
    <t>2017. 07.</t>
  </si>
  <si>
    <t>M.B.K. 377013</t>
  </si>
  <si>
    <t>Óvónők szep.től 3,4 %-os emelés</t>
  </si>
  <si>
    <t>O91110</t>
  </si>
  <si>
    <t>10 fő</t>
  </si>
  <si>
    <t>B.SZ.8*265676=2125408</t>
  </si>
  <si>
    <t>B.SZ.4*274709=1098836</t>
  </si>
  <si>
    <t>o5110111</t>
  </si>
  <si>
    <t>Foglalkoztatottak alapilletménye</t>
  </si>
  <si>
    <t>G.T 11*177100=1948100</t>
  </si>
  <si>
    <t>K.R. 4*183140=732560</t>
  </si>
  <si>
    <t>o5110114</t>
  </si>
  <si>
    <t>Egyéb köt.pótlék (vezetői pótlék)</t>
  </si>
  <si>
    <t>106271*12=1275252</t>
  </si>
  <si>
    <t>Gy.L.11*177100=1948100</t>
  </si>
  <si>
    <t>T.S.4*320495=1281980</t>
  </si>
  <si>
    <t>o5110115</t>
  </si>
  <si>
    <t>Egyéb felt.fűggő pótlék (ágazati pótlék)</t>
  </si>
  <si>
    <t>K.R. 8*177118=1416944</t>
  </si>
  <si>
    <t>V.K. 4*219725=878900</t>
  </si>
  <si>
    <t>o511021</t>
  </si>
  <si>
    <t>Normatív jutalom</t>
  </si>
  <si>
    <t>K.F. 11*177100=1948100</t>
  </si>
  <si>
    <t>V.K.É. 4*265531=1062125</t>
  </si>
  <si>
    <t>o5110412</t>
  </si>
  <si>
    <t>Túlóra, tulmunka, helyettesítés</t>
  </si>
  <si>
    <t>Helyettesítés</t>
  </si>
  <si>
    <t>N.L. 11*177100=1948100</t>
  </si>
  <si>
    <t>Új óvónő: 4*219725=878900</t>
  </si>
  <si>
    <t>o51106</t>
  </si>
  <si>
    <t xml:space="preserve">Jubileumi jut. </t>
  </si>
  <si>
    <t xml:space="preserve">Mihályné </t>
  </si>
  <si>
    <t>T.S. 8*309956=2479648+ (12x8300=)99600</t>
  </si>
  <si>
    <t>o5110713</t>
  </si>
  <si>
    <t>Béren kív.juttatás Készpénz-cafetéria</t>
  </si>
  <si>
    <t>V.K.8*212500=1700000</t>
  </si>
  <si>
    <t>o5110714</t>
  </si>
  <si>
    <t>Béren kív.juttatás (Szépkártya)</t>
  </si>
  <si>
    <t>V.K.É. 8*256800=2054400</t>
  </si>
  <si>
    <t>o511091</t>
  </si>
  <si>
    <t>Közlekedési költségtérítés   3 fő</t>
  </si>
  <si>
    <t>Várpalota 35kmx2*15 Ft*220 nap=231000 Lepsény 9*2*15 Ft*220 nap=59400 B.kenese 12*2*15*220=79200</t>
  </si>
  <si>
    <t>4x129000=516000</t>
  </si>
  <si>
    <t>o5111319</t>
  </si>
  <si>
    <t>Egyéb juttatás (tanfolyam)Ker.kieg</t>
  </si>
  <si>
    <t>o511101</t>
  </si>
  <si>
    <t>1. havi illetmény</t>
  </si>
  <si>
    <t>Új óvónő: 7x212500= 1487500</t>
  </si>
  <si>
    <t>Össz: 25982214</t>
  </si>
  <si>
    <t>o511</t>
  </si>
  <si>
    <t>Foglalk.személyi juttatásai összesen</t>
  </si>
  <si>
    <t>o512..</t>
  </si>
  <si>
    <t>Választott tisztviselők juttatásai</t>
  </si>
  <si>
    <t>13.havi: 2198172</t>
  </si>
  <si>
    <t>0512..</t>
  </si>
  <si>
    <t>Egyéb jogviszonyban foglalkoztatottak jutt.</t>
  </si>
  <si>
    <t>o512318</t>
  </si>
  <si>
    <t>Reprezentáció</t>
  </si>
  <si>
    <t>o512319</t>
  </si>
  <si>
    <t>Egyéb külső személyi juttatások</t>
  </si>
  <si>
    <t>8x20.000</t>
  </si>
  <si>
    <t>Logopédus áthúzódó 2*20 e Ft</t>
  </si>
  <si>
    <t>o512</t>
  </si>
  <si>
    <t>Külső személyi juttatások összesen:</t>
  </si>
  <si>
    <t>o51</t>
  </si>
  <si>
    <t>Személyi juttatás összesen</t>
  </si>
  <si>
    <t>Szocho:(40000+516000+1230350+1655000+106271+14371+377013)*27%=1063531</t>
  </si>
  <si>
    <t>o5211</t>
  </si>
  <si>
    <t>Szoc.hozzáj.adó 27% 2017-től 22 %</t>
  </si>
  <si>
    <r>
      <rPr>
        <sz val="10"/>
        <rFont val="Arial"/>
        <family val="2"/>
      </rPr>
      <t>(</t>
    </r>
    <r>
      <rPr>
        <sz val="14"/>
        <color indexed="57"/>
        <rFont val="Times New Roman CE"/>
        <family val="1"/>
      </rPr>
      <t>23858851</t>
    </r>
    <r>
      <rPr>
        <sz val="14"/>
        <rFont val="Times New Roman CE"/>
        <family val="1"/>
      </rPr>
      <t>+160000+</t>
    </r>
    <r>
      <rPr>
        <sz val="14"/>
        <color indexed="57"/>
        <rFont val="Times New Roman CE"/>
        <family val="1"/>
      </rPr>
      <t>2262572</t>
    </r>
    <r>
      <rPr>
        <sz val="14"/>
        <rFont val="Times New Roman CE"/>
        <family val="1"/>
      </rPr>
      <t>+400000+1168981+158081)*22%=</t>
    </r>
    <r>
      <rPr>
        <sz val="14"/>
        <color indexed="57"/>
        <rFont val="Times New Roman CE"/>
        <family val="1"/>
      </rPr>
      <t>6161867</t>
    </r>
  </si>
  <si>
    <t>o5212</t>
  </si>
  <si>
    <t>Rehabilitációs hozzáájárulás</t>
  </si>
  <si>
    <t>o5213</t>
  </si>
  <si>
    <t>Egészségügyi hozzájárulás</t>
  </si>
  <si>
    <t>*16,52%=257712 + 10*26%=260312</t>
  </si>
  <si>
    <t>o5217</t>
  </si>
  <si>
    <t>Munkáltatót terhelő szja</t>
  </si>
  <si>
    <t>*17,704%=276182+10*17,71 %=277953</t>
  </si>
  <si>
    <t>o52</t>
  </si>
  <si>
    <t>Munkaadókat terhelő járulékok</t>
  </si>
  <si>
    <t>o531111</t>
  </si>
  <si>
    <t>Gyógyszer, vegyszer</t>
  </si>
  <si>
    <t>o531113</t>
  </si>
  <si>
    <t>Könyv (szakkönyv)</t>
  </si>
  <si>
    <t>o531114</t>
  </si>
  <si>
    <t>Folyóirat</t>
  </si>
  <si>
    <t>Menedzser praxis éves díj 17 000</t>
  </si>
  <si>
    <t>o531115</t>
  </si>
  <si>
    <t>Egyéb információhordozó</t>
  </si>
  <si>
    <t>o531119</t>
  </si>
  <si>
    <t>Egyéb szakmai anyagok beszerzése</t>
  </si>
  <si>
    <t>csoportonként 50 rajzeszközök+100 játék</t>
  </si>
  <si>
    <t>o5311</t>
  </si>
  <si>
    <t>Szakmai tev. Összefüggő kiad.össz.</t>
  </si>
  <si>
    <t>o531211</t>
  </si>
  <si>
    <t>Élelmiszer beszerzés</t>
  </si>
  <si>
    <t>o531212</t>
  </si>
  <si>
    <t>irodaszer</t>
  </si>
  <si>
    <t>o531214</t>
  </si>
  <si>
    <t>Hajtó és kenőanyag</t>
  </si>
  <si>
    <t>o531215</t>
  </si>
  <si>
    <t>munkaruha, védőruha</t>
  </si>
  <si>
    <t>16 dajka, 6 óvónő</t>
  </si>
  <si>
    <t>o531219</t>
  </si>
  <si>
    <t>Egyéb üzemeltetési anyagok</t>
  </si>
  <si>
    <t>tisztitószer 200 + konyhai eszközök pótlása 62 +egyéb karbantartási anyagok43</t>
  </si>
  <si>
    <t>o5312</t>
  </si>
  <si>
    <t xml:space="preserve"> Üzemelt. anyagok besz.össz.:</t>
  </si>
  <si>
    <t>o531</t>
  </si>
  <si>
    <t>Készletbeszerzés összesen</t>
  </si>
  <si>
    <t>o5321</t>
  </si>
  <si>
    <t>Adatátviteli távközlési díjak (internet)</t>
  </si>
  <si>
    <t>o53219</t>
  </si>
  <si>
    <t>Egyén különféle inform.szolg.</t>
  </si>
  <si>
    <t>o5322</t>
  </si>
  <si>
    <t>Nem adatátvitel (telefon)</t>
  </si>
  <si>
    <t>o532</t>
  </si>
  <si>
    <t>Kommunikációs szolgáltatások össz.</t>
  </si>
  <si>
    <t>o533111</t>
  </si>
  <si>
    <t>Villanyszolg. Igénybevétele</t>
  </si>
  <si>
    <t>o533112</t>
  </si>
  <si>
    <t>Gázszolg.</t>
  </si>
  <si>
    <t>o533114</t>
  </si>
  <si>
    <t>Víz- és csatornadíj</t>
  </si>
  <si>
    <t>o5331</t>
  </si>
  <si>
    <t>Közüzemi díjak összesen</t>
  </si>
  <si>
    <t>o5333</t>
  </si>
  <si>
    <t>bérleti és lízingdíjak</t>
  </si>
  <si>
    <t>o53341</t>
  </si>
  <si>
    <t>Ingatlan karbantartás</t>
  </si>
  <si>
    <t>mázolás, festés</t>
  </si>
  <si>
    <t>o533411</t>
  </si>
  <si>
    <t xml:space="preserve">Gépkarbantartás </t>
  </si>
  <si>
    <t>o5334</t>
  </si>
  <si>
    <t>Karbantartás, kisjavítás összesen</t>
  </si>
  <si>
    <t>o5335</t>
  </si>
  <si>
    <t xml:space="preserve">Közvetített szolgáltatások </t>
  </si>
  <si>
    <t>ebből: államháztartáson belül</t>
  </si>
  <si>
    <t>o533611</t>
  </si>
  <si>
    <t>Vásárolt közszolgáltatások</t>
  </si>
  <si>
    <t xml:space="preserve">(7 évenkénti kötelező képzés 1 óvonő, 3 dajkák </t>
  </si>
  <si>
    <t>o533612</t>
  </si>
  <si>
    <t>Számlázottszellemi tevékenység</t>
  </si>
  <si>
    <t>o5336</t>
  </si>
  <si>
    <t xml:space="preserve">Szakmai tevékenységet segítő szolgáltatások </t>
  </si>
  <si>
    <t>o533711</t>
  </si>
  <si>
    <t>Biztosítási díjak</t>
  </si>
  <si>
    <t>o533712</t>
  </si>
  <si>
    <t>OTP Közreműködési díj</t>
  </si>
  <si>
    <t>o533713</t>
  </si>
  <si>
    <t>Szállítási szolgáltatások</t>
  </si>
  <si>
    <t>Kirándulás</t>
  </si>
  <si>
    <t>o533719</t>
  </si>
  <si>
    <t>Egyéb üzemeltetési szolgáltatások</t>
  </si>
  <si>
    <t>postaköltség25, féregírtás40,  játékok felülvizsgálata3x22, riasztó 70, üzemorvos 50</t>
  </si>
  <si>
    <t>o5337</t>
  </si>
  <si>
    <t xml:space="preserve">Egyéb szolgáltatások </t>
  </si>
  <si>
    <t>o533</t>
  </si>
  <si>
    <t>Szolgáltatási kiadások összesen</t>
  </si>
  <si>
    <t>o5341</t>
  </si>
  <si>
    <t>Kiküldetések kiadásai</t>
  </si>
  <si>
    <t>o5342</t>
  </si>
  <si>
    <t>Reklám- és propagandakiadások</t>
  </si>
  <si>
    <t>Álláshirdetés</t>
  </si>
  <si>
    <t>o534</t>
  </si>
  <si>
    <t xml:space="preserve">Kiküldetések, reklám- és propagandakiadások </t>
  </si>
  <si>
    <t>o5351</t>
  </si>
  <si>
    <t>Működési célú előzetesen felszámított általános forgalmi adó</t>
  </si>
  <si>
    <t>o5352</t>
  </si>
  <si>
    <t xml:space="preserve">Fizetendő általános forgalmi adó </t>
  </si>
  <si>
    <t>o5353</t>
  </si>
  <si>
    <t xml:space="preserve">Kamatkiadások </t>
  </si>
  <si>
    <t>o5354</t>
  </si>
  <si>
    <t xml:space="preserve">Egyéb különf.pénzügyi műv. kiadásai </t>
  </si>
  <si>
    <t>o53552</t>
  </si>
  <si>
    <t>díjak, egyéb befizetések</t>
  </si>
  <si>
    <t>o53559</t>
  </si>
  <si>
    <t>egyéb különf. dologi kiadások</t>
  </si>
  <si>
    <t>o5355</t>
  </si>
  <si>
    <t>Egyéb dologi kiadások</t>
  </si>
  <si>
    <t>o535</t>
  </si>
  <si>
    <t xml:space="preserve">Különféle befizetések és egyéb dologi kiadások </t>
  </si>
  <si>
    <t>o53</t>
  </si>
  <si>
    <t>Dologi kiadások összesen</t>
  </si>
  <si>
    <t>o5506</t>
  </si>
  <si>
    <t>Működési célú pénzeszközátadás áht.belül</t>
  </si>
  <si>
    <t>o5512</t>
  </si>
  <si>
    <t>Működési célú pénzeszközátadás áht.kívül non-profit szervezeteknek</t>
  </si>
  <si>
    <t>egyéb civil szervezeteknek</t>
  </si>
  <si>
    <t>háztartásoknak</t>
  </si>
  <si>
    <t>egyéb vállalkozásoknak</t>
  </si>
  <si>
    <t>o551</t>
  </si>
  <si>
    <t xml:space="preserve">Működési célú pénzeszközátadás áht.kívül </t>
  </si>
  <si>
    <t>o55</t>
  </si>
  <si>
    <t>Műk.célú pénzeszk.átadás összesen:</t>
  </si>
  <si>
    <t>o561</t>
  </si>
  <si>
    <t>Immateriális javak beszerzése, létesítése</t>
  </si>
  <si>
    <t>o562</t>
  </si>
  <si>
    <t xml:space="preserve">Ingatlanok beszerzése, létesítése </t>
  </si>
  <si>
    <t>o</t>
  </si>
  <si>
    <t>ebből: termőföld-vásárlás kiadásai</t>
  </si>
  <si>
    <t>o563</t>
  </si>
  <si>
    <t>Informatikai eszközök beszerzése, létesítése</t>
  </si>
  <si>
    <t>o564</t>
  </si>
  <si>
    <t>Egyéb tárgyi eszközök beszerzése, létesítése</t>
  </si>
  <si>
    <t>Napocska csoport árnyékoló védő</t>
  </si>
  <si>
    <t>"Kisértékű tárgyi eszköz" beszerzés</t>
  </si>
  <si>
    <t xml:space="preserve">játék tároló szekrény 120, mobiltelefon 20, tálaló beszerzése 40, hűtőgép 60, Micimackócsoport szőnyeg 20 + kanapé 19 </t>
  </si>
  <si>
    <t>+ játszótéri játékok beszerzése 90 + ÁFA</t>
  </si>
  <si>
    <t>o567</t>
  </si>
  <si>
    <t>Beruházási célú előzetesen felszámított általános forgalmi adó</t>
  </si>
  <si>
    <t>o56</t>
  </si>
  <si>
    <t>Beruházások összesen</t>
  </si>
  <si>
    <t>o571</t>
  </si>
  <si>
    <t>Ingatlanok felújítása</t>
  </si>
  <si>
    <t>kerítés 263, konyha falazás,nyílászáró beépítése 100, Ficánka csoport Szigetelés termosztát 100</t>
  </si>
  <si>
    <t>o572</t>
  </si>
  <si>
    <t>Informatikai eszközök felújítása</t>
  </si>
  <si>
    <t>o573</t>
  </si>
  <si>
    <t xml:space="preserve">Egyéb tárgyi eszközök felújítása </t>
  </si>
  <si>
    <t>o574</t>
  </si>
  <si>
    <t>Felújítási célú előzetesen felszámított általános forgalmi adó</t>
  </si>
  <si>
    <t>o57</t>
  </si>
  <si>
    <t>Felújítások összesen</t>
  </si>
  <si>
    <t>o586</t>
  </si>
  <si>
    <t>Felhalm.célú visszatér.tám. Kölcs.nyújtása áht.kívülre háztartásoknak</t>
  </si>
  <si>
    <t>o589</t>
  </si>
  <si>
    <t>Egyéb felhalmozási célú támogatások áht.kívülre egyéb vállalkozások</t>
  </si>
  <si>
    <t>o58</t>
  </si>
  <si>
    <t>Egyéb felhalmozási célú kiadások</t>
  </si>
  <si>
    <t>Költségvetési kiadások összesen</t>
  </si>
  <si>
    <t>Szennyvíz gyűjtése, elhelyezése</t>
  </si>
  <si>
    <t>O52020</t>
  </si>
  <si>
    <t>Béren kív.juttatás (kp cafeteria)</t>
  </si>
  <si>
    <t>Közlekedési költségtérítés   1 fő</t>
  </si>
  <si>
    <t>Egyéb juttatás (tanfolyam)</t>
  </si>
  <si>
    <t>Szoc.hozzáj.adó 27%</t>
  </si>
  <si>
    <t>Könyv, folyóirat egyéb inf.hord.</t>
  </si>
  <si>
    <t>Települési hulladékkezelés</t>
  </si>
  <si>
    <t>2017.</t>
  </si>
  <si>
    <t>O51030</t>
  </si>
  <si>
    <t>3 fő</t>
  </si>
  <si>
    <t>eredeti</t>
  </si>
  <si>
    <t>mód</t>
  </si>
  <si>
    <t xml:space="preserve">Foglalkoztatottak alapilletménye </t>
  </si>
  <si>
    <t>3x129000=387000</t>
  </si>
  <si>
    <t>3x11x161000=5313000</t>
  </si>
  <si>
    <t>Össz: 5700000</t>
  </si>
  <si>
    <r>
      <rPr>
        <sz val="10"/>
        <rFont val="Arial"/>
        <family val="2"/>
      </rPr>
      <t>o51113</t>
    </r>
    <r>
      <rPr>
        <sz val="10"/>
        <rFont val="Arial"/>
        <family val="2"/>
      </rPr>
      <t>14</t>
    </r>
  </si>
  <si>
    <r>
      <rPr>
        <sz val="10"/>
        <rFont val="Arial"/>
        <family val="2"/>
      </rPr>
      <t xml:space="preserve">Egyéb juttatás </t>
    </r>
    <r>
      <rPr>
        <sz val="10"/>
        <rFont val="Arial"/>
        <family val="2"/>
      </rPr>
      <t>(ker kieg)</t>
    </r>
  </si>
  <si>
    <t xml:space="preserve">XII. 11. pótelőir. Hat jav 2. </t>
  </si>
  <si>
    <t>3x161000=483000</t>
  </si>
  <si>
    <t>Szoc.hozzáj.adó 22%</t>
  </si>
  <si>
    <t>387000x27%=104490</t>
  </si>
  <si>
    <t>5313000x22%=1168860</t>
  </si>
  <si>
    <t>483000x22%=106260</t>
  </si>
  <si>
    <t>Össz: 1379610</t>
  </si>
  <si>
    <t>447030*16,52%=73849</t>
  </si>
  <si>
    <t>447030*17,704%=79142</t>
  </si>
  <si>
    <t>Számlázott szellemi tevékenység</t>
  </si>
  <si>
    <t>234/VII. 17 kt +</t>
  </si>
  <si>
    <t>500 e</t>
  </si>
  <si>
    <t>265/XI. 18. kt +</t>
  </si>
  <si>
    <t>800 e</t>
  </si>
  <si>
    <t>útdíj</t>
  </si>
  <si>
    <t>O45160</t>
  </si>
  <si>
    <t>2 fő</t>
  </si>
  <si>
    <t>2x129000=258000</t>
  </si>
  <si>
    <t>1x11x161000=1771000</t>
  </si>
  <si>
    <t>1x11x181000=1991000</t>
  </si>
  <si>
    <t>Össz: 4020000</t>
  </si>
  <si>
    <t>Egyéb juttatás (tanfolyam) + ker kieg</t>
  </si>
  <si>
    <t>2x161000=322000</t>
  </si>
  <si>
    <t>258000x27%=69660</t>
  </si>
  <si>
    <t>3762000x22%=827640</t>
  </si>
  <si>
    <t>322000x22%=70840</t>
  </si>
  <si>
    <t>Össz:968140</t>
  </si>
  <si>
    <t>298020*16,52%=49233</t>
  </si>
  <si>
    <t>298020*17,704%=52762</t>
  </si>
  <si>
    <t>296/XI. 20.</t>
  </si>
  <si>
    <t>O96010</t>
  </si>
  <si>
    <t>Óvodai étkezés kiadás (január-február)</t>
  </si>
  <si>
    <t>(41 nap*52 fő) *400 Ft</t>
  </si>
  <si>
    <t>Ft ÁFA nélkül</t>
  </si>
  <si>
    <t>ÁFA</t>
  </si>
  <si>
    <t xml:space="preserve">Ft </t>
  </si>
  <si>
    <t>Összesen</t>
  </si>
  <si>
    <t>Óvodai étkezés kiadás (március-december)</t>
  </si>
  <si>
    <t>(142 nap*52fő+35 nap*11 fő) *420 Ft</t>
  </si>
  <si>
    <t>O96020</t>
  </si>
  <si>
    <t>5 fő</t>
  </si>
  <si>
    <t>Egyéb juttatás (tanfolyam)+ker.kieg</t>
  </si>
  <si>
    <t>Szocho 129000*4*27%=139320</t>
  </si>
  <si>
    <t>EHO: 59375*17,856%= 10602</t>
  </si>
  <si>
    <t>83250*27%=22478</t>
  </si>
  <si>
    <t>643750*17,704%=113970</t>
  </si>
  <si>
    <t>1051875*22%=231413</t>
  </si>
  <si>
    <t>Össz: 124572</t>
  </si>
  <si>
    <t>4*1771000*22%=1558480</t>
  </si>
  <si>
    <t>Egyéb: 65000*27%=17550 + 1655000*22%=364100</t>
  </si>
  <si>
    <t>SZJA 59375*16,664%= 9894</t>
  </si>
  <si>
    <t>Össz: 2333341</t>
  </si>
  <si>
    <t>643750*16,52%=106348</t>
  </si>
  <si>
    <t>Össz: 116242</t>
  </si>
  <si>
    <t>pohár, tányér, strb.</t>
  </si>
  <si>
    <t>Iskolai étkezés kiadás január-február</t>
  </si>
  <si>
    <t>7-10 éves gyermek 3x étkezés</t>
  </si>
  <si>
    <t>41 nap*58 fő*440  Ft</t>
  </si>
  <si>
    <t>4főx16= 74 + 1 Főx12=12 Össz:86</t>
  </si>
  <si>
    <t>tisztítószer400</t>
  </si>
  <si>
    <t>11-14 éves gyermek 3x étkezés</t>
  </si>
  <si>
    <t>41 nap*31 fő*490 Ft</t>
  </si>
  <si>
    <t>programfrissítés</t>
  </si>
  <si>
    <t>7-10 éves gyermek ebéd</t>
  </si>
  <si>
    <t>41 nap*18 fő*295 Ft</t>
  </si>
  <si>
    <t>11-14 éves gyermek ebéd</t>
  </si>
  <si>
    <t>Zsírfogó tisztítás40, festés 50</t>
  </si>
  <si>
    <t>41 nap*39 fő*335 Ft</t>
  </si>
  <si>
    <t>Konyhai gépek karbantartása</t>
  </si>
  <si>
    <t>Tízórai, uzsonna</t>
  </si>
  <si>
    <t>HACCP</t>
  </si>
  <si>
    <t>41 nap*17 fő*70Ft</t>
  </si>
  <si>
    <t>Üzemorvos, féregÍrtás</t>
  </si>
  <si>
    <t>Iskolai étkezés kiadás március-december</t>
  </si>
  <si>
    <t>144 nap* 58 fő*460  Ft</t>
  </si>
  <si>
    <t>144 nap*31 fő*510 Ft</t>
  </si>
  <si>
    <t>144 nap*18 fő*315 Ft</t>
  </si>
  <si>
    <t>144 nap*39 fő*355 Ft</t>
  </si>
  <si>
    <t>144 nap*17 fő*70 Ft</t>
  </si>
  <si>
    <t>Dagasztógép beszerzése</t>
  </si>
  <si>
    <t>266/kt hat egy része</t>
  </si>
  <si>
    <t>Iskolai étkezés bevétel január-február</t>
  </si>
  <si>
    <t>50 %-os támogatott</t>
  </si>
  <si>
    <t>41nap*15 fő*220 Ft</t>
  </si>
  <si>
    <t>41 nap*14 fő*245 Ft</t>
  </si>
  <si>
    <t>41 nap*2 fő*150 Ft</t>
  </si>
  <si>
    <t>41 nap*5 fő*170 Ft</t>
  </si>
  <si>
    <t>41 nap*5 fő*70Ft</t>
  </si>
  <si>
    <t>41 nap*25 fő*440 Ft</t>
  </si>
  <si>
    <t>41 nap*6 fő*490 Ft</t>
  </si>
  <si>
    <t>41 nap*16 fő*295 Ft</t>
  </si>
  <si>
    <t>41 nap*33 fő*335 Ft</t>
  </si>
  <si>
    <t>41 nap*12 fő*70Ft</t>
  </si>
  <si>
    <t>Iskolai étkezés bevétel március-december</t>
  </si>
  <si>
    <t>50% támogatott</t>
  </si>
  <si>
    <t>144 nap*15 fő*230  Ft</t>
  </si>
  <si>
    <t>144 nap*14 fő*255 Ft</t>
  </si>
  <si>
    <t>143 nap*2 fő*150 Ft</t>
  </si>
  <si>
    <t>144 nap*5 fő*180 Ft</t>
  </si>
  <si>
    <t>144 nap*5 fő*80 Ft</t>
  </si>
  <si>
    <t>144 nap*25 fő*460  Ft</t>
  </si>
  <si>
    <t>14 nap*6 fő*510 Ft</t>
  </si>
  <si>
    <t>144 nap*16 fő*315 Ft</t>
  </si>
  <si>
    <t>144 nap*33 fő*355 Ft</t>
  </si>
  <si>
    <t>144 nap*12fő*80 Ft</t>
  </si>
  <si>
    <t>Vendég, tábor étkeztetés</t>
  </si>
  <si>
    <t>O81071</t>
  </si>
  <si>
    <t>Áfa nélkül</t>
  </si>
  <si>
    <t>Összesen:</t>
  </si>
  <si>
    <t>ÁFA nélkül</t>
  </si>
  <si>
    <t>O13350</t>
  </si>
  <si>
    <t xml:space="preserve">2017.évi költségvetés  </t>
  </si>
  <si>
    <t>O42180</t>
  </si>
  <si>
    <t>Turisztikával kapcsolatos működési fel.</t>
  </si>
  <si>
    <t>O47320</t>
  </si>
  <si>
    <t>Építményüzemeltetés</t>
  </si>
  <si>
    <t>Egyéb juttatás+ker.kieg.</t>
  </si>
  <si>
    <t>hat jav 2. XII. 11.</t>
  </si>
  <si>
    <t>6244000x22%=1373680</t>
  </si>
  <si>
    <t>2017.12.</t>
  </si>
  <si>
    <t>O66010</t>
  </si>
  <si>
    <t>6 fő</t>
  </si>
  <si>
    <t>12x213600=2563200</t>
  </si>
  <si>
    <t>3x129000+2x111000=609000</t>
  </si>
  <si>
    <t>11x3x161000+11x2x127500=8118000</t>
  </si>
  <si>
    <t>Normatív jutalom/céljutalom</t>
  </si>
  <si>
    <t>Össz:11290200</t>
  </si>
  <si>
    <t>236/ kt hat 60000+13200 jár</t>
  </si>
  <si>
    <t>Egyéb juttatás+ ker.kieg</t>
  </si>
  <si>
    <t>968820x27%=261581</t>
  </si>
  <si>
    <t>14471020x22%=3183625</t>
  </si>
  <si>
    <r>
      <rPr>
        <sz val="10"/>
        <rFont val="Arial"/>
        <family val="2"/>
      </rPr>
      <t>Össz: 3445205</t>
    </r>
    <r>
      <rPr>
        <sz val="14"/>
        <color indexed="10"/>
        <rFont val="Times New Roman CE"/>
        <family val="1"/>
      </rPr>
      <t>+</t>
    </r>
    <r>
      <rPr>
        <sz val="14"/>
        <rFont val="Times New Roman CE"/>
        <family val="1"/>
      </rPr>
      <t>26400</t>
    </r>
  </si>
  <si>
    <t>894060*16,52%=147699</t>
  </si>
  <si>
    <t>894060*17,704%=158284</t>
  </si>
  <si>
    <t>úthasználat, műszaki vizsgáztatás, bírság</t>
  </si>
  <si>
    <t>Önkorm. vagyonnal kapcs.fel ellátása</t>
  </si>
  <si>
    <t>7 fő</t>
  </si>
  <si>
    <t>Egyéb juttatás + ker.kieg.</t>
  </si>
  <si>
    <t>Egyéb felhalmozási célú támogatások áht.kívülre  háztartás</t>
  </si>
  <si>
    <t>O64010</t>
  </si>
  <si>
    <t xml:space="preserve">Gép-, berendezés karbantartás </t>
  </si>
  <si>
    <t>Város és községgazd. Egyéb feladatai</t>
  </si>
  <si>
    <t>2017.07.</t>
  </si>
  <si>
    <t>O66020</t>
  </si>
  <si>
    <t>1 fő</t>
  </si>
  <si>
    <t>Nyári tábor közl költség</t>
  </si>
  <si>
    <t xml:space="preserve">Nyári tábor tanárok megbíz </t>
  </si>
  <si>
    <t>díj +340</t>
  </si>
  <si>
    <t xml:space="preserve">267/IX. 18. munkásszálló ktsgv, </t>
  </si>
  <si>
    <t>270/IX. 18. Nádfedeles gáz</t>
  </si>
  <si>
    <t>Nyári tábor tanárok 15</t>
  </si>
  <si>
    <t>Strand épület költségvetés</t>
  </si>
  <si>
    <t>Vendégház oromzat</t>
  </si>
  <si>
    <t>O86030</t>
  </si>
  <si>
    <t>Iskola működtetése</t>
  </si>
  <si>
    <t>40*27%=10800</t>
  </si>
  <si>
    <t>o584</t>
  </si>
  <si>
    <t xml:space="preserve">Felhalm.célú vissza nem tér.tám. Nyújtása áht.belülre </t>
  </si>
  <si>
    <t>O72111</t>
  </si>
  <si>
    <t>1*129000+50000=179000</t>
  </si>
  <si>
    <t>11*161000+11*50000=2321000</t>
  </si>
  <si>
    <t>Össz: 2500000</t>
  </si>
  <si>
    <t>pótelőir XII. 11.</t>
  </si>
  <si>
    <t>199*27%=53730</t>
  </si>
  <si>
    <t>2732000+180000*22%=640640</t>
  </si>
  <si>
    <t>149010*16,52%=24616</t>
  </si>
  <si>
    <t>149010*17,704%=26381</t>
  </si>
  <si>
    <t>247/ kt hat minilabor</t>
  </si>
  <si>
    <t>szkasz tagdíj</t>
  </si>
  <si>
    <t>Háziorovosi ügyeleti alapellátás</t>
  </si>
  <si>
    <t>O72112</t>
  </si>
  <si>
    <t>Foglalkozásegészségügyi alapellátás</t>
  </si>
  <si>
    <t>O74011</t>
  </si>
  <si>
    <t>072311</t>
  </si>
  <si>
    <t>Család- és nővédelmi gondozás</t>
  </si>
  <si>
    <t>O74031</t>
  </si>
  <si>
    <t>Csatorna tisztítás 30 + Áfa</t>
  </si>
  <si>
    <t xml:space="preserve">2017. évi költségvetés </t>
  </si>
  <si>
    <t>Szociális étkezés kiadás január február</t>
  </si>
  <si>
    <t>12Fő*41 nap*395</t>
  </si>
  <si>
    <t>Áfa</t>
  </si>
  <si>
    <t xml:space="preserve">Szociális étkezés kiadás </t>
  </si>
  <si>
    <t>12 Fő*188 nap*415</t>
  </si>
  <si>
    <t>Tanyagondnoki ellátás</t>
  </si>
  <si>
    <t>1x129000</t>
  </si>
  <si>
    <t>11*161000=1771000</t>
  </si>
  <si>
    <t>Össz: 1900000</t>
  </si>
  <si>
    <t>12*25398=304776</t>
  </si>
  <si>
    <t>Szoc.hozzáj.adó 27%/ 22%</t>
  </si>
  <si>
    <t>129000+25398=154398*27%=41688</t>
  </si>
  <si>
    <t>1771000+279378+161000=2211378*22%=486503</t>
  </si>
  <si>
    <t>Össz: 528191</t>
  </si>
  <si>
    <t>149*16,52%=24615</t>
  </si>
  <si>
    <t>149*17,704%=26379</t>
  </si>
  <si>
    <t>takarítószerek, kencék,kábeltartó, felmosóvödör…</t>
  </si>
  <si>
    <t>Dologi -51 ker kiegre</t>
  </si>
  <si>
    <t xml:space="preserve">Matrica </t>
  </si>
  <si>
    <t>ÖNK-ról átcsop</t>
  </si>
  <si>
    <t>O84031</t>
  </si>
  <si>
    <t>SZERVEZETEK TÁMOGATÁSA 2017.</t>
  </si>
  <si>
    <t>Szervezetek</t>
  </si>
  <si>
    <t>2016.</t>
  </si>
  <si>
    <t>2017. eredeti</t>
  </si>
  <si>
    <t>1.</t>
  </si>
  <si>
    <t>Nyugdíjasklub</t>
  </si>
  <si>
    <t>*</t>
  </si>
  <si>
    <t>2.</t>
  </si>
  <si>
    <t>Polgárőrség</t>
  </si>
  <si>
    <t>3.</t>
  </si>
  <si>
    <t>Nők szervezete</t>
  </si>
  <si>
    <t>4.</t>
  </si>
  <si>
    <t>Dalkör</t>
  </si>
  <si>
    <t>5.</t>
  </si>
  <si>
    <t xml:space="preserve">Karate Egyesület </t>
  </si>
  <si>
    <t>6.</t>
  </si>
  <si>
    <t>Rákóczi Szövetség</t>
  </si>
  <si>
    <t>nonp.</t>
  </si>
  <si>
    <t>7.</t>
  </si>
  <si>
    <t>Mozdulj Balaton</t>
  </si>
  <si>
    <t>8.</t>
  </si>
  <si>
    <t>Mozdulj Világos Sportegyesület</t>
  </si>
  <si>
    <t>Országos Mentőszolgálat (Enyingi Mentőáll)</t>
  </si>
  <si>
    <t>9.</t>
  </si>
  <si>
    <t>Balatoni futár</t>
  </si>
  <si>
    <t>Vállalk</t>
  </si>
  <si>
    <t>Hosszú távú közfoglalkoztatás</t>
  </si>
  <si>
    <t>O41231</t>
  </si>
  <si>
    <t>"Kisértékű tárgyű tárgyi eszköz beszerzés"</t>
  </si>
  <si>
    <t>082092</t>
  </si>
  <si>
    <t>440*22%=96800</t>
  </si>
  <si>
    <t>Közösségi színterek működtetése</t>
  </si>
  <si>
    <t>082902</t>
  </si>
  <si>
    <t>Egyéb juttatás +ker.kieg.</t>
  </si>
  <si>
    <t>pótelőirányzat XII. 11.</t>
  </si>
  <si>
    <t>rendezvény megbízási 271/ kt hat</t>
  </si>
  <si>
    <t>+ Borászok 500</t>
  </si>
  <si>
    <t>-500 borászok, +500 szezonzáró</t>
  </si>
  <si>
    <t>257/ kt hat</t>
  </si>
  <si>
    <t>Asztalok beszerzése</t>
  </si>
  <si>
    <t>Fűrdő és strandszolgáltatás</t>
  </si>
  <si>
    <t>O81061</t>
  </si>
  <si>
    <t>Át+200</t>
  </si>
  <si>
    <t>Át +53</t>
  </si>
  <si>
    <t>Át +68</t>
  </si>
  <si>
    <t>013390</t>
  </si>
  <si>
    <t>kinti</t>
  </si>
  <si>
    <t>30x25 =750</t>
  </si>
  <si>
    <t>56*25+2*30+2*10?</t>
  </si>
  <si>
    <t>benti</t>
  </si>
  <si>
    <t>2x15 =30</t>
  </si>
  <si>
    <t>1 vállszalag</t>
  </si>
  <si>
    <t>nyomtatványok</t>
  </si>
  <si>
    <t>mappák, borító</t>
  </si>
  <si>
    <t>könyv</t>
  </si>
  <si>
    <t>toner</t>
  </si>
  <si>
    <t>013320</t>
  </si>
  <si>
    <t>Mód.ei. 07.17.</t>
  </si>
  <si>
    <t>Módosítás 12.11.</t>
  </si>
  <si>
    <t>Önkormányzati feladatok</t>
  </si>
  <si>
    <t xml:space="preserve">Fejlesztésre átadott pénzeszköz </t>
  </si>
  <si>
    <t xml:space="preserve">Lakosságnak lakásvásárlásra, felújításra adott kölcsön </t>
  </si>
  <si>
    <t>Fejlesztésre átadott pénzestköz összesen</t>
  </si>
  <si>
    <t>Beruházások</t>
  </si>
  <si>
    <t>Vízi játszótér kialakítása</t>
  </si>
  <si>
    <t>Elektromos csatlakozás</t>
  </si>
  <si>
    <t>Sporteszközök</t>
  </si>
  <si>
    <t>Árnyékoló, napkollektor, pelenkázó</t>
  </si>
  <si>
    <t>Napozóstég, játszótéri elemek</t>
  </si>
  <si>
    <t>Napozótutaj</t>
  </si>
  <si>
    <t>Térfigyelő kamera beszerzés</t>
  </si>
  <si>
    <t>Traktor pályázati önrész</t>
  </si>
  <si>
    <t>Bacsó csapadék víz</t>
  </si>
  <si>
    <t>Rákóczi csapadék víz</t>
  </si>
  <si>
    <t>Partvédőmű</t>
  </si>
  <si>
    <t>Roló</t>
  </si>
  <si>
    <t>Tablet beszerzése</t>
  </si>
  <si>
    <t>Mob tel. Beszerzése</t>
  </si>
  <si>
    <t>Országzászló emlékmű parkosítás</t>
  </si>
  <si>
    <t>Magyar utca szennyvíz kiép.</t>
  </si>
  <si>
    <t>Rendezési terv</t>
  </si>
  <si>
    <t>299 hrsz. Megvás.</t>
  </si>
  <si>
    <t>Telekvásárlás</t>
  </si>
  <si>
    <t>Nettó beruházás összesen:</t>
  </si>
  <si>
    <t>Beruházás Áfa</t>
  </si>
  <si>
    <t xml:space="preserve">Beruházás összesen: </t>
  </si>
  <si>
    <t>Felújítás</t>
  </si>
  <si>
    <t>Nádfedeles gázbekötő</t>
  </si>
  <si>
    <t>Nyomáscsökkentő megszüntetése</t>
  </si>
  <si>
    <t>Tóth Árpád utca</t>
  </si>
  <si>
    <t>BFT pályázat önrész</t>
  </si>
  <si>
    <t>Útburkolat felújítás</t>
  </si>
  <si>
    <t>Útburkolat vendégház</t>
  </si>
  <si>
    <t>Szegfű utca pályázat</t>
  </si>
  <si>
    <t>Műszaki ell. Keret</t>
  </si>
  <si>
    <t>Kultúrház szigetelés</t>
  </si>
  <si>
    <t>Nettó felújítás</t>
  </si>
  <si>
    <t>Felújítás áfa</t>
  </si>
  <si>
    <t>Felújítás összesen:</t>
  </si>
  <si>
    <t>Önkormányzati fejlsztési kiadások összeen:</t>
  </si>
  <si>
    <t>Napocska csoport árnyékoló</t>
  </si>
  <si>
    <t>Kisértékű eszközök (szőnyeg, hűtő, tálaló)</t>
  </si>
  <si>
    <t>Intézményi beruházás összesen</t>
  </si>
  <si>
    <t>Kerítés</t>
  </si>
  <si>
    <t>Konyha falazás</t>
  </si>
  <si>
    <t>szigetelés termosztát</t>
  </si>
  <si>
    <t>Turisztikai Alapból nyújtott támogatás</t>
  </si>
  <si>
    <t>Fejlesztésre átadott peszk. Házt.</t>
  </si>
  <si>
    <t>Intézményi beruházások</t>
  </si>
  <si>
    <t>Város és községgazdálkodás</t>
  </si>
  <si>
    <t>Térfigyelő kamera beszerzés+merülő szivattyú</t>
  </si>
  <si>
    <t>Térfigyelő strandra</t>
  </si>
  <si>
    <t>Csop. Mérőóra kialakítás gyógyszertár</t>
  </si>
  <si>
    <t>Magyar utca víz kiép.</t>
  </si>
  <si>
    <t>Nettó összesen:</t>
  </si>
  <si>
    <t xml:space="preserve">Intézményi beruházás összesen: </t>
  </si>
  <si>
    <t>Gevsz központ</t>
  </si>
  <si>
    <t>számítógép beszerzése</t>
  </si>
  <si>
    <t>Közétkeztetési részegység</t>
  </si>
  <si>
    <t>Dagasztógép, asztal beszerzése</t>
  </si>
  <si>
    <t>Intézményi beruházás áfa</t>
  </si>
  <si>
    <t>Beruházás összesen:</t>
  </si>
  <si>
    <t>Zöldterület gondozása</t>
  </si>
  <si>
    <t>Kisértékű te. Beszerzés  (lapvibrátor, légkulcs)</t>
  </si>
  <si>
    <t>Fűnyírótraktor beszerzése</t>
  </si>
  <si>
    <t>Intézményi berzházás áfa</t>
  </si>
  <si>
    <t>Közvilágítás LED lámpák</t>
  </si>
  <si>
    <t>Védőnő kisértékű tárgyi eszk.beszerz.</t>
  </si>
  <si>
    <t>áfa</t>
  </si>
  <si>
    <t>Orvosi rendelő kazán</t>
  </si>
  <si>
    <t>Szabadidős fürdő és park tevékenység</t>
  </si>
  <si>
    <t>Szabadstrand eszközök beszerzése</t>
  </si>
  <si>
    <t>Strand épület terv</t>
  </si>
  <si>
    <t>közösségi színterek üzemeltetése</t>
  </si>
  <si>
    <t>inétzményi beruh. áfa</t>
  </si>
  <si>
    <t>Beruházás összesen</t>
  </si>
  <si>
    <t>Fellépő tanyagondnoki autó</t>
  </si>
  <si>
    <t>Közfoglalk.kisértékű tárgyi eszk.</t>
  </si>
  <si>
    <t xml:space="preserve">Áfa </t>
  </si>
  <si>
    <t>GEVSZ nettó beruházás összesen:</t>
  </si>
  <si>
    <t>GEVSZ beruházás összesen:</t>
  </si>
  <si>
    <t xml:space="preserve">GEVSZ felújítási kiadások </t>
  </si>
  <si>
    <t>Strand</t>
  </si>
  <si>
    <t>Felújítás összesenN</t>
  </si>
  <si>
    <t>Köztemető fenntartása</t>
  </si>
  <si>
    <t>Murva vásárlás</t>
  </si>
  <si>
    <t>F3 mérés kialakítás</t>
  </si>
  <si>
    <t>GEVSZ nettó felújítás</t>
  </si>
  <si>
    <t xml:space="preserve">GEVSZ felújítás összesen: </t>
  </si>
  <si>
    <t>GEVSZ felhalmozási kiadások összesen:</t>
  </si>
  <si>
    <t xml:space="preserve">Önkormányzati felhalmozási kiadások </t>
  </si>
  <si>
    <t>Átadott pénzeszköz</t>
  </si>
  <si>
    <t>Intézményi beruházás</t>
  </si>
  <si>
    <t>Intézményi felújítás</t>
  </si>
  <si>
    <t>Önkormányzati felhalmozási kiadások összesen</t>
  </si>
  <si>
    <t>ei átcsop. Személyi juttatásra</t>
  </si>
  <si>
    <t>FOGALMAM NINCS MI EZ A PLUSZ FÉL MILLIÓ</t>
  </si>
  <si>
    <t>F.L. 1*161000</t>
  </si>
  <si>
    <t>12*30</t>
  </si>
  <si>
    <t>F.L.11*195500=2150500</t>
  </si>
  <si>
    <t>K.J. 1* 161000</t>
  </si>
  <si>
    <t>K.J.11*180500=1985500</t>
  </si>
  <si>
    <t>L.T.1*161000</t>
  </si>
  <si>
    <t>L.T.11*180500=1985500</t>
  </si>
  <si>
    <t>B.F.1*161000</t>
  </si>
  <si>
    <t>B.F.11*180500=1985500</t>
  </si>
  <si>
    <t>V.S.B 1*95625</t>
  </si>
  <si>
    <t>V.S.B 11*103500=1138500</t>
  </si>
  <si>
    <t>Össz: 9844500</t>
  </si>
  <si>
    <t>4*149009=596036</t>
  </si>
  <si>
    <t>Cafeteria 12* 9313=111756</t>
  </si>
  <si>
    <t>Össz: 707792</t>
  </si>
  <si>
    <t>Étk.tér.díj.beszedése 11*5952=65472 + 12*30.000=360.000 Össz: 425.472</t>
  </si>
  <si>
    <t>(+15)</t>
  </si>
  <si>
    <t>(+74 bölcsődei pótlék)8*24871 bölcsődei pótlék + 14371 ág.pótl.dec.</t>
  </si>
  <si>
    <t>(+48 dologiból)</t>
  </si>
  <si>
    <t>(-51 e Ft átcsop bérbe</t>
  </si>
  <si>
    <t>Gázterv</t>
  </si>
  <si>
    <t>Ker.kieg. 36</t>
  </si>
  <si>
    <t xml:space="preserve">átcsop dologiból </t>
  </si>
  <si>
    <t>Ker.kieg.szocho</t>
  </si>
  <si>
    <t>Ker.kieg 2</t>
  </si>
  <si>
    <t>Ker.kieg. 1</t>
  </si>
  <si>
    <t>(-60 beruházásra)</t>
  </si>
  <si>
    <t>Gázkazán beszerelés</t>
  </si>
  <si>
    <t>ker.kieg 12</t>
  </si>
  <si>
    <t>(-15 beruházásra)</t>
  </si>
  <si>
    <t>Átcsop dologiból 13</t>
  </si>
  <si>
    <t>Átcsop dologiból 2</t>
  </si>
  <si>
    <t>(-318 Beruházásra, felújításra átcsop.)</t>
  </si>
  <si>
    <t>Számlázó program</t>
  </si>
  <si>
    <t>Amperbővítés EON 227</t>
  </si>
  <si>
    <t>Ker.kieg 24</t>
  </si>
  <si>
    <t>Ker.kieg szocho 5</t>
  </si>
  <si>
    <t>2017-12-31</t>
  </si>
  <si>
    <t>Szoc.ágaztai pótlék 47</t>
  </si>
  <si>
    <t>Ker.kieg. 4</t>
  </si>
  <si>
    <t>Ker.kieg. 12</t>
  </si>
  <si>
    <t>201712-31</t>
  </si>
  <si>
    <t>Átcsop felújításról</t>
  </si>
  <si>
    <t>átcsop felújításról</t>
  </si>
  <si>
    <t>(-38 átcsop)</t>
  </si>
  <si>
    <t xml:space="preserve">átcsop kultúrról </t>
  </si>
  <si>
    <t>Átcsop. 217 strandra</t>
  </si>
  <si>
    <t>Ker.kieg szocho 3</t>
  </si>
  <si>
    <t>teljesítés</t>
  </si>
  <si>
    <t>Teljesítés</t>
  </si>
  <si>
    <t>2017.12.31.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</si>
</sst>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"/>
    <numFmt numFmtId="166" formatCode="0__"/>
    <numFmt numFmtId="167" formatCode="mmm\ d/"/>
  </numFmts>
  <fonts count="72">
    <font>
      <sz val="14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Times New Roman CE"/>
      <family val="1"/>
    </font>
    <font>
      <sz val="10"/>
      <color indexed="10"/>
      <name val="Arial"/>
      <family val="2"/>
    </font>
    <font>
      <sz val="14"/>
      <color indexed="57"/>
      <name val="Times New Roman CE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name val="Arial"/>
      <family val="2"/>
    </font>
    <font>
      <i/>
      <sz val="14"/>
      <name val="Times New Roman CE"/>
      <family val="1"/>
    </font>
    <font>
      <b/>
      <sz val="11"/>
      <name val="Calibri"/>
      <family val="2"/>
    </font>
    <font>
      <i/>
      <strike/>
      <sz val="10"/>
      <name val="Arial"/>
      <family val="2"/>
    </font>
    <font>
      <b/>
      <sz val="10"/>
      <color indexed="16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3"/>
      <name val="Arial"/>
      <family val="2"/>
    </font>
    <font>
      <sz val="14"/>
      <color indexed="10"/>
      <name val="Times New Roman CE"/>
      <family val="1"/>
    </font>
    <font>
      <i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b/>
      <sz val="12"/>
      <color indexed="10"/>
      <name val="Times New Roman CE"/>
      <family val="0"/>
    </font>
    <font>
      <b/>
      <sz val="18"/>
      <name val="Times New Roman CE"/>
      <family val="0"/>
    </font>
    <font>
      <sz val="10"/>
      <color indexed="17"/>
      <name val="Arial"/>
      <family val="2"/>
    </font>
    <font>
      <b/>
      <sz val="16"/>
      <name val="Times New Roman CE"/>
      <family val="1"/>
    </font>
    <font>
      <sz val="12"/>
      <color indexed="60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8" borderId="7" applyNumberFormat="0" applyFont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6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1" fillId="0" borderId="0" applyFill="0" applyBorder="0" applyAlignment="0" applyProtection="0"/>
  </cellStyleXfs>
  <cellXfs count="8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54" applyNumberFormat="1" applyFont="1" applyFill="1" applyBorder="1" applyAlignment="1" applyProtection="1">
      <alignment/>
      <protection locked="0"/>
    </xf>
    <xf numFmtId="3" fontId="2" fillId="0" borderId="0" xfId="54" applyNumberFormat="1" applyFont="1" applyFill="1" applyBorder="1" applyAlignment="1" applyProtection="1">
      <alignment horizontal="center" wrapText="1"/>
      <protection locked="0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54" applyNumberFormat="1" applyFont="1" applyFill="1" applyBorder="1" applyAlignment="1" applyProtection="1">
      <alignment horizontal="center"/>
      <protection locked="0"/>
    </xf>
    <xf numFmtId="3" fontId="4" fillId="0" borderId="10" xfId="54" applyNumberFormat="1" applyFont="1" applyFill="1" applyBorder="1" applyAlignment="1" applyProtection="1">
      <alignment horizontal="center"/>
      <protection locked="0"/>
    </xf>
    <xf numFmtId="3" fontId="4" fillId="0" borderId="11" xfId="54" applyNumberFormat="1" applyFont="1" applyFill="1" applyBorder="1" applyAlignment="1" applyProtection="1">
      <alignment horizontal="center"/>
      <protection locked="0"/>
    </xf>
    <xf numFmtId="3" fontId="1" fillId="0" borderId="0" xfId="54" applyNumberFormat="1" applyFont="1" applyFill="1" applyBorder="1" applyAlignment="1" applyProtection="1">
      <alignment wrapText="1"/>
      <protection locked="0"/>
    </xf>
    <xf numFmtId="3" fontId="3" fillId="33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3" fontId="2" fillId="0" borderId="12" xfId="54" applyNumberFormat="1" applyFont="1" applyFill="1" applyBorder="1" applyAlignment="1" applyProtection="1">
      <alignment/>
      <protection locked="0"/>
    </xf>
    <xf numFmtId="3" fontId="1" fillId="0" borderId="12" xfId="54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>
      <alignment/>
    </xf>
    <xf numFmtId="3" fontId="1" fillId="35" borderId="12" xfId="54" applyNumberFormat="1" applyFont="1" applyFill="1" applyBorder="1" applyAlignment="1" applyProtection="1">
      <alignment/>
      <protection locked="0"/>
    </xf>
    <xf numFmtId="3" fontId="1" fillId="0" borderId="12" xfId="54" applyNumberFormat="1" applyFont="1" applyFill="1" applyBorder="1" applyAlignment="1" applyProtection="1">
      <alignment/>
      <protection locked="0"/>
    </xf>
    <xf numFmtId="3" fontId="2" fillId="0" borderId="13" xfId="54" applyNumberFormat="1" applyFont="1" applyFill="1" applyBorder="1" applyAlignment="1" applyProtection="1">
      <alignment/>
      <protection locked="0"/>
    </xf>
    <xf numFmtId="3" fontId="2" fillId="0" borderId="14" xfId="54" applyNumberFormat="1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6" xfId="54" applyNumberFormat="1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1" fillId="0" borderId="18" xfId="54" applyNumberFormat="1" applyFont="1" applyFill="1" applyBorder="1" applyAlignment="1" applyProtection="1">
      <alignment/>
      <protection locked="0"/>
    </xf>
    <xf numFmtId="3" fontId="1" fillId="0" borderId="14" xfId="54" applyNumberFormat="1" applyFont="1" applyFill="1" applyBorder="1" applyAlignment="1" applyProtection="1">
      <alignment wrapText="1"/>
      <protection locked="0"/>
    </xf>
    <xf numFmtId="3" fontId="3" fillId="0" borderId="14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3" fontId="1" fillId="0" borderId="20" xfId="54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3" fontId="1" fillId="0" borderId="22" xfId="54" applyNumberFormat="1" applyFont="1" applyFill="1" applyBorder="1" applyAlignment="1" applyProtection="1">
      <alignment/>
      <protection locked="0"/>
    </xf>
    <xf numFmtId="3" fontId="1" fillId="0" borderId="23" xfId="54" applyNumberFormat="1" applyFont="1" applyFill="1" applyBorder="1" applyAlignment="1" applyProtection="1">
      <alignment wrapText="1"/>
      <protection locked="0"/>
    </xf>
    <xf numFmtId="3" fontId="3" fillId="0" borderId="2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1" fillId="34" borderId="22" xfId="54" applyNumberFormat="1" applyFont="1" applyFill="1" applyBorder="1" applyAlignment="1" applyProtection="1">
      <alignment/>
      <protection locked="0"/>
    </xf>
    <xf numFmtId="3" fontId="3" fillId="34" borderId="24" xfId="0" applyNumberFormat="1" applyFont="1" applyFill="1" applyBorder="1" applyAlignment="1">
      <alignment/>
    </xf>
    <xf numFmtId="3" fontId="1" fillId="35" borderId="20" xfId="54" applyNumberFormat="1" applyFont="1" applyFill="1" applyBorder="1" applyAlignment="1" applyProtection="1">
      <alignment wrapText="1"/>
      <protection locked="0"/>
    </xf>
    <xf numFmtId="3" fontId="5" fillId="36" borderId="23" xfId="0" applyNumberFormat="1" applyFont="1" applyFill="1" applyBorder="1" applyAlignment="1">
      <alignment/>
    </xf>
    <xf numFmtId="3" fontId="3" fillId="36" borderId="23" xfId="0" applyNumberFormat="1" applyFont="1" applyFill="1" applyBorder="1" applyAlignment="1">
      <alignment/>
    </xf>
    <xf numFmtId="3" fontId="2" fillId="0" borderId="22" xfId="54" applyNumberFormat="1" applyFont="1" applyFill="1" applyBorder="1" applyAlignment="1" applyProtection="1">
      <alignment/>
      <protection locked="0"/>
    </xf>
    <xf numFmtId="3" fontId="2" fillId="0" borderId="23" xfId="54" applyNumberFormat="1" applyFont="1" applyFill="1" applyBorder="1" applyAlignment="1" applyProtection="1">
      <alignment wrapText="1"/>
      <protection locked="0"/>
    </xf>
    <xf numFmtId="3" fontId="4" fillId="34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5" fillId="37" borderId="23" xfId="0" applyNumberFormat="1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37" borderId="23" xfId="0" applyNumberFormat="1" applyFont="1" applyFill="1" applyBorder="1" applyAlignment="1">
      <alignment/>
    </xf>
    <xf numFmtId="3" fontId="1" fillId="0" borderId="25" xfId="54" applyNumberFormat="1" applyFont="1" applyFill="1" applyBorder="1" applyAlignment="1" applyProtection="1">
      <alignment/>
      <protection locked="0"/>
    </xf>
    <xf numFmtId="3" fontId="2" fillId="0" borderId="26" xfId="54" applyNumberFormat="1" applyFont="1" applyFill="1" applyBorder="1" applyAlignment="1" applyProtection="1">
      <alignment wrapText="1"/>
      <protection locked="0"/>
    </xf>
    <xf numFmtId="3" fontId="4" fillId="37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34" borderId="26" xfId="0" applyNumberFormat="1" applyFont="1" applyFill="1" applyBorder="1" applyAlignment="1">
      <alignment/>
    </xf>
    <xf numFmtId="3" fontId="4" fillId="38" borderId="26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 horizontal="left"/>
    </xf>
    <xf numFmtId="3" fontId="1" fillId="0" borderId="32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3" fontId="1" fillId="0" borderId="33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 horizontal="center" wrapText="1"/>
    </xf>
    <xf numFmtId="3" fontId="2" fillId="0" borderId="3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left"/>
    </xf>
    <xf numFmtId="3" fontId="1" fillId="0" borderId="3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1" fillId="0" borderId="40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 horizontal="left" wrapText="1"/>
    </xf>
    <xf numFmtId="3" fontId="9" fillId="0" borderId="41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 horizontal="left" wrapText="1"/>
    </xf>
    <xf numFmtId="3" fontId="10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left"/>
    </xf>
    <xf numFmtId="3" fontId="9" fillId="0" borderId="31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left"/>
    </xf>
    <xf numFmtId="3" fontId="1" fillId="0" borderId="31" xfId="0" applyNumberFormat="1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center" wrapText="1"/>
    </xf>
    <xf numFmtId="166" fontId="12" fillId="0" borderId="12" xfId="0" applyNumberFormat="1" applyFont="1" applyFill="1" applyBorder="1" applyAlignment="1">
      <alignment horizontal="left" vertical="center" wrapText="1"/>
    </xf>
    <xf numFmtId="3" fontId="2" fillId="0" borderId="4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3" fontId="2" fillId="0" borderId="44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41" xfId="0" applyNumberFormat="1" applyFont="1" applyFill="1" applyBorder="1" applyAlignment="1">
      <alignment/>
    </xf>
    <xf numFmtId="0" fontId="13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" fillId="35" borderId="0" xfId="0" applyFont="1" applyFill="1" applyAlignment="1">
      <alignment wrapText="1"/>
    </xf>
    <xf numFmtId="0" fontId="9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 horizontal="left"/>
    </xf>
    <xf numFmtId="3" fontId="1" fillId="0" borderId="31" xfId="0" applyNumberFormat="1" applyFont="1" applyBorder="1" applyAlignment="1">
      <alignment/>
    </xf>
    <xf numFmtId="3" fontId="1" fillId="0" borderId="20" xfId="0" applyNumberFormat="1" applyFont="1" applyBorder="1" applyAlignment="1">
      <alignment horizontal="left"/>
    </xf>
    <xf numFmtId="3" fontId="1" fillId="0" borderId="32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3" fontId="2" fillId="0" borderId="28" xfId="0" applyNumberFormat="1" applyFont="1" applyBorder="1" applyAlignment="1">
      <alignment horizontal="center" wrapText="1"/>
    </xf>
    <xf numFmtId="3" fontId="2" fillId="0" borderId="3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3" fontId="1" fillId="0" borderId="37" xfId="0" applyNumberFormat="1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39" xfId="0" applyNumberFormat="1" applyFont="1" applyBorder="1" applyAlignment="1">
      <alignment horizontal="left"/>
    </xf>
    <xf numFmtId="3" fontId="2" fillId="0" borderId="20" xfId="0" applyNumberFormat="1" applyFont="1" applyBorder="1" applyAlignment="1">
      <alignment horizontal="left"/>
    </xf>
    <xf numFmtId="0" fontId="2" fillId="0" borderId="12" xfId="0" applyFont="1" applyBorder="1" applyAlignment="1">
      <alignment horizontal="right" vertical="center"/>
    </xf>
    <xf numFmtId="3" fontId="1" fillId="0" borderId="40" xfId="0" applyNumberFormat="1" applyFont="1" applyBorder="1" applyAlignment="1">
      <alignment/>
    </xf>
    <xf numFmtId="3" fontId="1" fillId="0" borderId="22" xfId="0" applyNumberFormat="1" applyFont="1" applyBorder="1" applyAlignment="1">
      <alignment horizontal="left"/>
    </xf>
    <xf numFmtId="3" fontId="2" fillId="0" borderId="27" xfId="0" applyNumberFormat="1" applyFont="1" applyBorder="1" applyAlignment="1">
      <alignment horizontal="left" wrapText="1"/>
    </xf>
    <xf numFmtId="3" fontId="9" fillId="0" borderId="41" xfId="0" applyNumberFormat="1" applyFont="1" applyBorder="1" applyAlignment="1">
      <alignment/>
    </xf>
    <xf numFmtId="3" fontId="9" fillId="0" borderId="42" xfId="0" applyNumberFormat="1" applyFont="1" applyBorder="1" applyAlignment="1">
      <alignment horizontal="left" wrapText="1"/>
    </xf>
    <xf numFmtId="0" fontId="9" fillId="0" borderId="12" xfId="0" applyFont="1" applyBorder="1" applyAlignment="1">
      <alignment horizontal="right"/>
    </xf>
    <xf numFmtId="3" fontId="1" fillId="0" borderId="43" xfId="0" applyNumberFormat="1" applyFont="1" applyBorder="1" applyAlignment="1">
      <alignment/>
    </xf>
    <xf numFmtId="3" fontId="1" fillId="0" borderId="18" xfId="0" applyNumberFormat="1" applyFont="1" applyBorder="1" applyAlignment="1">
      <alignment horizontal="left"/>
    </xf>
    <xf numFmtId="3" fontId="9" fillId="0" borderId="31" xfId="0" applyNumberFormat="1" applyFont="1" applyBorder="1" applyAlignment="1">
      <alignment/>
    </xf>
    <xf numFmtId="3" fontId="9" fillId="0" borderId="20" xfId="0" applyNumberFormat="1" applyFont="1" applyBorder="1" applyAlignment="1">
      <alignment horizontal="left"/>
    </xf>
    <xf numFmtId="0" fontId="11" fillId="39" borderId="12" xfId="0" applyFont="1" applyFill="1" applyBorder="1" applyAlignment="1">
      <alignment horizontal="left" vertical="center" wrapText="1"/>
    </xf>
    <xf numFmtId="0" fontId="16" fillId="39" borderId="12" xfId="0" applyFont="1" applyFill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horizontal="right" vertical="center" wrapText="1"/>
    </xf>
    <xf numFmtId="3" fontId="2" fillId="0" borderId="40" xfId="0" applyNumberFormat="1" applyFont="1" applyBorder="1" applyAlignment="1">
      <alignment/>
    </xf>
    <xf numFmtId="166" fontId="2" fillId="0" borderId="12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3" fontId="2" fillId="0" borderId="4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1" fontId="2" fillId="33" borderId="12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" fillId="36" borderId="0" xfId="0" applyFont="1" applyFill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0" fontId="9" fillId="0" borderId="12" xfId="0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3" fontId="9" fillId="0" borderId="1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44" xfId="0" applyNumberFormat="1" applyFon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67" fontId="12" fillId="0" borderId="12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left"/>
    </xf>
    <xf numFmtId="3" fontId="12" fillId="0" borderId="32" xfId="0" applyNumberFormat="1" applyFont="1" applyFill="1" applyBorder="1" applyAlignment="1">
      <alignment horizontal="left"/>
    </xf>
    <xf numFmtId="3" fontId="12" fillId="0" borderId="20" xfId="0" applyNumberFormat="1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20" xfId="0" applyFont="1" applyFill="1" applyBorder="1" applyAlignment="1">
      <alignment horizontal="left"/>
    </xf>
    <xf numFmtId="3" fontId="12" fillId="0" borderId="33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 horizontal="right"/>
    </xf>
    <xf numFmtId="3" fontId="13" fillId="33" borderId="12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3" fillId="0" borderId="28" xfId="0" applyNumberFormat="1" applyFont="1" applyFill="1" applyBorder="1" applyAlignment="1">
      <alignment horizontal="center" wrapText="1"/>
    </xf>
    <xf numFmtId="3" fontId="13" fillId="0" borderId="37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left"/>
    </xf>
    <xf numFmtId="3" fontId="12" fillId="0" borderId="37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 horizontal="center"/>
    </xf>
    <xf numFmtId="3" fontId="13" fillId="0" borderId="35" xfId="0" applyNumberFormat="1" applyFont="1" applyFill="1" applyBorder="1" applyAlignment="1">
      <alignment horizontal="center"/>
    </xf>
    <xf numFmtId="3" fontId="13" fillId="0" borderId="37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 horizontal="left"/>
    </xf>
    <xf numFmtId="3" fontId="13" fillId="0" borderId="20" xfId="0" applyNumberFormat="1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3" fontId="13" fillId="0" borderId="27" xfId="0" applyNumberFormat="1" applyFont="1" applyFill="1" applyBorder="1" applyAlignment="1">
      <alignment horizontal="left" wrapText="1"/>
    </xf>
    <xf numFmtId="3" fontId="11" fillId="0" borderId="12" xfId="0" applyNumberFormat="1" applyFont="1" applyFill="1" applyBorder="1" applyAlignment="1">
      <alignment horizontal="right"/>
    </xf>
    <xf numFmtId="3" fontId="11" fillId="0" borderId="41" xfId="0" applyNumberFormat="1" applyFont="1" applyFill="1" applyBorder="1" applyAlignment="1">
      <alignment/>
    </xf>
    <xf numFmtId="3" fontId="11" fillId="0" borderId="42" xfId="0" applyNumberFormat="1" applyFont="1" applyFill="1" applyBorder="1" applyAlignment="1">
      <alignment horizontal="left" wrapText="1"/>
    </xf>
    <xf numFmtId="3" fontId="12" fillId="0" borderId="43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 horizontal="left"/>
    </xf>
    <xf numFmtId="3" fontId="11" fillId="0" borderId="31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 horizontal="left"/>
    </xf>
    <xf numFmtId="3" fontId="13" fillId="0" borderId="31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right" vertical="center" wrapText="1"/>
    </xf>
    <xf numFmtId="3" fontId="13" fillId="0" borderId="40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166" fontId="12" fillId="0" borderId="0" xfId="0" applyNumberFormat="1" applyFont="1" applyFill="1" applyAlignment="1">
      <alignment/>
    </xf>
    <xf numFmtId="3" fontId="13" fillId="0" borderId="41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0" fontId="12" fillId="0" borderId="12" xfId="0" applyFont="1" applyBorder="1" applyAlignment="1">
      <alignment horizontal="right"/>
    </xf>
    <xf numFmtId="167" fontId="12" fillId="0" borderId="12" xfId="0" applyNumberFormat="1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/>
    </xf>
    <xf numFmtId="1" fontId="9" fillId="0" borderId="12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21" fillId="39" borderId="12" xfId="0" applyNumberFormat="1" applyFont="1" applyFill="1" applyBorder="1" applyAlignment="1">
      <alignment horizontal="right" vertical="center" wrapText="1"/>
    </xf>
    <xf numFmtId="1" fontId="12" fillId="0" borderId="12" xfId="0" applyNumberFormat="1" applyFont="1" applyFill="1" applyBorder="1" applyAlignment="1">
      <alignment horizontal="right" vertical="center" wrapText="1"/>
    </xf>
    <xf numFmtId="1" fontId="13" fillId="0" borderId="12" xfId="0" applyNumberFormat="1" applyFont="1" applyFill="1" applyBorder="1" applyAlignment="1">
      <alignment horizontal="right" vertical="center" wrapText="1"/>
    </xf>
    <xf numFmtId="1" fontId="11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Border="1" applyAlignment="1">
      <alignment/>
    </xf>
    <xf numFmtId="0" fontId="2" fillId="0" borderId="0" xfId="0" applyFont="1" applyFill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1" fontId="1" fillId="0" borderId="49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 horizontal="right" vertical="center"/>
    </xf>
    <xf numFmtId="1" fontId="1" fillId="0" borderId="49" xfId="0" applyNumberFormat="1" applyFont="1" applyFill="1" applyBorder="1" applyAlignment="1">
      <alignment/>
    </xf>
    <xf numFmtId="3" fontId="21" fillId="0" borderId="12" xfId="0" applyNumberFormat="1" applyFont="1" applyFill="1" applyBorder="1" applyAlignment="1">
      <alignment horizontal="right" vertical="center" wrapText="1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2" fillId="0" borderId="12" xfId="0" applyFont="1" applyFill="1" applyBorder="1" applyAlignment="1">
      <alignment vertical="center"/>
    </xf>
    <xf numFmtId="3" fontId="12" fillId="0" borderId="0" xfId="0" applyNumberFormat="1" applyFont="1" applyFill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1" fontId="2" fillId="0" borderId="12" xfId="0" applyNumberFormat="1" applyFont="1" applyFill="1" applyBorder="1" applyAlignment="1">
      <alignment horizontal="right" vertical="center"/>
    </xf>
    <xf numFmtId="1" fontId="12" fillId="0" borderId="12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/>
    </xf>
    <xf numFmtId="3" fontId="16" fillId="39" borderId="12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7" fontId="1" fillId="0" borderId="12" xfId="0" applyNumberFormat="1" applyFont="1" applyFill="1" applyBorder="1" applyAlignment="1">
      <alignment horizontal="right"/>
    </xf>
    <xf numFmtId="0" fontId="9" fillId="39" borderId="12" xfId="0" applyFont="1" applyFill="1" applyBorder="1" applyAlignment="1">
      <alignment horizontal="right" vertical="center" wrapText="1"/>
    </xf>
    <xf numFmtId="164" fontId="1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21" fillId="39" borderId="12" xfId="0" applyFont="1" applyFill="1" applyBorder="1" applyAlignment="1">
      <alignment horizontal="left" vertical="center" wrapText="1"/>
    </xf>
    <xf numFmtId="166" fontId="13" fillId="0" borderId="12" xfId="0" applyNumberFormat="1" applyFont="1" applyFill="1" applyBorder="1" applyAlignment="1">
      <alignment horizontal="left" vertical="center" wrapText="1"/>
    </xf>
    <xf numFmtId="167" fontId="1" fillId="0" borderId="12" xfId="0" applyNumberFormat="1" applyFont="1" applyBorder="1" applyAlignment="1">
      <alignment horizontal="right"/>
    </xf>
    <xf numFmtId="0" fontId="21" fillId="39" borderId="12" xfId="0" applyFont="1" applyFill="1" applyBorder="1" applyAlignment="1">
      <alignment horizontal="right" vertical="center" wrapText="1"/>
    </xf>
    <xf numFmtId="166" fontId="12" fillId="0" borderId="12" xfId="0" applyNumberFormat="1" applyFont="1" applyFill="1" applyBorder="1" applyAlignment="1">
      <alignment horizontal="right" vertical="center" wrapText="1"/>
    </xf>
    <xf numFmtId="166" fontId="13" fillId="0" borderId="12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 vertical="center" wrapText="1"/>
    </xf>
    <xf numFmtId="166" fontId="9" fillId="0" borderId="1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right"/>
    </xf>
    <xf numFmtId="0" fontId="25" fillId="39" borderId="12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right" vertical="center" wrapText="1"/>
    </xf>
    <xf numFmtId="166" fontId="22" fillId="0" borderId="12" xfId="0" applyNumberFormat="1" applyFont="1" applyFill="1" applyBorder="1" applyAlignment="1">
      <alignment horizontal="right" vertical="center" wrapText="1"/>
    </xf>
    <xf numFmtId="166" fontId="14" fillId="0" borderId="12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Fill="1" applyBorder="1" applyAlignment="1">
      <alignment horizontal="right" vertical="center" wrapText="1"/>
    </xf>
    <xf numFmtId="166" fontId="15" fillId="0" borderId="12" xfId="0" applyNumberFormat="1" applyFont="1" applyFill="1" applyBorder="1" applyAlignment="1">
      <alignment horizontal="right" vertical="center" wrapText="1"/>
    </xf>
    <xf numFmtId="166" fontId="11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4" fillId="0" borderId="1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2" fillId="34" borderId="12" xfId="0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 horizontal="right"/>
    </xf>
    <xf numFmtId="1" fontId="2" fillId="34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3" fontId="1" fillId="0" borderId="40" xfId="0" applyNumberFormat="1" applyFont="1" applyBorder="1" applyAlignment="1">
      <alignment vertical="top"/>
    </xf>
    <xf numFmtId="166" fontId="12" fillId="0" borderId="12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3" fontId="1" fillId="34" borderId="12" xfId="0" applyNumberFormat="1" applyFont="1" applyFill="1" applyBorder="1" applyAlignment="1">
      <alignment horizontal="right" vertical="center" wrapText="1"/>
    </xf>
    <xf numFmtId="3" fontId="2" fillId="34" borderId="12" xfId="0" applyNumberFormat="1" applyFont="1" applyFill="1" applyBorder="1" applyAlignment="1">
      <alignment horizontal="right" vertical="center" wrapText="1"/>
    </xf>
    <xf numFmtId="3" fontId="2" fillId="34" borderId="12" xfId="0" applyNumberFormat="1" applyFont="1" applyFill="1" applyBorder="1" applyAlignment="1">
      <alignment horizontal="right"/>
    </xf>
    <xf numFmtId="164" fontId="1" fillId="34" borderId="12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1" fillId="34" borderId="12" xfId="0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9" fillId="39" borderId="12" xfId="0" applyFont="1" applyFill="1" applyBorder="1" applyAlignment="1">
      <alignment horizontal="left" vertical="center" wrapText="1"/>
    </xf>
    <xf numFmtId="166" fontId="1" fillId="0" borderId="12" xfId="0" applyNumberFormat="1" applyFont="1" applyFill="1" applyBorder="1" applyAlignment="1">
      <alignment horizontal="left" vertical="top" wrapText="1"/>
    </xf>
    <xf numFmtId="166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9" fillId="34" borderId="12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 vertical="top" wrapText="1"/>
    </xf>
    <xf numFmtId="1" fontId="1" fillId="34" borderId="12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 horizontal="right" vertical="center" wrapText="1"/>
    </xf>
    <xf numFmtId="1" fontId="2" fillId="34" borderId="12" xfId="0" applyNumberFormat="1" applyFont="1" applyFill="1" applyBorder="1" applyAlignment="1">
      <alignment horizontal="right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center"/>
    </xf>
    <xf numFmtId="3" fontId="21" fillId="39" borderId="12" xfId="0" applyNumberFormat="1" applyFont="1" applyFill="1" applyBorder="1" applyAlignment="1">
      <alignment horizontal="right" vertical="center" wrapText="1"/>
    </xf>
    <xf numFmtId="0" fontId="1" fillId="35" borderId="0" xfId="0" applyFont="1" applyFill="1" applyAlignment="1">
      <alignment vertical="top" wrapText="1"/>
    </xf>
    <xf numFmtId="3" fontId="1" fillId="0" borderId="37" xfId="0" applyNumberFormat="1" applyFont="1" applyBorder="1" applyAlignment="1">
      <alignment vertical="top"/>
    </xf>
    <xf numFmtId="0" fontId="12" fillId="0" borderId="12" xfId="0" applyFont="1" applyFill="1" applyBorder="1" applyAlignment="1">
      <alignment horizontal="left" vertical="top" wrapText="1"/>
    </xf>
    <xf numFmtId="166" fontId="2" fillId="0" borderId="12" xfId="0" applyNumberFormat="1" applyFont="1" applyFill="1" applyBorder="1" applyAlignment="1">
      <alignment horizontal="right" vertical="top" wrapText="1"/>
    </xf>
    <xf numFmtId="0" fontId="0" fillId="0" borderId="49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6" fillId="0" borderId="12" xfId="0" applyFont="1" applyFill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0" borderId="44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2" fillId="0" borderId="45" xfId="0" applyNumberFormat="1" applyFont="1" applyFill="1" applyBorder="1" applyAlignment="1">
      <alignment horizontal="right"/>
    </xf>
    <xf numFmtId="49" fontId="1" fillId="0" borderId="29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49" fontId="1" fillId="0" borderId="33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vertical="center"/>
    </xf>
    <xf numFmtId="49" fontId="1" fillId="0" borderId="40" xfId="0" applyNumberFormat="1" applyFont="1" applyBorder="1" applyAlignment="1">
      <alignment horizontal="left"/>
    </xf>
    <xf numFmtId="49" fontId="9" fillId="0" borderId="41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/>
    </xf>
    <xf numFmtId="49" fontId="1" fillId="0" borderId="43" xfId="0" applyNumberFormat="1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3" fontId="21" fillId="39" borderId="12" xfId="0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49" fontId="2" fillId="0" borderId="40" xfId="0" applyNumberFormat="1" applyFont="1" applyBorder="1" applyAlignment="1">
      <alignment horizontal="left"/>
    </xf>
    <xf numFmtId="3" fontId="13" fillId="0" borderId="12" xfId="0" applyNumberFormat="1" applyFont="1" applyFill="1" applyBorder="1" applyAlignment="1">
      <alignment vertical="center" wrapText="1"/>
    </xf>
    <xf numFmtId="49" fontId="2" fillId="0" borderId="44" xfId="0" applyNumberFormat="1" applyFont="1" applyBorder="1" applyAlignment="1">
      <alignment horizontal="left"/>
    </xf>
    <xf numFmtId="49" fontId="9" fillId="0" borderId="29" xfId="0" applyNumberFormat="1" applyFont="1" applyBorder="1" applyAlignment="1">
      <alignment horizontal="left"/>
    </xf>
    <xf numFmtId="3" fontId="11" fillId="0" borderId="12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left" vertical="top" wrapText="1"/>
    </xf>
    <xf numFmtId="0" fontId="1" fillId="34" borderId="12" xfId="0" applyFont="1" applyFill="1" applyBorder="1" applyAlignment="1">
      <alignment horizontal="right" vertical="top" wrapText="1"/>
    </xf>
    <xf numFmtId="3" fontId="16" fillId="39" borderId="12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1" fillId="0" borderId="5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34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vertical="center" wrapText="1"/>
    </xf>
    <xf numFmtId="3" fontId="1" fillId="34" borderId="12" xfId="0" applyNumberFormat="1" applyFont="1" applyFill="1" applyBorder="1" applyAlignment="1">
      <alignment vertical="center" wrapText="1"/>
    </xf>
    <xf numFmtId="3" fontId="28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/>
    </xf>
    <xf numFmtId="3" fontId="28" fillId="0" borderId="12" xfId="0" applyNumberFormat="1" applyFont="1" applyBorder="1" applyAlignment="1">
      <alignment vertical="top"/>
    </xf>
    <xf numFmtId="3" fontId="28" fillId="0" borderId="12" xfId="0" applyNumberFormat="1" applyFont="1" applyBorder="1" applyAlignment="1">
      <alignment wrapText="1"/>
    </xf>
    <xf numFmtId="3" fontId="28" fillId="34" borderId="12" xfId="0" applyNumberFormat="1" applyFont="1" applyFill="1" applyBorder="1" applyAlignment="1">
      <alignment vertical="top"/>
    </xf>
    <xf numFmtId="3" fontId="28" fillId="0" borderId="53" xfId="0" applyNumberFormat="1" applyFont="1" applyBorder="1" applyAlignment="1">
      <alignment/>
    </xf>
    <xf numFmtId="3" fontId="28" fillId="0" borderId="54" xfId="0" applyNumberFormat="1" applyFont="1" applyBorder="1" applyAlignment="1">
      <alignment/>
    </xf>
    <xf numFmtId="3" fontId="28" fillId="0" borderId="12" xfId="0" applyNumberFormat="1" applyFont="1" applyFill="1" applyBorder="1" applyAlignment="1">
      <alignment/>
    </xf>
    <xf numFmtId="3" fontId="28" fillId="34" borderId="12" xfId="0" applyNumberFormat="1" applyFont="1" applyFill="1" applyBorder="1" applyAlignment="1">
      <alignment/>
    </xf>
    <xf numFmtId="3" fontId="28" fillId="0" borderId="55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56" xfId="0" applyNumberFormat="1" applyFont="1" applyBorder="1" applyAlignment="1">
      <alignment/>
    </xf>
    <xf numFmtId="3" fontId="29" fillId="0" borderId="54" xfId="0" applyNumberFormat="1" applyFont="1" applyBorder="1" applyAlignment="1">
      <alignment/>
    </xf>
    <xf numFmtId="3" fontId="29" fillId="0" borderId="54" xfId="0" applyNumberFormat="1" applyFont="1" applyFill="1" applyBorder="1" applyAlignment="1">
      <alignment/>
    </xf>
    <xf numFmtId="3" fontId="29" fillId="34" borderId="54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2" fillId="0" borderId="44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4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40" xfId="0" applyNumberFormat="1" applyFont="1" applyBorder="1" applyAlignment="1">
      <alignment vertical="top"/>
    </xf>
    <xf numFmtId="3" fontId="1" fillId="0" borderId="12" xfId="0" applyNumberFormat="1" applyFont="1" applyFill="1" applyBorder="1" applyAlignment="1">
      <alignment vertical="top" wrapText="1"/>
    </xf>
    <xf numFmtId="49" fontId="1" fillId="0" borderId="40" xfId="0" applyNumberFormat="1" applyFont="1" applyBorder="1" applyAlignment="1">
      <alignment vertical="top" wrapText="1"/>
    </xf>
    <xf numFmtId="3" fontId="1" fillId="34" borderId="12" xfId="0" applyNumberFormat="1" applyFont="1" applyFill="1" applyBorder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3" fontId="1" fillId="0" borderId="34" xfId="0" applyNumberFormat="1" applyFont="1" applyBorder="1" applyAlignment="1">
      <alignment vertical="top" wrapText="1"/>
    </xf>
    <xf numFmtId="3" fontId="1" fillId="0" borderId="35" xfId="0" applyNumberFormat="1" applyFont="1" applyBorder="1" applyAlignment="1">
      <alignment vertical="top" wrapText="1"/>
    </xf>
    <xf numFmtId="3" fontId="1" fillId="0" borderId="22" xfId="0" applyNumberFormat="1" applyFont="1" applyBorder="1" applyAlignment="1">
      <alignment horizontal="left" vertical="top"/>
    </xf>
    <xf numFmtId="0" fontId="1" fillId="0" borderId="12" xfId="0" applyFont="1" applyFill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3" fontId="26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3" fontId="12" fillId="0" borderId="12" xfId="0" applyNumberFormat="1" applyFont="1" applyFill="1" applyBorder="1" applyAlignment="1">
      <alignment horizontal="right" vertical="top" wrapText="1"/>
    </xf>
    <xf numFmtId="0" fontId="30" fillId="0" borderId="12" xfId="0" applyFont="1" applyBorder="1" applyAlignment="1">
      <alignment/>
    </xf>
    <xf numFmtId="3" fontId="30" fillId="0" borderId="12" xfId="0" applyNumberFormat="1" applyFont="1" applyBorder="1" applyAlignment="1">
      <alignment horizontal="center" wrapText="1"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/>
    </xf>
    <xf numFmtId="0" fontId="30" fillId="0" borderId="12" xfId="0" applyFont="1" applyBorder="1" applyAlignment="1">
      <alignment/>
    </xf>
    <xf numFmtId="3" fontId="30" fillId="0" borderId="12" xfId="0" applyNumberFormat="1" applyFont="1" applyBorder="1" applyAlignment="1">
      <alignment/>
    </xf>
    <xf numFmtId="0" fontId="31" fillId="0" borderId="12" xfId="0" applyFont="1" applyBorder="1" applyAlignment="1">
      <alignment/>
    </xf>
    <xf numFmtId="0" fontId="30" fillId="0" borderId="12" xfId="0" applyFont="1" applyBorder="1" applyAlignment="1">
      <alignment/>
    </xf>
    <xf numFmtId="3" fontId="30" fillId="0" borderId="12" xfId="0" applyNumberFormat="1" applyFont="1" applyBorder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3" fontId="32" fillId="0" borderId="12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30" fillId="0" borderId="12" xfId="0" applyFont="1" applyBorder="1" applyAlignment="1">
      <alignment wrapText="1"/>
    </xf>
    <xf numFmtId="0" fontId="31" fillId="0" borderId="12" xfId="0" applyFont="1" applyBorder="1" applyAlignment="1">
      <alignment/>
    </xf>
    <xf numFmtId="0" fontId="34" fillId="0" borderId="12" xfId="0" applyFont="1" applyBorder="1" applyAlignment="1">
      <alignment/>
    </xf>
    <xf numFmtId="0" fontId="35" fillId="0" borderId="0" xfId="0" applyFont="1" applyFill="1" applyAlignment="1">
      <alignment/>
    </xf>
    <xf numFmtId="0" fontId="34" fillId="0" borderId="12" xfId="0" applyFont="1" applyBorder="1" applyAlignment="1">
      <alignment/>
    </xf>
    <xf numFmtId="0" fontId="36" fillId="0" borderId="12" xfId="0" applyFont="1" applyBorder="1" applyAlignment="1">
      <alignment/>
    </xf>
    <xf numFmtId="3" fontId="30" fillId="0" borderId="12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0" fontId="31" fillId="0" borderId="12" xfId="0" applyFont="1" applyBorder="1" applyAlignment="1">
      <alignment/>
    </xf>
    <xf numFmtId="0" fontId="37" fillId="0" borderId="12" xfId="0" applyFont="1" applyBorder="1" applyAlignment="1">
      <alignment/>
    </xf>
    <xf numFmtId="3" fontId="37" fillId="0" borderId="12" xfId="0" applyNumberFormat="1" applyFont="1" applyBorder="1" applyAlignment="1">
      <alignment/>
    </xf>
    <xf numFmtId="0" fontId="36" fillId="0" borderId="12" xfId="0" applyFont="1" applyBorder="1" applyAlignment="1">
      <alignment/>
    </xf>
    <xf numFmtId="0" fontId="31" fillId="0" borderId="0" xfId="0" applyFont="1" applyAlignment="1">
      <alignment/>
    </xf>
    <xf numFmtId="3" fontId="1" fillId="40" borderId="0" xfId="0" applyNumberFormat="1" applyFont="1" applyFill="1" applyBorder="1" applyAlignment="1">
      <alignment horizontal="right" vertical="center" wrapText="1"/>
    </xf>
    <xf numFmtId="3" fontId="3" fillId="41" borderId="24" xfId="0" applyNumberFormat="1" applyFont="1" applyFill="1" applyBorder="1" applyAlignment="1">
      <alignment/>
    </xf>
    <xf numFmtId="0" fontId="1" fillId="42" borderId="0" xfId="0" applyFont="1" applyFill="1" applyAlignment="1">
      <alignment/>
    </xf>
    <xf numFmtId="3" fontId="12" fillId="43" borderId="12" xfId="0" applyNumberFormat="1" applyFont="1" applyFill="1" applyBorder="1" applyAlignment="1">
      <alignment horizontal="right" vertical="center"/>
    </xf>
    <xf numFmtId="3" fontId="12" fillId="42" borderId="12" xfId="0" applyNumberFormat="1" applyFont="1" applyFill="1" applyBorder="1" applyAlignment="1">
      <alignment horizontal="right" vertical="center"/>
    </xf>
    <xf numFmtId="3" fontId="2" fillId="43" borderId="12" xfId="0" applyNumberFormat="1" applyFont="1" applyFill="1" applyBorder="1" applyAlignment="1">
      <alignment horizontal="right" vertical="center"/>
    </xf>
    <xf numFmtId="3" fontId="1" fillId="44" borderId="12" xfId="0" applyNumberFormat="1" applyFont="1" applyFill="1" applyBorder="1" applyAlignment="1">
      <alignment horizontal="right"/>
    </xf>
    <xf numFmtId="3" fontId="2" fillId="44" borderId="12" xfId="0" applyNumberFormat="1" applyFont="1" applyFill="1" applyBorder="1" applyAlignment="1">
      <alignment horizontal="right"/>
    </xf>
    <xf numFmtId="3" fontId="11" fillId="44" borderId="12" xfId="0" applyNumberFormat="1" applyFont="1" applyFill="1" applyBorder="1" applyAlignment="1">
      <alignment horizontal="right" vertical="center" wrapText="1"/>
    </xf>
    <xf numFmtId="0" fontId="2" fillId="43" borderId="12" xfId="0" applyFont="1" applyFill="1" applyBorder="1" applyAlignment="1">
      <alignment horizontal="right"/>
    </xf>
    <xf numFmtId="167" fontId="1" fillId="43" borderId="12" xfId="0" applyNumberFormat="1" applyFont="1" applyFill="1" applyBorder="1" applyAlignment="1">
      <alignment horizontal="right"/>
    </xf>
    <xf numFmtId="3" fontId="1" fillId="45" borderId="12" xfId="0" applyNumberFormat="1" applyFont="1" applyFill="1" applyBorder="1" applyAlignment="1">
      <alignment horizontal="right"/>
    </xf>
    <xf numFmtId="3" fontId="1" fillId="43" borderId="12" xfId="0" applyNumberFormat="1" applyFont="1" applyFill="1" applyBorder="1" applyAlignment="1">
      <alignment horizontal="right"/>
    </xf>
    <xf numFmtId="3" fontId="1" fillId="40" borderId="12" xfId="0" applyNumberFormat="1" applyFont="1" applyFill="1" applyBorder="1" applyAlignment="1">
      <alignment horizontal="right"/>
    </xf>
    <xf numFmtId="3" fontId="2" fillId="43" borderId="12" xfId="0" applyNumberFormat="1" applyFont="1" applyFill="1" applyBorder="1" applyAlignment="1">
      <alignment horizontal="right"/>
    </xf>
    <xf numFmtId="0" fontId="1" fillId="40" borderId="0" xfId="0" applyFont="1" applyFill="1" applyAlignment="1">
      <alignment/>
    </xf>
    <xf numFmtId="3" fontId="1" fillId="40" borderId="12" xfId="0" applyNumberFormat="1" applyFont="1" applyFill="1" applyBorder="1" applyAlignment="1">
      <alignment/>
    </xf>
    <xf numFmtId="0" fontId="1" fillId="43" borderId="0" xfId="0" applyFont="1" applyFill="1" applyAlignment="1">
      <alignment horizontal="right"/>
    </xf>
    <xf numFmtId="3" fontId="2" fillId="40" borderId="12" xfId="0" applyNumberFormat="1" applyFont="1" applyFill="1" applyBorder="1" applyAlignment="1">
      <alignment horizontal="right" vertical="center" wrapText="1"/>
    </xf>
    <xf numFmtId="3" fontId="20" fillId="43" borderId="12" xfId="0" applyNumberFormat="1" applyFont="1" applyFill="1" applyBorder="1" applyAlignment="1">
      <alignment horizontal="right" vertical="center" wrapText="1"/>
    </xf>
    <xf numFmtId="3" fontId="2" fillId="43" borderId="12" xfId="0" applyNumberFormat="1" applyFont="1" applyFill="1" applyBorder="1" applyAlignment="1">
      <alignment horizontal="right" vertical="center" wrapText="1"/>
    </xf>
    <xf numFmtId="3" fontId="9" fillId="43" borderId="12" xfId="0" applyNumberFormat="1" applyFont="1" applyFill="1" applyBorder="1" applyAlignment="1">
      <alignment horizontal="right" vertical="center" wrapText="1"/>
    </xf>
    <xf numFmtId="3" fontId="1" fillId="40" borderId="12" xfId="0" applyNumberFormat="1" applyFont="1" applyFill="1" applyBorder="1" applyAlignment="1">
      <alignment horizontal="right" vertical="center" wrapText="1"/>
    </xf>
    <xf numFmtId="3" fontId="9" fillId="40" borderId="12" xfId="0" applyNumberFormat="1" applyFont="1" applyFill="1" applyBorder="1" applyAlignment="1">
      <alignment horizontal="right" vertical="center" wrapText="1"/>
    </xf>
    <xf numFmtId="3" fontId="20" fillId="42" borderId="12" xfId="0" applyNumberFormat="1" applyFont="1" applyFill="1" applyBorder="1" applyAlignment="1">
      <alignment horizontal="right" vertical="center" wrapText="1"/>
    </xf>
    <xf numFmtId="3" fontId="9" fillId="42" borderId="12" xfId="0" applyNumberFormat="1" applyFont="1" applyFill="1" applyBorder="1" applyAlignment="1">
      <alignment horizontal="right" vertical="center" wrapText="1"/>
    </xf>
    <xf numFmtId="3" fontId="1" fillId="46" borderId="12" xfId="0" applyNumberFormat="1" applyFont="1" applyFill="1" applyBorder="1" applyAlignment="1">
      <alignment horizontal="right"/>
    </xf>
    <xf numFmtId="0" fontId="1" fillId="44" borderId="0" xfId="0" applyFont="1" applyFill="1" applyAlignment="1">
      <alignment/>
    </xf>
    <xf numFmtId="3" fontId="1" fillId="44" borderId="0" xfId="0" applyNumberFormat="1" applyFont="1" applyFill="1" applyAlignment="1">
      <alignment horizontal="right"/>
    </xf>
    <xf numFmtId="0" fontId="1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 horizontal="right" vertical="center"/>
    </xf>
    <xf numFmtId="3" fontId="12" fillId="44" borderId="12" xfId="0" applyNumberFormat="1" applyFont="1" applyFill="1" applyBorder="1" applyAlignment="1">
      <alignment horizontal="right" vertical="center"/>
    </xf>
    <xf numFmtId="14" fontId="1" fillId="43" borderId="12" xfId="0" applyNumberFormat="1" applyFont="1" applyFill="1" applyBorder="1" applyAlignment="1">
      <alignment horizontal="right"/>
    </xf>
    <xf numFmtId="3" fontId="2" fillId="42" borderId="12" xfId="0" applyNumberFormat="1" applyFont="1" applyFill="1" applyBorder="1" applyAlignment="1">
      <alignment horizontal="right" vertical="center"/>
    </xf>
    <xf numFmtId="3" fontId="1" fillId="43" borderId="12" xfId="0" applyNumberFormat="1" applyFont="1" applyFill="1" applyBorder="1" applyAlignment="1">
      <alignment horizontal="right" vertical="center" wrapText="1"/>
    </xf>
    <xf numFmtId="0" fontId="12" fillId="43" borderId="0" xfId="0" applyFont="1" applyFill="1" applyAlignment="1">
      <alignment wrapText="1"/>
    </xf>
    <xf numFmtId="3" fontId="12" fillId="40" borderId="12" xfId="0" applyNumberFormat="1" applyFont="1" applyFill="1" applyBorder="1" applyAlignment="1">
      <alignment horizontal="right" vertical="center" wrapText="1"/>
    </xf>
    <xf numFmtId="3" fontId="12" fillId="43" borderId="12" xfId="0" applyNumberFormat="1" applyFont="1" applyFill="1" applyBorder="1" applyAlignment="1">
      <alignment horizontal="right" vertical="center" wrapText="1"/>
    </xf>
    <xf numFmtId="3" fontId="13" fillId="43" borderId="12" xfId="0" applyNumberFormat="1" applyFont="1" applyFill="1" applyBorder="1" applyAlignment="1">
      <alignment horizontal="right" vertical="center" wrapText="1"/>
    </xf>
    <xf numFmtId="3" fontId="12" fillId="42" borderId="12" xfId="0" applyNumberFormat="1" applyFont="1" applyFill="1" applyBorder="1" applyAlignment="1">
      <alignment horizontal="right" vertical="center" wrapText="1"/>
    </xf>
    <xf numFmtId="0" fontId="1" fillId="43" borderId="0" xfId="0" applyFont="1" applyFill="1" applyAlignment="1">
      <alignment/>
    </xf>
    <xf numFmtId="3" fontId="13" fillId="42" borderId="12" xfId="0" applyNumberFormat="1" applyFont="1" applyFill="1" applyBorder="1" applyAlignment="1">
      <alignment horizontal="right" vertical="center" wrapText="1"/>
    </xf>
    <xf numFmtId="3" fontId="2" fillId="40" borderId="12" xfId="0" applyNumberFormat="1" applyFont="1" applyFill="1" applyBorder="1" applyAlignment="1">
      <alignment horizontal="right" vertical="center"/>
    </xf>
    <xf numFmtId="3" fontId="12" fillId="44" borderId="12" xfId="0" applyNumberFormat="1" applyFont="1" applyFill="1" applyBorder="1" applyAlignment="1">
      <alignment horizontal="right" vertical="center" wrapText="1"/>
    </xf>
    <xf numFmtId="3" fontId="2" fillId="46" borderId="12" xfId="0" applyNumberFormat="1" applyFont="1" applyFill="1" applyBorder="1" applyAlignment="1">
      <alignment horizontal="right" vertical="center"/>
    </xf>
    <xf numFmtId="0" fontId="1" fillId="43" borderId="12" xfId="0" applyFont="1" applyFill="1" applyBorder="1" applyAlignment="1">
      <alignment horizontal="right"/>
    </xf>
    <xf numFmtId="0" fontId="1" fillId="40" borderId="12" xfId="0" applyFont="1" applyFill="1" applyBorder="1" applyAlignment="1">
      <alignment horizontal="right"/>
    </xf>
    <xf numFmtId="166" fontId="1" fillId="43" borderId="12" xfId="0" applyNumberFormat="1" applyFont="1" applyFill="1" applyBorder="1" applyAlignment="1">
      <alignment horizontal="right" vertical="center" wrapText="1"/>
    </xf>
    <xf numFmtId="166" fontId="1" fillId="40" borderId="12" xfId="0" applyNumberFormat="1" applyFont="1" applyFill="1" applyBorder="1" applyAlignment="1">
      <alignment horizontal="right" vertical="center" wrapText="1"/>
    </xf>
    <xf numFmtId="166" fontId="2" fillId="43" borderId="12" xfId="0" applyNumberFormat="1" applyFont="1" applyFill="1" applyBorder="1" applyAlignment="1">
      <alignment horizontal="right" vertical="center" wrapText="1"/>
    </xf>
    <xf numFmtId="0" fontId="9" fillId="43" borderId="12" xfId="0" applyFont="1" applyFill="1" applyBorder="1" applyAlignment="1">
      <alignment horizontal="right" vertical="center" wrapText="1"/>
    </xf>
    <xf numFmtId="1" fontId="2" fillId="43" borderId="12" xfId="0" applyNumberFormat="1" applyFont="1" applyFill="1" applyBorder="1" applyAlignment="1">
      <alignment horizontal="right"/>
    </xf>
    <xf numFmtId="0" fontId="1" fillId="43" borderId="0" xfId="0" applyFont="1" applyFill="1" applyBorder="1" applyAlignment="1">
      <alignment horizontal="center"/>
    </xf>
    <xf numFmtId="0" fontId="2" fillId="46" borderId="12" xfId="0" applyFont="1" applyFill="1" applyBorder="1" applyAlignment="1">
      <alignment horizontal="right"/>
    </xf>
    <xf numFmtId="167" fontId="1" fillId="46" borderId="12" xfId="0" applyNumberFormat="1" applyFont="1" applyFill="1" applyBorder="1" applyAlignment="1">
      <alignment horizontal="right"/>
    </xf>
    <xf numFmtId="0" fontId="1" fillId="47" borderId="0" xfId="0" applyFont="1" applyFill="1" applyAlignment="1">
      <alignment/>
    </xf>
    <xf numFmtId="3" fontId="2" fillId="46" borderId="12" xfId="0" applyNumberFormat="1" applyFont="1" applyFill="1" applyBorder="1" applyAlignment="1">
      <alignment horizontal="right"/>
    </xf>
    <xf numFmtId="0" fontId="2" fillId="46" borderId="0" xfId="0" applyFont="1" applyFill="1" applyBorder="1" applyAlignment="1">
      <alignment horizontal="right"/>
    </xf>
    <xf numFmtId="167" fontId="1" fillId="46" borderId="0" xfId="0" applyNumberFormat="1" applyFont="1" applyFill="1" applyBorder="1" applyAlignment="1">
      <alignment horizontal="right"/>
    </xf>
    <xf numFmtId="3" fontId="1" fillId="45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44" borderId="0" xfId="0" applyNumberFormat="1" applyFont="1" applyFill="1" applyBorder="1" applyAlignment="1">
      <alignment horizontal="right"/>
    </xf>
    <xf numFmtId="3" fontId="1" fillId="40" borderId="0" xfId="0" applyNumberFormat="1" applyFont="1" applyFill="1" applyBorder="1" applyAlignment="1">
      <alignment horizontal="right"/>
    </xf>
    <xf numFmtId="3" fontId="1" fillId="46" borderId="0" xfId="0" applyNumberFormat="1" applyFont="1" applyFill="1" applyBorder="1" applyAlignment="1">
      <alignment horizontal="right"/>
    </xf>
    <xf numFmtId="3" fontId="2" fillId="46" borderId="0" xfId="0" applyNumberFormat="1" applyFont="1" applyFill="1" applyBorder="1" applyAlignment="1">
      <alignment horizontal="right"/>
    </xf>
    <xf numFmtId="3" fontId="1" fillId="43" borderId="0" xfId="0" applyNumberFormat="1" applyFont="1" applyFill="1" applyBorder="1" applyAlignment="1">
      <alignment horizontal="right"/>
    </xf>
    <xf numFmtId="3" fontId="2" fillId="43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40" borderId="0" xfId="0" applyNumberFormat="1" applyFont="1" applyFill="1" applyBorder="1" applyAlignment="1">
      <alignment horizontal="right" vertical="center" wrapText="1"/>
    </xf>
    <xf numFmtId="3" fontId="20" fillId="43" borderId="0" xfId="0" applyNumberFormat="1" applyFont="1" applyFill="1" applyBorder="1" applyAlignment="1">
      <alignment horizontal="right" vertical="center" wrapText="1"/>
    </xf>
    <xf numFmtId="3" fontId="2" fillId="43" borderId="0" xfId="0" applyNumberFormat="1" applyFont="1" applyFill="1" applyBorder="1" applyAlignment="1">
      <alignment horizontal="right" vertical="center" wrapText="1"/>
    </xf>
    <xf numFmtId="3" fontId="9" fillId="43" borderId="0" xfId="0" applyNumberFormat="1" applyFont="1" applyFill="1" applyBorder="1" applyAlignment="1">
      <alignment horizontal="right" vertical="center" wrapText="1"/>
    </xf>
    <xf numFmtId="3" fontId="9" fillId="40" borderId="0" xfId="0" applyNumberFormat="1" applyFont="1" applyFill="1" applyBorder="1" applyAlignment="1">
      <alignment horizontal="right" vertical="center" wrapText="1"/>
    </xf>
    <xf numFmtId="3" fontId="20" fillId="42" borderId="0" xfId="0" applyNumberFormat="1" applyFont="1" applyFill="1" applyBorder="1" applyAlignment="1">
      <alignment horizontal="right" vertical="center" wrapText="1"/>
    </xf>
    <xf numFmtId="3" fontId="9" fillId="42" borderId="0" xfId="0" applyNumberFormat="1" applyFont="1" applyFill="1" applyBorder="1" applyAlignment="1">
      <alignment horizontal="right" vertical="center" wrapText="1"/>
    </xf>
    <xf numFmtId="3" fontId="9" fillId="46" borderId="12" xfId="0" applyNumberFormat="1" applyFont="1" applyFill="1" applyBorder="1" applyAlignment="1">
      <alignment horizontal="right" vertical="center" wrapText="1"/>
    </xf>
    <xf numFmtId="0" fontId="12" fillId="46" borderId="0" xfId="0" applyFont="1" applyFill="1" applyAlignment="1">
      <alignment horizontal="right"/>
    </xf>
    <xf numFmtId="167" fontId="12" fillId="46" borderId="12" xfId="0" applyNumberFormat="1" applyFont="1" applyFill="1" applyBorder="1" applyAlignment="1">
      <alignment horizontal="right"/>
    </xf>
    <xf numFmtId="3" fontId="12" fillId="46" borderId="12" xfId="0" applyNumberFormat="1" applyFont="1" applyFill="1" applyBorder="1" applyAlignment="1">
      <alignment horizontal="right"/>
    </xf>
    <xf numFmtId="3" fontId="13" fillId="46" borderId="12" xfId="0" applyNumberFormat="1" applyFont="1" applyFill="1" applyBorder="1" applyAlignment="1">
      <alignment horizontal="right"/>
    </xf>
    <xf numFmtId="3" fontId="12" fillId="47" borderId="12" xfId="0" applyNumberFormat="1" applyFont="1" applyFill="1" applyBorder="1" applyAlignment="1">
      <alignment horizontal="right"/>
    </xf>
    <xf numFmtId="3" fontId="13" fillId="47" borderId="12" xfId="0" applyNumberFormat="1" applyFont="1" applyFill="1" applyBorder="1" applyAlignment="1">
      <alignment horizontal="right"/>
    </xf>
    <xf numFmtId="0" fontId="12" fillId="43" borderId="0" xfId="0" applyFont="1" applyFill="1" applyAlignment="1">
      <alignment/>
    </xf>
    <xf numFmtId="0" fontId="12" fillId="40" borderId="0" xfId="0" applyFont="1" applyFill="1" applyAlignment="1">
      <alignment/>
    </xf>
    <xf numFmtId="14" fontId="1" fillId="46" borderId="12" xfId="0" applyNumberFormat="1" applyFont="1" applyFill="1" applyBorder="1" applyAlignment="1">
      <alignment horizontal="right"/>
    </xf>
    <xf numFmtId="3" fontId="13" fillId="46" borderId="12" xfId="0" applyNumberFormat="1" applyFont="1" applyFill="1" applyBorder="1" applyAlignment="1">
      <alignment horizontal="right" vertical="center" wrapText="1"/>
    </xf>
    <xf numFmtId="3" fontId="12" fillId="46" borderId="12" xfId="0" applyNumberFormat="1" applyFont="1" applyFill="1" applyBorder="1" applyAlignment="1">
      <alignment horizontal="right" vertical="center"/>
    </xf>
    <xf numFmtId="3" fontId="1" fillId="44" borderId="0" xfId="0" applyNumberFormat="1" applyFont="1" applyFill="1" applyAlignment="1">
      <alignment/>
    </xf>
    <xf numFmtId="3" fontId="1" fillId="44" borderId="12" xfId="0" applyNumberFormat="1" applyFont="1" applyFill="1" applyBorder="1" applyAlignment="1">
      <alignment horizontal="right" vertical="center" wrapText="1"/>
    </xf>
    <xf numFmtId="167" fontId="2" fillId="43" borderId="12" xfId="0" applyNumberFormat="1" applyFont="1" applyFill="1" applyBorder="1" applyAlignment="1">
      <alignment horizontal="right"/>
    </xf>
    <xf numFmtId="3" fontId="1" fillId="42" borderId="12" xfId="0" applyNumberFormat="1" applyFont="1" applyFill="1" applyBorder="1" applyAlignment="1">
      <alignment horizontal="right"/>
    </xf>
    <xf numFmtId="1" fontId="2" fillId="42" borderId="12" xfId="0" applyNumberFormat="1" applyFont="1" applyFill="1" applyBorder="1" applyAlignment="1">
      <alignment horizontal="right"/>
    </xf>
    <xf numFmtId="0" fontId="12" fillId="46" borderId="12" xfId="0" applyFont="1" applyFill="1" applyBorder="1" applyAlignment="1">
      <alignment horizontal="right"/>
    </xf>
    <xf numFmtId="0" fontId="1" fillId="46" borderId="0" xfId="0" applyFont="1" applyFill="1" applyAlignment="1">
      <alignment/>
    </xf>
    <xf numFmtId="1" fontId="2" fillId="46" borderId="12" xfId="0" applyNumberFormat="1" applyFont="1" applyFill="1" applyBorder="1" applyAlignment="1">
      <alignment horizontal="right"/>
    </xf>
    <xf numFmtId="0" fontId="12" fillId="44" borderId="12" xfId="0" applyFont="1" applyFill="1" applyBorder="1" applyAlignment="1">
      <alignment horizontal="right" vertical="center" wrapText="1"/>
    </xf>
    <xf numFmtId="0" fontId="1" fillId="44" borderId="0" xfId="0" applyFont="1" applyFill="1" applyAlignment="1">
      <alignment horizontal="right"/>
    </xf>
    <xf numFmtId="0" fontId="1" fillId="48" borderId="0" xfId="0" applyFont="1" applyFill="1" applyAlignment="1">
      <alignment/>
    </xf>
    <xf numFmtId="3" fontId="2" fillId="44" borderId="12" xfId="0" applyNumberFormat="1" applyFont="1" applyFill="1" applyBorder="1" applyAlignment="1">
      <alignment horizontal="right" vertical="center" wrapText="1"/>
    </xf>
    <xf numFmtId="3" fontId="2" fillId="46" borderId="12" xfId="0" applyNumberFormat="1" applyFont="1" applyFill="1" applyBorder="1" applyAlignment="1">
      <alignment horizontal="right" vertical="center" wrapText="1"/>
    </xf>
    <xf numFmtId="3" fontId="2" fillId="47" borderId="12" xfId="0" applyNumberFormat="1" applyFont="1" applyFill="1" applyBorder="1" applyAlignment="1">
      <alignment horizontal="right"/>
    </xf>
    <xf numFmtId="3" fontId="1" fillId="47" borderId="12" xfId="0" applyNumberFormat="1" applyFont="1" applyFill="1" applyBorder="1" applyAlignment="1">
      <alignment horizontal="right"/>
    </xf>
    <xf numFmtId="0" fontId="0" fillId="44" borderId="0" xfId="0" applyFill="1" applyAlignment="1">
      <alignment/>
    </xf>
    <xf numFmtId="164" fontId="1" fillId="43" borderId="12" xfId="0" applyNumberFormat="1" applyFont="1" applyFill="1" applyBorder="1" applyAlignment="1">
      <alignment horizontal="right"/>
    </xf>
    <xf numFmtId="0" fontId="1" fillId="43" borderId="12" xfId="0" applyFont="1" applyFill="1" applyBorder="1" applyAlignment="1">
      <alignment horizontal="right" vertical="center" wrapText="1"/>
    </xf>
    <xf numFmtId="0" fontId="2" fillId="43" borderId="12" xfId="0" applyFont="1" applyFill="1" applyBorder="1" applyAlignment="1">
      <alignment horizontal="right" vertical="center" wrapText="1"/>
    </xf>
    <xf numFmtId="0" fontId="1" fillId="40" borderId="12" xfId="0" applyFont="1" applyFill="1" applyBorder="1" applyAlignment="1">
      <alignment horizontal="right" vertical="center" wrapText="1"/>
    </xf>
    <xf numFmtId="0" fontId="2" fillId="40" borderId="12" xfId="0" applyFont="1" applyFill="1" applyBorder="1" applyAlignment="1">
      <alignment horizontal="right"/>
    </xf>
    <xf numFmtId="0" fontId="1" fillId="40" borderId="0" xfId="0" applyFont="1" applyFill="1" applyAlignment="1">
      <alignment horizontal="right"/>
    </xf>
    <xf numFmtId="3" fontId="2" fillId="40" borderId="12" xfId="0" applyNumberFormat="1" applyFont="1" applyFill="1" applyBorder="1" applyAlignment="1">
      <alignment horizontal="right"/>
    </xf>
    <xf numFmtId="49" fontId="1" fillId="42" borderId="12" xfId="0" applyNumberFormat="1" applyFont="1" applyFill="1" applyBorder="1" applyAlignment="1">
      <alignment horizontal="right"/>
    </xf>
    <xf numFmtId="1" fontId="1" fillId="42" borderId="12" xfId="0" applyNumberFormat="1" applyFont="1" applyFill="1" applyBorder="1" applyAlignment="1">
      <alignment horizontal="right"/>
    </xf>
    <xf numFmtId="1" fontId="1" fillId="40" borderId="12" xfId="0" applyNumberFormat="1" applyFont="1" applyFill="1" applyBorder="1" applyAlignment="1">
      <alignment horizontal="right"/>
    </xf>
    <xf numFmtId="0" fontId="9" fillId="43" borderId="12" xfId="0" applyFont="1" applyFill="1" applyBorder="1" applyAlignment="1">
      <alignment horizontal="right"/>
    </xf>
    <xf numFmtId="166" fontId="9" fillId="43" borderId="12" xfId="0" applyNumberFormat="1" applyFont="1" applyFill="1" applyBorder="1" applyAlignment="1">
      <alignment horizontal="right" vertical="center" wrapText="1"/>
    </xf>
    <xf numFmtId="0" fontId="9" fillId="40" borderId="12" xfId="0" applyFont="1" applyFill="1" applyBorder="1" applyAlignment="1">
      <alignment horizontal="right" vertical="center" wrapText="1"/>
    </xf>
    <xf numFmtId="0" fontId="2" fillId="42" borderId="12" xfId="0" applyFont="1" applyFill="1" applyBorder="1" applyAlignment="1">
      <alignment horizontal="right" vertical="center" wrapText="1"/>
    </xf>
    <xf numFmtId="0" fontId="2" fillId="40" borderId="12" xfId="0" applyFont="1" applyFill="1" applyBorder="1" applyAlignment="1">
      <alignment horizontal="right" vertical="center" wrapText="1"/>
    </xf>
    <xf numFmtId="0" fontId="13" fillId="40" borderId="0" xfId="0" applyFont="1" applyFill="1" applyBorder="1" applyAlignment="1">
      <alignment horizontal="left" vertical="center" wrapText="1"/>
    </xf>
    <xf numFmtId="49" fontId="2" fillId="46" borderId="12" xfId="0" applyNumberFormat="1" applyFont="1" applyFill="1" applyBorder="1" applyAlignment="1">
      <alignment/>
    </xf>
    <xf numFmtId="3" fontId="1" fillId="46" borderId="12" xfId="0" applyNumberFormat="1" applyFont="1" applyFill="1" applyBorder="1" applyAlignment="1">
      <alignment/>
    </xf>
    <xf numFmtId="3" fontId="2" fillId="46" borderId="12" xfId="0" applyNumberFormat="1" applyFont="1" applyFill="1" applyBorder="1" applyAlignment="1">
      <alignment/>
    </xf>
    <xf numFmtId="3" fontId="1" fillId="47" borderId="12" xfId="0" applyNumberFormat="1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44" borderId="0" xfId="0" applyNumberFormat="1" applyFont="1" applyFill="1" applyBorder="1" applyAlignment="1">
      <alignment/>
    </xf>
    <xf numFmtId="3" fontId="1" fillId="46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3" fontId="2" fillId="43" borderId="12" xfId="0" applyNumberFormat="1" applyFont="1" applyFill="1" applyBorder="1" applyAlignment="1">
      <alignment/>
    </xf>
    <xf numFmtId="3" fontId="2" fillId="43" borderId="0" xfId="0" applyNumberFormat="1" applyFont="1" applyFill="1" applyBorder="1" applyAlignment="1">
      <alignment/>
    </xf>
    <xf numFmtId="3" fontId="2" fillId="47" borderId="12" xfId="0" applyNumberFormat="1" applyFont="1" applyFill="1" applyBorder="1" applyAlignment="1">
      <alignment/>
    </xf>
    <xf numFmtId="3" fontId="2" fillId="42" borderId="0" xfId="0" applyNumberFormat="1" applyFont="1" applyFill="1" applyBorder="1" applyAlignment="1">
      <alignment/>
    </xf>
    <xf numFmtId="3" fontId="1" fillId="42" borderId="0" xfId="0" applyNumberFormat="1" applyFont="1" applyFill="1" applyBorder="1" applyAlignment="1">
      <alignment/>
    </xf>
    <xf numFmtId="49" fontId="2" fillId="43" borderId="0" xfId="0" applyNumberFormat="1" applyFont="1" applyFill="1" applyBorder="1" applyAlignment="1">
      <alignment/>
    </xf>
    <xf numFmtId="3" fontId="1" fillId="43" borderId="12" xfId="0" applyNumberFormat="1" applyFont="1" applyFill="1" applyBorder="1" applyAlignment="1">
      <alignment/>
    </xf>
    <xf numFmtId="3" fontId="1" fillId="43" borderId="0" xfId="0" applyNumberFormat="1" applyFont="1" applyFill="1" applyBorder="1" applyAlignment="1">
      <alignment/>
    </xf>
    <xf numFmtId="3" fontId="13" fillId="43" borderId="12" xfId="0" applyNumberFormat="1" applyFont="1" applyFill="1" applyBorder="1" applyAlignment="1">
      <alignment vertical="center" wrapText="1"/>
    </xf>
    <xf numFmtId="3" fontId="13" fillId="43" borderId="0" xfId="0" applyNumberFormat="1" applyFont="1" applyFill="1" applyBorder="1" applyAlignment="1">
      <alignment vertical="center" wrapText="1"/>
    </xf>
    <xf numFmtId="3" fontId="1" fillId="40" borderId="12" xfId="0" applyNumberFormat="1" applyFont="1" applyFill="1" applyBorder="1" applyAlignment="1">
      <alignment/>
    </xf>
    <xf numFmtId="3" fontId="1" fillId="40" borderId="0" xfId="0" applyNumberFormat="1" applyFont="1" applyFill="1" applyBorder="1" applyAlignment="1">
      <alignment/>
    </xf>
    <xf numFmtId="3" fontId="13" fillId="40" borderId="12" xfId="0" applyNumberFormat="1" applyFont="1" applyFill="1" applyBorder="1" applyAlignment="1">
      <alignment vertical="center" wrapText="1"/>
    </xf>
    <xf numFmtId="3" fontId="13" fillId="40" borderId="0" xfId="0" applyNumberFormat="1" applyFont="1" applyFill="1" applyBorder="1" applyAlignment="1">
      <alignment vertical="center" wrapText="1"/>
    </xf>
    <xf numFmtId="3" fontId="2" fillId="40" borderId="12" xfId="0" applyNumberFormat="1" applyFont="1" applyFill="1" applyBorder="1" applyAlignment="1">
      <alignment/>
    </xf>
    <xf numFmtId="3" fontId="2" fillId="40" borderId="0" xfId="0" applyNumberFormat="1" applyFont="1" applyFill="1" applyBorder="1" applyAlignment="1">
      <alignment/>
    </xf>
    <xf numFmtId="14" fontId="1" fillId="0" borderId="12" xfId="0" applyNumberFormat="1" applyFont="1" applyBorder="1" applyAlignment="1">
      <alignment/>
    </xf>
    <xf numFmtId="164" fontId="2" fillId="46" borderId="12" xfId="0" applyNumberFormat="1" applyFont="1" applyFill="1" applyBorder="1" applyAlignment="1">
      <alignment/>
    </xf>
    <xf numFmtId="0" fontId="0" fillId="40" borderId="0" xfId="0" applyFill="1" applyAlignment="1">
      <alignment/>
    </xf>
    <xf numFmtId="3" fontId="9" fillId="43" borderId="12" xfId="0" applyNumberFormat="1" applyFont="1" applyFill="1" applyBorder="1" applyAlignment="1">
      <alignment/>
    </xf>
    <xf numFmtId="0" fontId="16" fillId="40" borderId="0" xfId="0" applyFont="1" applyFill="1" applyAlignment="1">
      <alignment/>
    </xf>
    <xf numFmtId="0" fontId="12" fillId="46" borderId="0" xfId="0" applyFont="1" applyFill="1" applyAlignment="1">
      <alignment/>
    </xf>
    <xf numFmtId="0" fontId="12" fillId="46" borderId="12" xfId="0" applyFont="1" applyFill="1" applyBorder="1" applyAlignment="1">
      <alignment/>
    </xf>
    <xf numFmtId="3" fontId="13" fillId="43" borderId="12" xfId="0" applyNumberFormat="1" applyFont="1" applyFill="1" applyBorder="1" applyAlignment="1">
      <alignment horizontal="right"/>
    </xf>
    <xf numFmtId="3" fontId="11" fillId="43" borderId="12" xfId="0" applyNumberFormat="1" applyFont="1" applyFill="1" applyBorder="1" applyAlignment="1">
      <alignment horizontal="right"/>
    </xf>
    <xf numFmtId="3" fontId="12" fillId="43" borderId="12" xfId="0" applyNumberFormat="1" applyFont="1" applyFill="1" applyBorder="1" applyAlignment="1">
      <alignment horizontal="right"/>
    </xf>
    <xf numFmtId="3" fontId="12" fillId="40" borderId="12" xfId="0" applyNumberFormat="1" applyFont="1" applyFill="1" applyBorder="1" applyAlignment="1">
      <alignment horizontal="right"/>
    </xf>
    <xf numFmtId="3" fontId="21" fillId="40" borderId="12" xfId="0" applyNumberFormat="1" applyFont="1" applyFill="1" applyBorder="1" applyAlignment="1">
      <alignment horizontal="right" vertical="center" wrapText="1"/>
    </xf>
    <xf numFmtId="3" fontId="11" fillId="43" borderId="12" xfId="0" applyNumberFormat="1" applyFont="1" applyFill="1" applyBorder="1" applyAlignment="1">
      <alignment horizontal="right" vertical="center" wrapText="1"/>
    </xf>
    <xf numFmtId="3" fontId="11" fillId="40" borderId="12" xfId="0" applyNumberFormat="1" applyFont="1" applyFill="1" applyBorder="1" applyAlignment="1">
      <alignment horizontal="right" vertical="center" wrapText="1"/>
    </xf>
    <xf numFmtId="3" fontId="13" fillId="40" borderId="12" xfId="0" applyNumberFormat="1" applyFont="1" applyFill="1" applyBorder="1" applyAlignment="1">
      <alignment horizontal="right" vertical="center" wrapText="1"/>
    </xf>
    <xf numFmtId="3" fontId="13" fillId="44" borderId="12" xfId="0" applyNumberFormat="1" applyFont="1" applyFill="1" applyBorder="1" applyAlignment="1">
      <alignment horizontal="right" vertical="center" wrapText="1"/>
    </xf>
    <xf numFmtId="0" fontId="1" fillId="43" borderId="12" xfId="0" applyFont="1" applyFill="1" applyBorder="1" applyAlignment="1">
      <alignment horizontal="right" vertical="top" wrapText="1"/>
    </xf>
    <xf numFmtId="0" fontId="1" fillId="43" borderId="12" xfId="0" applyFont="1" applyFill="1" applyBorder="1" applyAlignment="1">
      <alignment horizontal="right" vertical="top"/>
    </xf>
    <xf numFmtId="166" fontId="2" fillId="44" borderId="12" xfId="0" applyNumberFormat="1" applyFont="1" applyFill="1" applyBorder="1" applyAlignment="1">
      <alignment horizontal="right" vertical="center" wrapText="1"/>
    </xf>
    <xf numFmtId="0" fontId="2" fillId="46" borderId="12" xfId="0" applyFont="1" applyFill="1" applyBorder="1" applyAlignment="1">
      <alignment horizontal="right" vertical="center" wrapText="1"/>
    </xf>
    <xf numFmtId="0" fontId="9" fillId="46" borderId="12" xfId="0" applyFont="1" applyFill="1" applyBorder="1" applyAlignment="1">
      <alignment horizontal="right" vertical="center" wrapText="1"/>
    </xf>
    <xf numFmtId="0" fontId="2" fillId="40" borderId="0" xfId="0" applyFont="1" applyFill="1" applyAlignment="1">
      <alignment/>
    </xf>
    <xf numFmtId="3" fontId="1" fillId="46" borderId="12" xfId="0" applyNumberFormat="1" applyFont="1" applyFill="1" applyBorder="1" applyAlignment="1">
      <alignment vertical="center" wrapText="1"/>
    </xf>
    <xf numFmtId="3" fontId="9" fillId="46" borderId="12" xfId="0" applyNumberFormat="1" applyFont="1" applyFill="1" applyBorder="1" applyAlignment="1">
      <alignment vertical="center" wrapText="1"/>
    </xf>
    <xf numFmtId="3" fontId="27" fillId="43" borderId="12" xfId="0" applyNumberFormat="1" applyFont="1" applyFill="1" applyBorder="1" applyAlignment="1">
      <alignment vertical="top" wrapText="1"/>
    </xf>
    <xf numFmtId="3" fontId="27" fillId="43" borderId="12" xfId="0" applyNumberFormat="1" applyFont="1" applyFill="1" applyBorder="1" applyAlignment="1">
      <alignment vertical="center" wrapText="1"/>
    </xf>
    <xf numFmtId="3" fontId="2" fillId="40" borderId="12" xfId="0" applyNumberFormat="1" applyFont="1" applyFill="1" applyBorder="1" applyAlignment="1">
      <alignment vertical="center" wrapText="1"/>
    </xf>
    <xf numFmtId="3" fontId="1" fillId="43" borderId="12" xfId="0" applyNumberFormat="1" applyFont="1" applyFill="1" applyBorder="1" applyAlignment="1">
      <alignment vertical="center" wrapText="1"/>
    </xf>
    <xf numFmtId="3" fontId="2" fillId="43" borderId="12" xfId="0" applyNumberFormat="1" applyFont="1" applyFill="1" applyBorder="1" applyAlignment="1">
      <alignment vertical="center" wrapText="1"/>
    </xf>
    <xf numFmtId="3" fontId="9" fillId="43" borderId="12" xfId="0" applyNumberFormat="1" applyFont="1" applyFill="1" applyBorder="1" applyAlignment="1">
      <alignment vertical="center" wrapText="1"/>
    </xf>
    <xf numFmtId="3" fontId="1" fillId="40" borderId="12" xfId="0" applyNumberFormat="1" applyFont="1" applyFill="1" applyBorder="1" applyAlignment="1">
      <alignment vertical="center" wrapText="1"/>
    </xf>
    <xf numFmtId="164" fontId="3" fillId="46" borderId="0" xfId="0" applyNumberFormat="1" applyFont="1" applyFill="1" applyBorder="1" applyAlignment="1">
      <alignment horizontal="center" vertical="center"/>
    </xf>
    <xf numFmtId="3" fontId="3" fillId="44" borderId="12" xfId="0" applyNumberFormat="1" applyFont="1" applyFill="1" applyBorder="1" applyAlignment="1">
      <alignment/>
    </xf>
    <xf numFmtId="3" fontId="3" fillId="43" borderId="17" xfId="0" applyNumberFormat="1" applyFont="1" applyFill="1" applyBorder="1" applyAlignment="1">
      <alignment/>
    </xf>
    <xf numFmtId="3" fontId="3" fillId="46" borderId="19" xfId="0" applyNumberFormat="1" applyFont="1" applyFill="1" applyBorder="1" applyAlignment="1">
      <alignment/>
    </xf>
    <xf numFmtId="3" fontId="3" fillId="46" borderId="21" xfId="0" applyNumberFormat="1" applyFont="1" applyFill="1" applyBorder="1" applyAlignment="1">
      <alignment/>
    </xf>
    <xf numFmtId="3" fontId="3" fillId="46" borderId="24" xfId="0" applyNumberFormat="1" applyFont="1" applyFill="1" applyBorder="1" applyAlignment="1">
      <alignment/>
    </xf>
    <xf numFmtId="3" fontId="3" fillId="44" borderId="24" xfId="0" applyNumberFormat="1" applyFont="1" applyFill="1" applyBorder="1" applyAlignment="1">
      <alignment/>
    </xf>
    <xf numFmtId="3" fontId="3" fillId="43" borderId="24" xfId="0" applyNumberFormat="1" applyFont="1" applyFill="1" applyBorder="1" applyAlignment="1">
      <alignment/>
    </xf>
    <xf numFmtId="3" fontId="4" fillId="46" borderId="23" xfId="0" applyNumberFormat="1" applyFont="1" applyFill="1" applyBorder="1" applyAlignment="1">
      <alignment/>
    </xf>
    <xf numFmtId="3" fontId="3" fillId="43" borderId="21" xfId="0" applyNumberFormat="1" applyFont="1" applyFill="1" applyBorder="1" applyAlignment="1">
      <alignment/>
    </xf>
    <xf numFmtId="3" fontId="1" fillId="43" borderId="39" xfId="54" applyNumberFormat="1" applyFont="1" applyFill="1" applyBorder="1" applyAlignment="1" applyProtection="1">
      <alignment/>
      <protection locked="0"/>
    </xf>
    <xf numFmtId="3" fontId="1" fillId="44" borderId="18" xfId="54" applyNumberFormat="1" applyFont="1" applyFill="1" applyBorder="1" applyAlignment="1" applyProtection="1">
      <alignment/>
      <protection locked="0"/>
    </xf>
    <xf numFmtId="3" fontId="1" fillId="49" borderId="20" xfId="54" applyNumberFormat="1" applyFont="1" applyFill="1" applyBorder="1" applyAlignment="1" applyProtection="1">
      <alignment/>
      <protection locked="0"/>
    </xf>
    <xf numFmtId="3" fontId="1" fillId="50" borderId="20" xfId="54" applyNumberFormat="1" applyFont="1" applyFill="1" applyBorder="1" applyAlignment="1" applyProtection="1">
      <alignment/>
      <protection locked="0"/>
    </xf>
    <xf numFmtId="3" fontId="1" fillId="44" borderId="20" xfId="54" applyNumberFormat="1" applyFont="1" applyFill="1" applyBorder="1" applyAlignment="1" applyProtection="1">
      <alignment/>
      <protection locked="0"/>
    </xf>
    <xf numFmtId="3" fontId="3" fillId="44" borderId="21" xfId="0" applyNumberFormat="1" applyFont="1" applyFill="1" applyBorder="1" applyAlignment="1">
      <alignment/>
    </xf>
    <xf numFmtId="3" fontId="1" fillId="46" borderId="22" xfId="54" applyNumberFormat="1" applyFont="1" applyFill="1" applyBorder="1" applyAlignment="1" applyProtection="1">
      <alignment/>
      <protection locked="0"/>
    </xf>
    <xf numFmtId="3" fontId="1" fillId="48" borderId="22" xfId="54" applyNumberFormat="1" applyFont="1" applyFill="1" applyBorder="1" applyAlignment="1" applyProtection="1">
      <alignment/>
      <protection locked="0"/>
    </xf>
    <xf numFmtId="3" fontId="1" fillId="49" borderId="22" xfId="54" applyNumberFormat="1" applyFont="1" applyFill="1" applyBorder="1" applyAlignment="1" applyProtection="1">
      <alignment/>
      <protection locked="0"/>
    </xf>
    <xf numFmtId="3" fontId="1" fillId="43" borderId="22" xfId="54" applyNumberFormat="1" applyFont="1" applyFill="1" applyBorder="1" applyAlignment="1" applyProtection="1">
      <alignment/>
      <protection locked="0"/>
    </xf>
    <xf numFmtId="0" fontId="12" fillId="43" borderId="0" xfId="0" applyFont="1" applyFill="1" applyAlignment="1">
      <alignment horizontal="right"/>
    </xf>
    <xf numFmtId="167" fontId="12" fillId="43" borderId="12" xfId="0" applyNumberFormat="1" applyFont="1" applyFill="1" applyBorder="1" applyAlignment="1">
      <alignment horizontal="right"/>
    </xf>
    <xf numFmtId="167" fontId="12" fillId="40" borderId="12" xfId="0" applyNumberFormat="1" applyFont="1" applyFill="1" applyBorder="1" applyAlignment="1">
      <alignment horizontal="right"/>
    </xf>
    <xf numFmtId="3" fontId="13" fillId="40" borderId="12" xfId="0" applyNumberFormat="1" applyFont="1" applyFill="1" applyBorder="1" applyAlignment="1">
      <alignment horizontal="right"/>
    </xf>
    <xf numFmtId="3" fontId="12" fillId="42" borderId="12" xfId="0" applyNumberFormat="1" applyFont="1" applyFill="1" applyBorder="1" applyAlignment="1">
      <alignment horizontal="right"/>
    </xf>
    <xf numFmtId="3" fontId="13" fillId="42" borderId="12" xfId="0" applyNumberFormat="1" applyFont="1" applyFill="1" applyBorder="1" applyAlignment="1">
      <alignment horizontal="right"/>
    </xf>
    <xf numFmtId="3" fontId="13" fillId="40" borderId="12" xfId="0" applyNumberFormat="1" applyFont="1" applyFill="1" applyBorder="1" applyAlignment="1">
      <alignment horizontal="right" vertical="center"/>
    </xf>
    <xf numFmtId="3" fontId="11" fillId="40" borderId="12" xfId="0" applyNumberFormat="1" applyFont="1" applyFill="1" applyBorder="1" applyAlignment="1">
      <alignment horizontal="right"/>
    </xf>
    <xf numFmtId="0" fontId="12" fillId="40" borderId="0" xfId="0" applyFont="1" applyFill="1" applyAlignment="1">
      <alignment horizontal="right"/>
    </xf>
    <xf numFmtId="0" fontId="1" fillId="40" borderId="0" xfId="0" applyFont="1" applyFill="1" applyBorder="1" applyAlignment="1">
      <alignment horizontal="center"/>
    </xf>
    <xf numFmtId="3" fontId="9" fillId="40" borderId="12" xfId="0" applyNumberFormat="1" applyFont="1" applyFill="1" applyBorder="1" applyAlignment="1">
      <alignment horizontal="right"/>
    </xf>
    <xf numFmtId="3" fontId="1" fillId="40" borderId="0" xfId="0" applyNumberFormat="1" applyFont="1" applyFill="1" applyAlignment="1">
      <alignment horizontal="right"/>
    </xf>
    <xf numFmtId="3" fontId="16" fillId="40" borderId="12" xfId="0" applyNumberFormat="1" applyFont="1" applyFill="1" applyBorder="1" applyAlignment="1">
      <alignment horizontal="right" vertical="center" wrapText="1"/>
    </xf>
    <xf numFmtId="165" fontId="2" fillId="40" borderId="12" xfId="0" applyNumberFormat="1" applyFont="1" applyFill="1" applyBorder="1" applyAlignment="1">
      <alignment horizontal="right"/>
    </xf>
    <xf numFmtId="0" fontId="1" fillId="40" borderId="14" xfId="0" applyFont="1" applyFill="1" applyBorder="1" applyAlignment="1">
      <alignment horizontal="right"/>
    </xf>
    <xf numFmtId="0" fontId="12" fillId="40" borderId="12" xfId="0" applyFont="1" applyFill="1" applyBorder="1" applyAlignment="1">
      <alignment horizontal="right" vertical="center"/>
    </xf>
    <xf numFmtId="3" fontId="1" fillId="40" borderId="12" xfId="0" applyNumberFormat="1" applyFont="1" applyFill="1" applyBorder="1" applyAlignment="1">
      <alignment horizontal="right" vertical="center"/>
    </xf>
    <xf numFmtId="3" fontId="12" fillId="40" borderId="12" xfId="0" applyNumberFormat="1" applyFont="1" applyFill="1" applyBorder="1" applyAlignment="1">
      <alignment horizontal="right" vertical="center"/>
    </xf>
    <xf numFmtId="3" fontId="9" fillId="40" borderId="12" xfId="0" applyNumberFormat="1" applyFont="1" applyFill="1" applyBorder="1" applyAlignment="1">
      <alignment horizontal="right" vertical="center"/>
    </xf>
    <xf numFmtId="0" fontId="2" fillId="40" borderId="0" xfId="0" applyFont="1" applyFill="1" applyAlignment="1">
      <alignment horizontal="right"/>
    </xf>
    <xf numFmtId="49" fontId="2" fillId="43" borderId="12" xfId="0" applyNumberFormat="1" applyFont="1" applyFill="1" applyBorder="1" applyAlignment="1">
      <alignment/>
    </xf>
    <xf numFmtId="3" fontId="1" fillId="42" borderId="12" xfId="0" applyNumberFormat="1" applyFont="1" applyFill="1" applyBorder="1" applyAlignment="1">
      <alignment/>
    </xf>
    <xf numFmtId="3" fontId="2" fillId="42" borderId="12" xfId="0" applyNumberFormat="1" applyFont="1" applyFill="1" applyBorder="1" applyAlignment="1">
      <alignment/>
    </xf>
    <xf numFmtId="3" fontId="2" fillId="40" borderId="12" xfId="0" applyNumberFormat="1" applyFont="1" applyFill="1" applyBorder="1" applyAlignment="1">
      <alignment vertical="center"/>
    </xf>
    <xf numFmtId="3" fontId="9" fillId="40" borderId="12" xfId="0" applyNumberFormat="1" applyFont="1" applyFill="1" applyBorder="1" applyAlignment="1">
      <alignment/>
    </xf>
    <xf numFmtId="3" fontId="1" fillId="40" borderId="0" xfId="0" applyNumberFormat="1" applyFont="1" applyFill="1" applyAlignment="1">
      <alignment vertical="center"/>
    </xf>
    <xf numFmtId="3" fontId="11" fillId="40" borderId="12" xfId="0" applyNumberFormat="1" applyFont="1" applyFill="1" applyBorder="1" applyAlignment="1">
      <alignment vertical="center" wrapText="1"/>
    </xf>
    <xf numFmtId="3" fontId="1" fillId="40" borderId="52" xfId="0" applyNumberFormat="1" applyFont="1" applyFill="1" applyBorder="1" applyAlignment="1">
      <alignment vertical="center"/>
    </xf>
    <xf numFmtId="3" fontId="1" fillId="40" borderId="14" xfId="0" applyNumberFormat="1" applyFont="1" applyFill="1" applyBorder="1" applyAlignment="1">
      <alignment vertical="center"/>
    </xf>
    <xf numFmtId="0" fontId="7" fillId="40" borderId="0" xfId="0" applyFont="1" applyFill="1" applyAlignment="1">
      <alignment horizontal="right"/>
    </xf>
    <xf numFmtId="164" fontId="2" fillId="43" borderId="12" xfId="0" applyNumberFormat="1" applyFont="1" applyFill="1" applyBorder="1" applyAlignment="1">
      <alignment/>
    </xf>
    <xf numFmtId="0" fontId="9" fillId="40" borderId="12" xfId="0" applyFont="1" applyFill="1" applyBorder="1" applyAlignment="1">
      <alignment horizontal="right"/>
    </xf>
    <xf numFmtId="3" fontId="16" fillId="51" borderId="12" xfId="0" applyNumberFormat="1" applyFont="1" applyFill="1" applyBorder="1" applyAlignment="1">
      <alignment vertical="center" wrapText="1"/>
    </xf>
    <xf numFmtId="3" fontId="1" fillId="40" borderId="12" xfId="0" applyNumberFormat="1" applyFont="1" applyFill="1" applyBorder="1" applyAlignment="1">
      <alignment vertical="top" wrapText="1"/>
    </xf>
    <xf numFmtId="3" fontId="9" fillId="40" borderId="12" xfId="0" applyNumberFormat="1" applyFont="1" applyFill="1" applyBorder="1" applyAlignment="1">
      <alignment vertical="center" wrapText="1"/>
    </xf>
    <xf numFmtId="0" fontId="2" fillId="40" borderId="12" xfId="0" applyFont="1" applyFill="1" applyBorder="1" applyAlignment="1">
      <alignment horizontal="right" vertical="center"/>
    </xf>
    <xf numFmtId="0" fontId="16" fillId="40" borderId="12" xfId="0" applyFont="1" applyFill="1" applyBorder="1" applyAlignment="1">
      <alignment horizontal="right" vertical="center" wrapText="1"/>
    </xf>
    <xf numFmtId="166" fontId="2" fillId="40" borderId="12" xfId="0" applyNumberFormat="1" applyFont="1" applyFill="1" applyBorder="1" applyAlignment="1">
      <alignment horizontal="right" vertical="center" wrapText="1"/>
    </xf>
    <xf numFmtId="166" fontId="9" fillId="40" borderId="12" xfId="0" applyNumberFormat="1" applyFont="1" applyFill="1" applyBorder="1" applyAlignment="1">
      <alignment horizontal="right" vertical="center" wrapText="1"/>
    </xf>
    <xf numFmtId="0" fontId="12" fillId="43" borderId="0" xfId="0" applyFont="1" applyFill="1" applyAlignment="1">
      <alignment/>
    </xf>
    <xf numFmtId="0" fontId="12" fillId="43" borderId="12" xfId="0" applyFont="1" applyFill="1" applyBorder="1" applyAlignment="1">
      <alignment/>
    </xf>
    <xf numFmtId="3" fontId="12" fillId="40" borderId="12" xfId="0" applyNumberFormat="1" applyFont="1" applyFill="1" applyBorder="1" applyAlignment="1">
      <alignment horizontal="right" vertical="top" wrapText="1"/>
    </xf>
    <xf numFmtId="0" fontId="12" fillId="40" borderId="0" xfId="0" applyFont="1" applyFill="1" applyAlignment="1">
      <alignment/>
    </xf>
    <xf numFmtId="49" fontId="1" fillId="40" borderId="12" xfId="0" applyNumberFormat="1" applyFont="1" applyFill="1" applyBorder="1" applyAlignment="1">
      <alignment horizontal="right"/>
    </xf>
    <xf numFmtId="0" fontId="12" fillId="43" borderId="12" xfId="0" applyFont="1" applyFill="1" applyBorder="1" applyAlignment="1">
      <alignment horizontal="right"/>
    </xf>
    <xf numFmtId="0" fontId="21" fillId="40" borderId="12" xfId="0" applyFont="1" applyFill="1" applyBorder="1" applyAlignment="1">
      <alignment horizontal="right" vertical="center" wrapText="1"/>
    </xf>
    <xf numFmtId="166" fontId="12" fillId="40" borderId="12" xfId="0" applyNumberFormat="1" applyFont="1" applyFill="1" applyBorder="1" applyAlignment="1">
      <alignment horizontal="right" vertical="center" wrapText="1"/>
    </xf>
    <xf numFmtId="166" fontId="13" fillId="40" borderId="12" xfId="0" applyNumberFormat="1" applyFont="1" applyFill="1" applyBorder="1" applyAlignment="1">
      <alignment horizontal="right" vertical="center" wrapText="1"/>
    </xf>
    <xf numFmtId="166" fontId="11" fillId="40" borderId="12" xfId="0" applyNumberFormat="1" applyFont="1" applyFill="1" applyBorder="1" applyAlignment="1">
      <alignment horizontal="right" vertical="center" wrapText="1"/>
    </xf>
    <xf numFmtId="0" fontId="12" fillId="40" borderId="12" xfId="0" applyFont="1" applyFill="1" applyBorder="1" applyAlignment="1">
      <alignment horizontal="right" vertical="center" wrapText="1"/>
    </xf>
    <xf numFmtId="0" fontId="11" fillId="40" borderId="12" xfId="0" applyFont="1" applyFill="1" applyBorder="1" applyAlignment="1">
      <alignment horizontal="right" vertical="center" wrapText="1"/>
    </xf>
    <xf numFmtId="0" fontId="13" fillId="40" borderId="12" xfId="0" applyFont="1" applyFill="1" applyBorder="1" applyAlignment="1">
      <alignment horizontal="right" vertical="center" wrapText="1"/>
    </xf>
    <xf numFmtId="49" fontId="2" fillId="43" borderId="12" xfId="0" applyNumberFormat="1" applyFont="1" applyFill="1" applyBorder="1" applyAlignment="1">
      <alignment horizontal="right"/>
    </xf>
    <xf numFmtId="0" fontId="1" fillId="40" borderId="0" xfId="0" applyFont="1" applyFill="1" applyAlignment="1">
      <alignment horizontal="left"/>
    </xf>
    <xf numFmtId="3" fontId="2" fillId="42" borderId="12" xfId="0" applyNumberFormat="1" applyFont="1" applyFill="1" applyBorder="1" applyAlignment="1">
      <alignment horizontal="right"/>
    </xf>
    <xf numFmtId="3" fontId="1" fillId="40" borderId="12" xfId="0" applyNumberFormat="1" applyFont="1" applyFill="1" applyBorder="1" applyAlignment="1">
      <alignment horizontal="right" vertical="top" wrapText="1"/>
    </xf>
    <xf numFmtId="0" fontId="1" fillId="4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57" xfId="0" applyFont="1" applyBorder="1" applyAlignment="1">
      <alignment horizontal="left" vertical="top"/>
    </xf>
    <xf numFmtId="0" fontId="7" fillId="0" borderId="57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990066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users$\MEL&#211;\ktsgv%20m&#243;d%20december\GEVSZ%20bev&#233;telek%202017%20dec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lap24"/>
      <sheetName val="Összesítő 2"/>
      <sheetName val="Összesített bevétel"/>
      <sheetName val="851011_091110"/>
      <sheetName val="37000_052020"/>
      <sheetName val="381103_051030"/>
      <sheetName val="562912_096010"/>
      <sheetName val="562913_096020"/>
      <sheetName val="562916_081071"/>
      <sheetName val="562917_999999"/>
      <sheetName val="680001_013350"/>
      <sheetName val="680002_013350"/>
      <sheetName val="841154_013350"/>
      <sheetName val="841403_066020"/>
      <sheetName val="841907_018030"/>
      <sheetName val="889921_107051"/>
      <sheetName val="890442_041231"/>
      <sheetName val="910502_082092"/>
      <sheetName val="940000_013390"/>
      <sheetName val="960302_013320"/>
      <sheetName val="862101_072111"/>
      <sheetName val="932911_081061"/>
    </sheetNames>
    <sheetDataSet>
      <sheetData sheetId="3">
        <row r="33">
          <cell r="E33">
            <v>3691</v>
          </cell>
        </row>
      </sheetData>
      <sheetData sheetId="4">
        <row r="31">
          <cell r="E31">
            <v>5359</v>
          </cell>
        </row>
      </sheetData>
      <sheetData sheetId="5">
        <row r="32">
          <cell r="E32">
            <v>6350</v>
          </cell>
        </row>
      </sheetData>
      <sheetData sheetId="6">
        <row r="32">
          <cell r="E32">
            <v>1750</v>
          </cell>
        </row>
      </sheetData>
      <sheetData sheetId="7">
        <row r="32">
          <cell r="E32">
            <v>8940</v>
          </cell>
        </row>
      </sheetData>
      <sheetData sheetId="8">
        <row r="32">
          <cell r="E32">
            <v>5735</v>
          </cell>
        </row>
      </sheetData>
      <sheetData sheetId="9">
        <row r="32">
          <cell r="E32">
            <v>2950</v>
          </cell>
        </row>
      </sheetData>
      <sheetData sheetId="10">
        <row r="32">
          <cell r="E32">
            <v>3373</v>
          </cell>
        </row>
      </sheetData>
      <sheetData sheetId="12">
        <row r="33">
          <cell r="E33">
            <v>23</v>
          </cell>
        </row>
      </sheetData>
      <sheetData sheetId="13">
        <row r="32">
          <cell r="E32">
            <v>3021</v>
          </cell>
        </row>
      </sheetData>
      <sheetData sheetId="16">
        <row r="32">
          <cell r="D32">
            <v>6716</v>
          </cell>
        </row>
      </sheetData>
      <sheetData sheetId="17">
        <row r="30">
          <cell r="E30">
            <v>390</v>
          </cell>
        </row>
      </sheetData>
      <sheetData sheetId="18">
        <row r="32">
          <cell r="E32">
            <v>2830</v>
          </cell>
        </row>
      </sheetData>
      <sheetData sheetId="19">
        <row r="32">
          <cell r="E32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8"/>
  <sheetViews>
    <sheetView view="pageBreakPreview" zoomScaleSheetLayoutView="100" zoomScalePageLayoutView="0" workbookViewId="0" topLeftCell="A22">
      <selection activeCell="F4" sqref="F4"/>
    </sheetView>
  </sheetViews>
  <sheetFormatPr defaultColWidth="8.66015625" defaultRowHeight="18"/>
  <cols>
    <col min="1" max="1" width="8.91015625" style="1" customWidth="1"/>
    <col min="2" max="2" width="33.33203125" style="2" customWidth="1"/>
    <col min="3" max="3" width="7.66015625" style="2" customWidth="1"/>
    <col min="4" max="4" width="7.75" style="2" customWidth="1"/>
    <col min="5" max="7" width="8.91015625" style="1" customWidth="1"/>
    <col min="8" max="8" width="9.08203125" style="3" customWidth="1"/>
    <col min="9" max="16384" width="8.91015625" style="2" customWidth="1"/>
  </cols>
  <sheetData>
    <row r="1" spans="1:7" ht="18.75">
      <c r="A1" s="4"/>
      <c r="B1" s="5" t="s">
        <v>0</v>
      </c>
      <c r="C1" s="6"/>
      <c r="D1" s="6"/>
      <c r="E1" s="7"/>
      <c r="F1" s="7"/>
      <c r="G1" s="7"/>
    </row>
    <row r="2" spans="1:7" ht="18.75">
      <c r="A2" s="8" t="s">
        <v>1</v>
      </c>
      <c r="B2" s="5"/>
      <c r="C2" s="9" t="s">
        <v>2</v>
      </c>
      <c r="D2" s="10" t="s">
        <v>3</v>
      </c>
      <c r="E2" s="10" t="s">
        <v>4</v>
      </c>
      <c r="F2" s="10" t="s">
        <v>5</v>
      </c>
      <c r="G2" s="10" t="s">
        <v>708</v>
      </c>
    </row>
    <row r="3" spans="1:7" ht="18.75">
      <c r="A3" s="4"/>
      <c r="B3" s="11"/>
      <c r="C3" s="12" t="s">
        <v>6</v>
      </c>
      <c r="D3" s="13" t="s">
        <v>7</v>
      </c>
      <c r="E3" s="14" t="s">
        <v>8</v>
      </c>
      <c r="F3" s="15">
        <v>43100</v>
      </c>
      <c r="G3" s="802">
        <v>43100</v>
      </c>
    </row>
    <row r="4" spans="1:7" ht="15.75" customHeight="1">
      <c r="A4" s="16" t="s">
        <v>9</v>
      </c>
      <c r="B4" s="17"/>
      <c r="C4" s="18"/>
      <c r="D4" s="18"/>
      <c r="E4" s="18"/>
      <c r="F4" s="18"/>
      <c r="G4" s="18"/>
    </row>
    <row r="5" spans="1:7" ht="15.75" customHeight="1">
      <c r="A5" s="19">
        <v>851011</v>
      </c>
      <c r="B5" s="17" t="s">
        <v>10</v>
      </c>
      <c r="C5" s="18">
        <f>'[1]851011_091110'!$E$33</f>
        <v>3691</v>
      </c>
      <c r="D5" s="18">
        <f>'851011_091110'!C102</f>
        <v>46280</v>
      </c>
      <c r="E5" s="18">
        <f>'851011_091110'!D102</f>
        <v>46394</v>
      </c>
      <c r="F5" s="803">
        <f>'851011_091110'!E102</f>
        <v>47016</v>
      </c>
      <c r="G5" s="803">
        <f>'851011_091110'!F102</f>
        <v>43866</v>
      </c>
    </row>
    <row r="6" spans="1:7" ht="20.25" customHeight="1">
      <c r="A6" s="20">
        <v>841907</v>
      </c>
      <c r="B6" s="17"/>
      <c r="C6" s="18"/>
      <c r="D6" s="18"/>
      <c r="E6" s="18"/>
      <c r="F6" s="18"/>
      <c r="G6" s="18"/>
    </row>
    <row r="7" spans="1:8" ht="15.75" customHeight="1" thickBot="1">
      <c r="A7" s="21" t="s">
        <v>11</v>
      </c>
      <c r="B7" s="22"/>
      <c r="C7" s="23"/>
      <c r="D7" s="24"/>
      <c r="E7" s="24"/>
      <c r="F7" s="24"/>
      <c r="G7" s="24"/>
      <c r="H7" s="25"/>
    </row>
    <row r="8" spans="1:8" ht="15.75" customHeight="1">
      <c r="A8" s="812">
        <v>370000</v>
      </c>
      <c r="B8" s="26" t="s">
        <v>12</v>
      </c>
      <c r="C8" s="27">
        <f>'[1]37000_052020'!$E$31</f>
        <v>5359</v>
      </c>
      <c r="D8" s="28">
        <f>'370000_052020'!C101</f>
        <v>6034</v>
      </c>
      <c r="E8" s="28">
        <f>'370000_052020'!D101</f>
        <v>6034</v>
      </c>
      <c r="F8" s="29">
        <f>'370000_052020'!E101</f>
        <v>4220</v>
      </c>
      <c r="G8" s="804">
        <f>'370000_052020'!F101</f>
        <v>4220</v>
      </c>
      <c r="H8" s="25">
        <f aca="true" t="shared" si="0" ref="H8:H31">F8-E8</f>
        <v>-1814</v>
      </c>
    </row>
    <row r="9" spans="1:8" ht="15.75" customHeight="1">
      <c r="A9" s="813">
        <v>381103</v>
      </c>
      <c r="B9" s="31" t="s">
        <v>13</v>
      </c>
      <c r="C9" s="32">
        <f>'[1]381103_051030'!$E$32</f>
        <v>6350</v>
      </c>
      <c r="D9" s="33">
        <f>'381103_051030'!C101</f>
        <v>22367</v>
      </c>
      <c r="E9" s="33">
        <f>'381103_051030'!D101</f>
        <v>22367</v>
      </c>
      <c r="F9" s="34">
        <f>'381103_051030'!E101</f>
        <v>24651</v>
      </c>
      <c r="G9" s="805">
        <f>'381103_051030'!F101</f>
        <v>23373</v>
      </c>
      <c r="H9" s="35">
        <f t="shared" si="0"/>
        <v>2284</v>
      </c>
    </row>
    <row r="10" spans="1:8" ht="15.75" customHeight="1">
      <c r="A10" s="813">
        <v>522000</v>
      </c>
      <c r="B10" s="31" t="s">
        <v>14</v>
      </c>
      <c r="C10" s="32"/>
      <c r="D10" s="33">
        <f>'522000_045160'!C101</f>
        <v>10652</v>
      </c>
      <c r="E10" s="33">
        <f>'522000_045160'!D101</f>
        <v>10652</v>
      </c>
      <c r="F10" s="34">
        <f>'522000_045160'!E101</f>
        <v>12117</v>
      </c>
      <c r="G10" s="805">
        <f>'522000_045160'!F101</f>
        <v>9683</v>
      </c>
      <c r="H10" s="35">
        <f t="shared" si="0"/>
        <v>1465</v>
      </c>
    </row>
    <row r="11" spans="1:8" ht="15.75" customHeight="1">
      <c r="A11" s="30">
        <v>562912</v>
      </c>
      <c r="B11" s="31" t="s">
        <v>15</v>
      </c>
      <c r="C11" s="32">
        <f>'[1]562912_096010'!$E$32</f>
        <v>1750</v>
      </c>
      <c r="D11" s="33">
        <f>'562912_096010'!C101</f>
        <v>5227.32</v>
      </c>
      <c r="E11" s="33">
        <f>'562912_096010'!D101</f>
        <v>5227.32</v>
      </c>
      <c r="F11" s="33">
        <f>'562912_096010'!E101</f>
        <v>5227</v>
      </c>
      <c r="G11" s="33">
        <f>'562912_096010'!F101</f>
        <v>4549</v>
      </c>
      <c r="H11" s="35">
        <f t="shared" si="0"/>
        <v>-0.31999999999970896</v>
      </c>
    </row>
    <row r="12" spans="1:8" ht="15.75" customHeight="1">
      <c r="A12" s="813">
        <v>562913</v>
      </c>
      <c r="B12" s="31" t="s">
        <v>16</v>
      </c>
      <c r="C12" s="32">
        <f>'[1]562913_096020'!$E$32</f>
        <v>8940</v>
      </c>
      <c r="D12" s="33">
        <f>'562913_096020'!C102</f>
        <v>32116.2195</v>
      </c>
      <c r="E12" s="33">
        <f>'562913_096020'!D102</f>
        <v>32071.9195</v>
      </c>
      <c r="F12" s="34">
        <f>'562913_096020'!E102</f>
        <v>32351.7</v>
      </c>
      <c r="G12" s="805">
        <f>'562913_096020'!F102</f>
        <v>30783</v>
      </c>
      <c r="H12" s="35">
        <f t="shared" si="0"/>
        <v>279.78050000000076</v>
      </c>
    </row>
    <row r="13" spans="1:8" ht="15.75" customHeight="1">
      <c r="A13" s="30">
        <v>562916</v>
      </c>
      <c r="B13" s="31" t="s">
        <v>17</v>
      </c>
      <c r="C13" s="32">
        <f>'[1]562916_081071'!$E$32</f>
        <v>5735</v>
      </c>
      <c r="D13" s="33">
        <f>'562916_081071'!C101</f>
        <v>3633.3049</v>
      </c>
      <c r="E13" s="33">
        <f>'562916_081071'!D101</f>
        <v>3633.3049</v>
      </c>
      <c r="F13" s="33">
        <f>'562916_081071'!E101</f>
        <v>3633</v>
      </c>
      <c r="G13" s="33">
        <f>'562916_081071'!F101</f>
        <v>1729</v>
      </c>
      <c r="H13" s="35">
        <f t="shared" si="0"/>
        <v>-0.30490000000008877</v>
      </c>
    </row>
    <row r="14" spans="1:8" ht="15.75" customHeight="1">
      <c r="A14" s="30">
        <v>562917</v>
      </c>
      <c r="B14" s="31" t="s">
        <v>18</v>
      </c>
      <c r="C14" s="32">
        <f>'[1]562917_999999'!$E$32</f>
        <v>2950</v>
      </c>
      <c r="D14" s="33">
        <f>'562917_999999'!C101</f>
        <v>1862.7979</v>
      </c>
      <c r="E14" s="33">
        <f>'562917_999999'!D101</f>
        <v>1862.7979</v>
      </c>
      <c r="F14" s="33">
        <f>'562917_999999'!E101</f>
        <v>1863</v>
      </c>
      <c r="G14" s="33">
        <f>'562917_999999'!F101</f>
        <v>965</v>
      </c>
      <c r="H14" s="35">
        <f t="shared" si="0"/>
        <v>0.20209999999997308</v>
      </c>
    </row>
    <row r="15" spans="1:8" ht="15.75" customHeight="1">
      <c r="A15" s="816">
        <v>682001</v>
      </c>
      <c r="B15" s="17" t="s">
        <v>19</v>
      </c>
      <c r="C15" s="18">
        <f>'[1]680001_013350'!$E$32</f>
        <v>3373</v>
      </c>
      <c r="D15" s="37">
        <f>'680001_013350'!C101</f>
        <v>254</v>
      </c>
      <c r="E15" s="37">
        <f>'680001_013350'!D101</f>
        <v>254</v>
      </c>
      <c r="F15" s="37">
        <f>'680001_013350'!E101</f>
        <v>254</v>
      </c>
      <c r="G15" s="817">
        <f>'680001_013350'!F101</f>
        <v>109</v>
      </c>
      <c r="H15" s="25">
        <f t="shared" si="0"/>
        <v>0</v>
      </c>
    </row>
    <row r="16" spans="1:8" ht="15.75" customHeight="1">
      <c r="A16" s="36">
        <v>682002</v>
      </c>
      <c r="B16" s="17" t="s">
        <v>20</v>
      </c>
      <c r="C16" s="38">
        <v>12731</v>
      </c>
      <c r="D16" s="37">
        <f>'680002_013350'!C101</f>
        <v>5080</v>
      </c>
      <c r="E16" s="37">
        <f>'680002_013350'!D101</f>
        <v>5080</v>
      </c>
      <c r="F16" s="37">
        <f>'680002_013350'!E101</f>
        <v>5080</v>
      </c>
      <c r="G16" s="37">
        <f>'680002_013350'!F101</f>
        <v>4724</v>
      </c>
      <c r="H16" s="25">
        <f t="shared" si="0"/>
        <v>0</v>
      </c>
    </row>
    <row r="17" spans="1:8" ht="15.75" customHeight="1">
      <c r="A17" s="36">
        <v>750000</v>
      </c>
      <c r="B17" s="17" t="s">
        <v>21</v>
      </c>
      <c r="C17" s="18">
        <v>0</v>
      </c>
      <c r="D17" s="37">
        <f>'750000_042180'!C101</f>
        <v>250</v>
      </c>
      <c r="E17" s="37">
        <f>'750000_042180'!D101</f>
        <v>250</v>
      </c>
      <c r="F17" s="37">
        <f>'750000_042180'!E101</f>
        <v>250</v>
      </c>
      <c r="G17" s="37">
        <f>'750000_042180'!F101</f>
        <v>250</v>
      </c>
      <c r="H17" s="25">
        <f t="shared" si="0"/>
        <v>0</v>
      </c>
    </row>
    <row r="18" spans="1:8" ht="15.75" customHeight="1">
      <c r="A18" s="36">
        <v>841358</v>
      </c>
      <c r="B18" s="17" t="s">
        <v>22</v>
      </c>
      <c r="C18" s="18">
        <v>0</v>
      </c>
      <c r="D18" s="37">
        <f>'841358_047320'!C101</f>
        <v>3600</v>
      </c>
      <c r="E18" s="37">
        <f>'841358_047320'!D101</f>
        <v>3600</v>
      </c>
      <c r="F18" s="37">
        <f>'841358_047320'!E101</f>
        <v>3600</v>
      </c>
      <c r="G18" s="37">
        <f>'841358_047320'!F101</f>
        <v>3600</v>
      </c>
      <c r="H18" s="25">
        <f t="shared" si="0"/>
        <v>0</v>
      </c>
    </row>
    <row r="19" spans="1:8" ht="15.75" customHeight="1">
      <c r="A19" s="36">
        <v>811000</v>
      </c>
      <c r="B19" s="17" t="s">
        <v>23</v>
      </c>
      <c r="C19" s="18">
        <v>0</v>
      </c>
      <c r="D19" s="37">
        <f>'811000_013350'!C102</f>
        <v>8649</v>
      </c>
      <c r="E19" s="37">
        <f>'811000_013350'!D102</f>
        <v>8649</v>
      </c>
      <c r="F19" s="39">
        <f>'811000_013350'!E102</f>
        <v>8842</v>
      </c>
      <c r="G19" s="811">
        <f>'811000_013350'!F102</f>
        <v>8384</v>
      </c>
      <c r="H19" s="25">
        <f t="shared" si="0"/>
        <v>193</v>
      </c>
    </row>
    <row r="20" spans="1:8" ht="15.75" customHeight="1">
      <c r="A20" s="814">
        <v>813000</v>
      </c>
      <c r="B20" s="17" t="s">
        <v>24</v>
      </c>
      <c r="C20" s="40"/>
      <c r="D20" s="37">
        <f>'813000_066010'!C102</f>
        <v>31747</v>
      </c>
      <c r="E20" s="37">
        <f>'813000_066010'!D102</f>
        <v>33339</v>
      </c>
      <c r="F20" s="39">
        <f>'813000_066010'!E102</f>
        <v>33443</v>
      </c>
      <c r="G20" s="806">
        <f>'813000_066010'!F102</f>
        <v>27899</v>
      </c>
      <c r="H20" s="25">
        <f t="shared" si="0"/>
        <v>104</v>
      </c>
    </row>
    <row r="21" spans="1:8" ht="15.75" customHeight="1">
      <c r="A21" s="814">
        <v>841154</v>
      </c>
      <c r="B21" s="17" t="s">
        <v>25</v>
      </c>
      <c r="C21" s="41">
        <f>'[1]841154_013350'!$E$33</f>
        <v>23</v>
      </c>
      <c r="D21" s="37">
        <f>'841154_013350'!C101</f>
        <v>32745</v>
      </c>
      <c r="E21" s="38">
        <f>'841154_013350'!D101</f>
        <v>33347</v>
      </c>
      <c r="F21" s="39">
        <f>'841154_013350'!E101</f>
        <v>34954</v>
      </c>
      <c r="G21" s="806">
        <f>'841154_013350'!F101</f>
        <v>31814</v>
      </c>
      <c r="H21" s="25">
        <f t="shared" si="0"/>
        <v>1607</v>
      </c>
    </row>
    <row r="22" spans="1:8" ht="15.75" customHeight="1">
      <c r="A22" s="815"/>
      <c r="B22" s="17"/>
      <c r="C22" s="41">
        <v>11165</v>
      </c>
      <c r="D22" s="37"/>
      <c r="E22" s="37"/>
      <c r="F22" s="37"/>
      <c r="G22" s="37"/>
      <c r="H22" s="25">
        <f t="shared" si="0"/>
        <v>0</v>
      </c>
    </row>
    <row r="23" spans="1:8" ht="15.75" customHeight="1">
      <c r="A23" s="36">
        <v>841402</v>
      </c>
      <c r="B23" s="17" t="s">
        <v>26</v>
      </c>
      <c r="C23" s="18">
        <v>0</v>
      </c>
      <c r="D23" s="37">
        <f>'841402_064010'!C101</f>
        <v>14761</v>
      </c>
      <c r="E23" s="38">
        <f>'841402_064010'!D101</f>
        <v>15456</v>
      </c>
      <c r="F23" s="39">
        <f>'841402_064010'!E101</f>
        <v>19651</v>
      </c>
      <c r="G23" s="811">
        <f>'841402_064010'!F101</f>
        <v>13946</v>
      </c>
      <c r="H23" s="25">
        <f t="shared" si="0"/>
        <v>4195</v>
      </c>
    </row>
    <row r="24" spans="1:8" ht="15.75" customHeight="1">
      <c r="A24" s="815">
        <v>841403</v>
      </c>
      <c r="B24" s="17" t="s">
        <v>27</v>
      </c>
      <c r="C24" s="18">
        <f>'[1]841403_066020'!$E$32</f>
        <v>3021</v>
      </c>
      <c r="D24" s="37">
        <f>'841403_066020'!C101</f>
        <v>31073</v>
      </c>
      <c r="E24" s="38">
        <f>'841403_066020'!D101</f>
        <v>41035</v>
      </c>
      <c r="F24" s="39">
        <f>'841403_066020'!E101</f>
        <v>42758</v>
      </c>
      <c r="G24" s="811">
        <f>'841403_066020'!F101</f>
        <v>17520</v>
      </c>
      <c r="H24" s="25">
        <f t="shared" si="0"/>
        <v>1723</v>
      </c>
    </row>
    <row r="25" spans="1:8" ht="15.75" customHeight="1">
      <c r="A25" s="36">
        <v>842155</v>
      </c>
      <c r="B25" s="17" t="s">
        <v>28</v>
      </c>
      <c r="C25" s="18">
        <v>0</v>
      </c>
      <c r="D25" s="37">
        <f>'842155_086030'!C101</f>
        <v>635</v>
      </c>
      <c r="E25" s="37">
        <f>'842155_086030'!D101</f>
        <v>635</v>
      </c>
      <c r="F25" s="39">
        <f>'842155_086030'!E101</f>
        <v>1135</v>
      </c>
      <c r="G25" s="811">
        <f>'842155_086030'!F101</f>
        <v>1127</v>
      </c>
      <c r="H25" s="25">
        <f t="shared" si="0"/>
        <v>500</v>
      </c>
    </row>
    <row r="26" spans="1:8" ht="15.75" customHeight="1">
      <c r="A26" s="815">
        <v>852011</v>
      </c>
      <c r="B26" s="17" t="s">
        <v>29</v>
      </c>
      <c r="C26" s="18">
        <v>0</v>
      </c>
      <c r="D26" s="37">
        <f>'852011_013350'!C101</f>
        <v>8132</v>
      </c>
      <c r="E26" s="37">
        <f>'852011_013350'!D101</f>
        <v>8359</v>
      </c>
      <c r="F26" s="39">
        <f>'852011_013350'!E101</f>
        <v>8419</v>
      </c>
      <c r="G26" s="811">
        <f>'852011_013350'!F101</f>
        <v>8257</v>
      </c>
      <c r="H26" s="25">
        <f t="shared" si="0"/>
        <v>60</v>
      </c>
    </row>
    <row r="27" spans="1:8" ht="15.75" customHeight="1">
      <c r="A27" s="815">
        <v>862101</v>
      </c>
      <c r="B27" s="17" t="s">
        <v>30</v>
      </c>
      <c r="C27" s="41">
        <v>74</v>
      </c>
      <c r="D27" s="37">
        <f>'862101_072111'!C101</f>
        <v>4901</v>
      </c>
      <c r="E27" s="38">
        <f>'862101_072111'!D101</f>
        <v>5730</v>
      </c>
      <c r="F27" s="39">
        <f>'862101_072111'!E101</f>
        <v>5974</v>
      </c>
      <c r="G27" s="811">
        <f>'862101_072111'!F101</f>
        <v>5098</v>
      </c>
      <c r="H27" s="25">
        <f t="shared" si="0"/>
        <v>244</v>
      </c>
    </row>
    <row r="28" spans="1:8" ht="15.75" customHeight="1">
      <c r="A28" s="36">
        <v>862102</v>
      </c>
      <c r="B28" s="17" t="s">
        <v>31</v>
      </c>
      <c r="C28" s="18">
        <v>0</v>
      </c>
      <c r="D28" s="37">
        <f>'862102_072112'!C101</f>
        <v>840</v>
      </c>
      <c r="E28" s="37">
        <f>'862102_072112'!D101</f>
        <v>840</v>
      </c>
      <c r="F28" s="37">
        <f>'862102_072112'!E101</f>
        <v>840</v>
      </c>
      <c r="G28" s="37">
        <f>'862102_072112'!F101</f>
        <v>719</v>
      </c>
      <c r="H28" s="25">
        <f t="shared" si="0"/>
        <v>0</v>
      </c>
    </row>
    <row r="29" spans="1:8" ht="15.75" customHeight="1">
      <c r="A29" s="36">
        <v>862231</v>
      </c>
      <c r="B29" s="17" t="s">
        <v>32</v>
      </c>
      <c r="C29" s="18">
        <v>0</v>
      </c>
      <c r="D29" s="37">
        <f>'862231_074011'!C101</f>
        <v>300</v>
      </c>
      <c r="E29" s="37">
        <f>'862231_074011'!D101</f>
        <v>300</v>
      </c>
      <c r="F29" s="37">
        <f>'862231_074011'!E101</f>
        <v>300</v>
      </c>
      <c r="G29" s="37">
        <f>'862231_074011'!F101</f>
        <v>120</v>
      </c>
      <c r="H29" s="25">
        <f t="shared" si="0"/>
        <v>0</v>
      </c>
    </row>
    <row r="30" spans="1:8" ht="15.75" customHeight="1">
      <c r="A30" s="36">
        <v>862301</v>
      </c>
      <c r="B30" s="17" t="s">
        <v>33</v>
      </c>
      <c r="C30" s="18">
        <v>0</v>
      </c>
      <c r="D30" s="37">
        <f>'862301_072311'!C101</f>
        <v>1200</v>
      </c>
      <c r="E30" s="37">
        <f>'862301_072311'!D101</f>
        <v>1200</v>
      </c>
      <c r="F30" s="37">
        <f>'862301_072311'!E101</f>
        <v>1200</v>
      </c>
      <c r="G30" s="37">
        <f>'862301_072311'!F101</f>
        <v>0</v>
      </c>
      <c r="H30" s="25">
        <f t="shared" si="0"/>
        <v>0</v>
      </c>
    </row>
    <row r="31" spans="1:8" ht="15.75" customHeight="1">
      <c r="A31" s="815">
        <v>869041</v>
      </c>
      <c r="B31" s="17" t="s">
        <v>34</v>
      </c>
      <c r="C31" s="18">
        <v>0</v>
      </c>
      <c r="D31" s="37">
        <f>'869041_074031'!C101</f>
        <v>4364</v>
      </c>
      <c r="E31" s="38">
        <f>'869041_074031'!D101</f>
        <v>4793</v>
      </c>
      <c r="F31" s="37">
        <f>'869041_074031'!E101</f>
        <v>4793</v>
      </c>
      <c r="G31" s="37">
        <f>'869041_074031'!F101</f>
        <v>4406</v>
      </c>
      <c r="H31" s="25">
        <f t="shared" si="0"/>
        <v>0</v>
      </c>
    </row>
    <row r="32" spans="1:8" ht="15.75" customHeight="1">
      <c r="A32" s="42">
        <v>889921</v>
      </c>
      <c r="B32" s="43" t="s">
        <v>35</v>
      </c>
      <c r="C32" s="18">
        <v>2273</v>
      </c>
      <c r="D32" s="44">
        <f>'889921_107051'!C101</f>
        <v>1437</v>
      </c>
      <c r="E32" s="44">
        <f>'889921_107051'!D101</f>
        <v>1437</v>
      </c>
      <c r="F32" s="44">
        <f>'889921_107051'!E101</f>
        <v>1437</v>
      </c>
      <c r="G32" s="44">
        <f>'889921_107051'!F101</f>
        <v>1070</v>
      </c>
      <c r="H32" s="45">
        <f>F32+F14+F13+F12+F11</f>
        <v>44511.7</v>
      </c>
    </row>
    <row r="33" spans="1:8" ht="15.75" customHeight="1">
      <c r="A33" s="42">
        <v>889922</v>
      </c>
      <c r="B33" s="43" t="s">
        <v>36</v>
      </c>
      <c r="C33" s="46">
        <v>0</v>
      </c>
      <c r="D33" s="44">
        <f>'889922_107052'!C101</f>
        <v>688</v>
      </c>
      <c r="E33" s="44">
        <f>'889922_107052'!D101</f>
        <v>688</v>
      </c>
      <c r="F33" s="44">
        <f>'889922_107052'!E101</f>
        <v>688</v>
      </c>
      <c r="G33" s="44">
        <f>'889922_107052'!F101</f>
        <v>557</v>
      </c>
      <c r="H33" s="25">
        <f aca="true" t="shared" si="1" ref="H33:H43">F33-E33</f>
        <v>0</v>
      </c>
    </row>
    <row r="34" spans="1:8" ht="15.75" customHeight="1">
      <c r="A34" s="818">
        <v>889928</v>
      </c>
      <c r="B34" s="43" t="s">
        <v>37</v>
      </c>
      <c r="C34" s="46">
        <v>0</v>
      </c>
      <c r="D34" s="44">
        <f>'889928_107055'!C101</f>
        <v>4890</v>
      </c>
      <c r="E34" s="44">
        <f>'889928_107055'!D101</f>
        <v>4919</v>
      </c>
      <c r="F34" s="47">
        <f>'889928_107055'!E101</f>
        <v>5180</v>
      </c>
      <c r="G34" s="807">
        <f>'889928_107055'!F101</f>
        <v>4619</v>
      </c>
      <c r="H34" s="25">
        <f t="shared" si="1"/>
        <v>261</v>
      </c>
    </row>
    <row r="35" spans="1:8" ht="15.75" customHeight="1">
      <c r="A35" s="48">
        <v>890301</v>
      </c>
      <c r="B35" s="43" t="s">
        <v>38</v>
      </c>
      <c r="C35" s="46">
        <v>0</v>
      </c>
      <c r="D35" s="44">
        <f>'890301_084031'!C101</f>
        <v>1250</v>
      </c>
      <c r="E35" s="49">
        <f>'890301_084031'!D101</f>
        <v>1270</v>
      </c>
      <c r="F35" s="44">
        <f>'890301_084031'!E101</f>
        <v>1270</v>
      </c>
      <c r="G35" s="44">
        <f>'890301_084031'!F101</f>
        <v>1220</v>
      </c>
      <c r="H35" s="25">
        <f t="shared" si="1"/>
        <v>0</v>
      </c>
    </row>
    <row r="36" spans="1:8" ht="31.5" customHeight="1">
      <c r="A36" s="50" t="s">
        <v>39</v>
      </c>
      <c r="B36" s="17" t="s">
        <v>40</v>
      </c>
      <c r="C36" s="18">
        <f>'[1]890442_041231'!$D$32</f>
        <v>6716</v>
      </c>
      <c r="D36" s="37">
        <f>'889442_041231'!C102</f>
        <v>1798</v>
      </c>
      <c r="E36" s="37">
        <f>'889442_041231'!D102</f>
        <v>6894</v>
      </c>
      <c r="F36" s="39">
        <f>'889442_041231'!E102</f>
        <v>7004</v>
      </c>
      <c r="G36" s="811">
        <f>'889442_041231'!F102</f>
        <v>5731</v>
      </c>
      <c r="H36" s="25">
        <f t="shared" si="1"/>
        <v>110</v>
      </c>
    </row>
    <row r="37" spans="1:8" ht="15.75" customHeight="1">
      <c r="A37" s="42">
        <v>910123</v>
      </c>
      <c r="B37" s="43" t="s">
        <v>41</v>
      </c>
      <c r="C37" s="46">
        <v>0</v>
      </c>
      <c r="D37" s="44">
        <f>'910123_082092'!C101</f>
        <v>1109</v>
      </c>
      <c r="E37" s="44">
        <f>'910123_082092'!D101</f>
        <v>1109</v>
      </c>
      <c r="F37" s="44">
        <f>'910123_082092'!E101</f>
        <v>1109</v>
      </c>
      <c r="G37" s="44">
        <f>'910123_082092'!F101</f>
        <v>983</v>
      </c>
      <c r="H37" s="25">
        <f t="shared" si="1"/>
        <v>0</v>
      </c>
    </row>
    <row r="38" spans="1:8" ht="15.75" customHeight="1">
      <c r="A38" s="820">
        <v>910502</v>
      </c>
      <c r="B38" s="43" t="s">
        <v>42</v>
      </c>
      <c r="C38" s="46">
        <f>'[1]910502_082092'!$E$30</f>
        <v>390</v>
      </c>
      <c r="D38" s="44">
        <f>'910502_082902'!C101</f>
        <v>10031</v>
      </c>
      <c r="E38" s="49">
        <f>'910502_082902'!D101</f>
        <v>10964</v>
      </c>
      <c r="F38" s="47">
        <f>'910502_082902'!E101</f>
        <v>11807</v>
      </c>
      <c r="G38" s="807">
        <f>'910502_082902'!F101</f>
        <v>10966</v>
      </c>
      <c r="H38" s="25">
        <f t="shared" si="1"/>
        <v>843</v>
      </c>
    </row>
    <row r="39" spans="1:8" ht="15.75" customHeight="1">
      <c r="A39" s="819">
        <v>932911</v>
      </c>
      <c r="B39" s="43" t="s">
        <v>43</v>
      </c>
      <c r="C39" s="51">
        <v>2012</v>
      </c>
      <c r="D39" s="44">
        <v>1365</v>
      </c>
      <c r="E39" s="49">
        <f>'932911_081061'!D101</f>
        <v>5349</v>
      </c>
      <c r="F39" s="619">
        <f>'932911_081061'!E101</f>
        <v>5073</v>
      </c>
      <c r="G39" s="808">
        <f>'932911_081061'!F101</f>
        <v>4998</v>
      </c>
      <c r="H39" s="25">
        <f t="shared" si="1"/>
        <v>-276</v>
      </c>
    </row>
    <row r="40" spans="1:8" ht="15.75" customHeight="1">
      <c r="A40" s="821">
        <v>940000</v>
      </c>
      <c r="B40" s="43" t="s">
        <v>44</v>
      </c>
      <c r="C40" s="52">
        <f>'[1]940000_013390'!$E$32</f>
        <v>2830</v>
      </c>
      <c r="D40" s="44">
        <f>'940000_013390'!C101</f>
        <v>1365</v>
      </c>
      <c r="E40" s="44">
        <f>'940000_013390'!D101</f>
        <v>1365</v>
      </c>
      <c r="F40" s="47">
        <f>'940000_013390'!E101</f>
        <v>2213</v>
      </c>
      <c r="G40" s="809">
        <f>'940000_013390'!F101</f>
        <v>1880</v>
      </c>
      <c r="H40" s="25">
        <f t="shared" si="1"/>
        <v>848</v>
      </c>
    </row>
    <row r="41" spans="1:8" ht="15.75" customHeight="1">
      <c r="A41" s="818">
        <v>960302</v>
      </c>
      <c r="B41" s="43" t="s">
        <v>45</v>
      </c>
      <c r="C41" s="52">
        <f>'[1]960302_013320'!$E$32</f>
        <v>300</v>
      </c>
      <c r="D41" s="44">
        <f>'960302_013320'!C101</f>
        <v>332</v>
      </c>
      <c r="E41" s="44">
        <f>'960302_013320'!D101</f>
        <v>332</v>
      </c>
      <c r="F41" s="47">
        <f>'960302_013320'!E101</f>
        <v>457</v>
      </c>
      <c r="G41" s="807">
        <f>'960302_013320'!F101</f>
        <v>392</v>
      </c>
      <c r="H41" s="25">
        <f t="shared" si="1"/>
        <v>125</v>
      </c>
    </row>
    <row r="42" spans="1:8" s="58" customFormat="1" ht="15.75" customHeight="1">
      <c r="A42" s="53"/>
      <c r="B42" s="54" t="s">
        <v>46</v>
      </c>
      <c r="C42" s="55">
        <f>SUM(C8:C41)</f>
        <v>75992</v>
      </c>
      <c r="D42" s="56">
        <f>SUM(D8:D41)</f>
        <v>254688.6423</v>
      </c>
      <c r="E42" s="55">
        <f>SUM(E8:E41)</f>
        <v>279042.3423</v>
      </c>
      <c r="F42" s="57">
        <f>SUM(F8:F41)</f>
        <v>291793.7</v>
      </c>
      <c r="G42" s="810">
        <f>SUM(G8:G41)</f>
        <v>235691</v>
      </c>
      <c r="H42" s="35">
        <f t="shared" si="1"/>
        <v>12751.357699999993</v>
      </c>
    </row>
    <row r="43" spans="1:8" ht="15.75" customHeight="1">
      <c r="A43" s="42">
        <v>841907</v>
      </c>
      <c r="B43" s="43" t="s">
        <v>47</v>
      </c>
      <c r="C43" s="59">
        <v>90715</v>
      </c>
      <c r="D43" s="44"/>
      <c r="E43" s="44"/>
      <c r="F43" s="60"/>
      <c r="G43" s="60"/>
      <c r="H43" s="25">
        <f t="shared" si="1"/>
        <v>0</v>
      </c>
    </row>
    <row r="44" spans="1:8" ht="15.75" customHeight="1">
      <c r="A44" s="42"/>
      <c r="B44" s="43" t="s">
        <v>46</v>
      </c>
      <c r="C44" s="61">
        <f>SUM(C42:C43)</f>
        <v>166707</v>
      </c>
      <c r="D44" s="46">
        <f>SUM(D42:D43)</f>
        <v>254688.6423</v>
      </c>
      <c r="E44" s="46">
        <f>SUM(E42:E43)</f>
        <v>279042.3423</v>
      </c>
      <c r="F44" s="46">
        <f>SUM(F42:F43)</f>
        <v>291793.7</v>
      </c>
      <c r="G44" s="46">
        <f>SUM(G42:G43)</f>
        <v>235691</v>
      </c>
      <c r="H44" s="35">
        <f>F44-E44+1</f>
        <v>12752.357699999993</v>
      </c>
    </row>
    <row r="45" spans="1:8" ht="15.75" customHeight="1">
      <c r="A45" s="42"/>
      <c r="B45" s="43"/>
      <c r="C45" s="61"/>
      <c r="D45" s="46"/>
      <c r="E45" s="46"/>
      <c r="F45" s="46"/>
      <c r="G45" s="46"/>
      <c r="H45" s="25"/>
    </row>
    <row r="46" spans="1:8" ht="15.75" customHeight="1">
      <c r="A46" s="42"/>
      <c r="B46" s="43" t="s">
        <v>48</v>
      </c>
      <c r="C46" s="62">
        <v>117781</v>
      </c>
      <c r="D46" s="46"/>
      <c r="E46" s="46"/>
      <c r="F46" s="46"/>
      <c r="G46" s="46"/>
      <c r="H46" s="25"/>
    </row>
    <row r="47" spans="1:8" ht="15.75" customHeight="1">
      <c r="A47" s="42"/>
      <c r="B47" s="43"/>
      <c r="C47" s="61"/>
      <c r="D47" s="46"/>
      <c r="E47" s="46"/>
      <c r="F47" s="46"/>
      <c r="G47" s="46"/>
      <c r="H47" s="25"/>
    </row>
    <row r="48" spans="1:9" ht="15.75" customHeight="1" thickBot="1">
      <c r="A48" s="63"/>
      <c r="B48" s="64" t="s">
        <v>49</v>
      </c>
      <c r="C48" s="65">
        <f>SUM(C42+C5+C46)</f>
        <v>197464</v>
      </c>
      <c r="D48" s="66">
        <f>SUM(D42+D5)</f>
        <v>300968.6423</v>
      </c>
      <c r="E48" s="67">
        <f>SUM(E42+E5)</f>
        <v>325436.3423</v>
      </c>
      <c r="F48" s="68">
        <f>SUM(F42+F5)</f>
        <v>338809.7</v>
      </c>
      <c r="G48" s="68">
        <f>SUM(G42+G5)</f>
        <v>279557</v>
      </c>
      <c r="H48" s="69"/>
      <c r="I48" s="58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1" r:id="rId1"/>
  <headerFooter alignWithMargins="0">
    <oddHeader>&amp;L&amp;D&amp;C&amp;P/&amp;N</oddHeader>
    <oddFooter>&amp;L&amp;"Times New Roman,Normál"&amp;12&amp;F&amp;R&amp;A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1"/>
  <sheetViews>
    <sheetView view="pageBreakPreview" zoomScale="90" zoomScaleSheetLayoutView="90" zoomScalePageLayoutView="0" workbookViewId="0" topLeftCell="A72">
      <selection activeCell="F71" sqref="F71"/>
    </sheetView>
  </sheetViews>
  <sheetFormatPr defaultColWidth="8.41015625" defaultRowHeight="18"/>
  <cols>
    <col min="1" max="1" width="8.41015625" style="3" customWidth="1"/>
    <col min="2" max="2" width="36.91015625" style="3" customWidth="1"/>
    <col min="3" max="3" width="5.66015625" style="161" customWidth="1"/>
    <col min="4" max="4" width="5.41015625" style="162" customWidth="1"/>
    <col min="5" max="6" width="9.25" style="162" customWidth="1"/>
    <col min="7" max="7" width="11.41015625" style="3" customWidth="1"/>
    <col min="8" max="249" width="7.08203125" style="3" customWidth="1"/>
    <col min="250" max="16384" width="8.41015625" style="3" customWidth="1"/>
  </cols>
  <sheetData>
    <row r="1" spans="1:6" ht="12.75">
      <c r="A1" s="163"/>
      <c r="B1" s="163"/>
      <c r="C1" s="163"/>
      <c r="D1" s="163"/>
      <c r="E1" s="163"/>
      <c r="F1" s="163"/>
    </row>
    <row r="2" spans="1:6" ht="12.75">
      <c r="A2" s="880" t="s">
        <v>50</v>
      </c>
      <c r="B2" s="880"/>
      <c r="C2" s="880"/>
      <c r="D2" s="880"/>
      <c r="E2" s="880"/>
      <c r="F2" s="3"/>
    </row>
    <row r="3" spans="1:6" ht="12.75">
      <c r="A3" s="163"/>
      <c r="B3" s="163"/>
      <c r="C3" s="163"/>
      <c r="D3" s="163"/>
      <c r="E3" s="361" t="s">
        <v>5</v>
      </c>
      <c r="F3" s="361" t="s">
        <v>708</v>
      </c>
    </row>
    <row r="4" spans="1:6" ht="12.75">
      <c r="A4" s="134">
        <v>680001</v>
      </c>
      <c r="B4" s="74" t="s">
        <v>19</v>
      </c>
      <c r="C4" s="164">
        <v>2017</v>
      </c>
      <c r="D4" s="164">
        <v>2017</v>
      </c>
      <c r="E4" s="362">
        <v>43100</v>
      </c>
      <c r="F4" s="362">
        <v>43100</v>
      </c>
    </row>
    <row r="5" spans="1:7" ht="12.75" customHeight="1">
      <c r="A5" s="319" t="s">
        <v>413</v>
      </c>
      <c r="B5" s="78"/>
      <c r="C5" s="363"/>
      <c r="D5" s="363"/>
      <c r="E5" s="363"/>
      <c r="F5" s="363"/>
      <c r="G5" s="364"/>
    </row>
    <row r="6" spans="1:7" ht="12.75">
      <c r="A6" s="166" t="s">
        <v>60</v>
      </c>
      <c r="B6" s="167" t="s">
        <v>61</v>
      </c>
      <c r="C6" s="363"/>
      <c r="D6" s="363"/>
      <c r="E6" s="363"/>
      <c r="F6" s="363"/>
      <c r="G6" s="364"/>
    </row>
    <row r="7" spans="1:7" ht="12.75">
      <c r="A7" s="168" t="s">
        <v>64</v>
      </c>
      <c r="B7" s="169" t="s">
        <v>65</v>
      </c>
      <c r="C7" s="363"/>
      <c r="D7" s="363"/>
      <c r="E7" s="363"/>
      <c r="F7" s="363"/>
      <c r="G7" s="364"/>
    </row>
    <row r="8" spans="1:7" ht="12.75">
      <c r="A8" s="168" t="s">
        <v>69</v>
      </c>
      <c r="B8" s="169" t="s">
        <v>70</v>
      </c>
      <c r="C8" s="95"/>
      <c r="D8" s="95"/>
      <c r="E8" s="95"/>
      <c r="F8" s="95"/>
      <c r="G8" s="364"/>
    </row>
    <row r="9" spans="1:7" ht="12.75">
      <c r="A9" s="168" t="s">
        <v>73</v>
      </c>
      <c r="B9" s="169" t="s">
        <v>74</v>
      </c>
      <c r="C9" s="363"/>
      <c r="D9" s="363"/>
      <c r="E9" s="363"/>
      <c r="F9" s="363"/>
      <c r="G9" s="364"/>
    </row>
    <row r="10" spans="1:7" ht="12.75">
      <c r="A10" s="168" t="s">
        <v>77</v>
      </c>
      <c r="B10" s="170" t="s">
        <v>78</v>
      </c>
      <c r="C10" s="363"/>
      <c r="D10" s="363"/>
      <c r="E10" s="363"/>
      <c r="F10" s="363"/>
      <c r="G10" s="364"/>
    </row>
    <row r="11" spans="1:7" ht="12.75">
      <c r="A11" s="168" t="s">
        <v>82</v>
      </c>
      <c r="B11" s="170" t="s">
        <v>83</v>
      </c>
      <c r="C11" s="363"/>
      <c r="D11" s="363"/>
      <c r="E11" s="363"/>
      <c r="F11" s="363"/>
      <c r="G11" s="364"/>
    </row>
    <row r="12" spans="1:7" ht="12.75">
      <c r="A12" s="168" t="s">
        <v>86</v>
      </c>
      <c r="B12" s="171" t="s">
        <v>286</v>
      </c>
      <c r="C12" s="363"/>
      <c r="D12" s="363"/>
      <c r="E12" s="363"/>
      <c r="F12" s="363"/>
      <c r="G12" s="364"/>
    </row>
    <row r="13" spans="1:7" ht="12.75">
      <c r="A13" s="168" t="s">
        <v>89</v>
      </c>
      <c r="B13" s="171" t="s">
        <v>90</v>
      </c>
      <c r="C13" s="363"/>
      <c r="D13" s="363"/>
      <c r="E13" s="363"/>
      <c r="F13" s="363"/>
      <c r="G13" s="364"/>
    </row>
    <row r="14" spans="1:7" ht="12.75">
      <c r="A14" s="168" t="s">
        <v>92</v>
      </c>
      <c r="B14" s="169" t="s">
        <v>287</v>
      </c>
      <c r="C14" s="363"/>
      <c r="D14" s="363"/>
      <c r="E14" s="363"/>
      <c r="F14" s="363"/>
      <c r="G14" s="364"/>
    </row>
    <row r="15" spans="1:7" ht="12.75">
      <c r="A15" s="168" t="s">
        <v>96</v>
      </c>
      <c r="B15" s="169" t="s">
        <v>288</v>
      </c>
      <c r="C15" s="363"/>
      <c r="D15" s="363"/>
      <c r="E15" s="363"/>
      <c r="F15" s="363"/>
      <c r="G15" s="364"/>
    </row>
    <row r="16" spans="1:7" ht="12.75">
      <c r="A16" s="172" t="s">
        <v>98</v>
      </c>
      <c r="B16" s="173" t="s">
        <v>99</v>
      </c>
      <c r="C16" s="363"/>
      <c r="D16" s="363"/>
      <c r="E16" s="363"/>
      <c r="F16" s="363"/>
      <c r="G16" s="364"/>
    </row>
    <row r="17" spans="1:7" ht="12.75">
      <c r="A17" s="174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  <c r="G17" s="364"/>
    </row>
    <row r="18" spans="1:7" ht="12.75">
      <c r="A18" s="177" t="s">
        <v>104</v>
      </c>
      <c r="B18" s="178" t="s">
        <v>105</v>
      </c>
      <c r="C18" s="363"/>
      <c r="D18" s="363"/>
      <c r="E18" s="363"/>
      <c r="F18" s="363"/>
      <c r="G18" s="364"/>
    </row>
    <row r="19" spans="1:7" ht="12.75">
      <c r="A19" s="177" t="s">
        <v>107</v>
      </c>
      <c r="B19" s="178" t="s">
        <v>108</v>
      </c>
      <c r="C19" s="363"/>
      <c r="D19" s="363"/>
      <c r="E19" s="363"/>
      <c r="F19" s="363"/>
      <c r="G19" s="364"/>
    </row>
    <row r="20" spans="1:7" ht="12.75">
      <c r="A20" s="177" t="s">
        <v>109</v>
      </c>
      <c r="B20" s="178" t="s">
        <v>110</v>
      </c>
      <c r="C20" s="363"/>
      <c r="D20" s="363"/>
      <c r="E20" s="363"/>
      <c r="F20" s="363"/>
      <c r="G20" s="364"/>
    </row>
    <row r="21" spans="1:7" ht="12.75">
      <c r="A21" s="177" t="s">
        <v>111</v>
      </c>
      <c r="B21" s="178" t="s">
        <v>112</v>
      </c>
      <c r="C21" s="363"/>
      <c r="D21" s="363"/>
      <c r="E21" s="363"/>
      <c r="F21" s="363"/>
      <c r="G21" s="364"/>
    </row>
    <row r="22" spans="1:7" ht="12.75">
      <c r="A22" s="174" t="s">
        <v>115</v>
      </c>
      <c r="B22" s="175" t="s">
        <v>116</v>
      </c>
      <c r="C22" s="176">
        <f>SUM(C18:C21)</f>
        <v>0</v>
      </c>
      <c r="D22" s="176">
        <f>SUM(D18:D21)</f>
        <v>0</v>
      </c>
      <c r="E22" s="176">
        <f>SUM(E18:E21)</f>
        <v>0</v>
      </c>
      <c r="F22" s="176">
        <f>SUM(F18:F21)</f>
        <v>0</v>
      </c>
      <c r="G22" s="364"/>
    </row>
    <row r="23" spans="1:7" ht="13.5" customHeight="1">
      <c r="A23" s="180" t="s">
        <v>117</v>
      </c>
      <c r="B23" s="181" t="s">
        <v>118</v>
      </c>
      <c r="C23" s="176">
        <f>SUM(C22,C17)</f>
        <v>0</v>
      </c>
      <c r="D23" s="176">
        <f>SUM(D22,D17)</f>
        <v>0</v>
      </c>
      <c r="E23" s="176">
        <f>SUM(E22,E17)</f>
        <v>0</v>
      </c>
      <c r="F23" s="176">
        <f>SUM(F22,F17)</f>
        <v>0</v>
      </c>
      <c r="G23" s="364"/>
    </row>
    <row r="24" spans="1:7" ht="12.75">
      <c r="A24" s="182"/>
      <c r="B24" s="183"/>
      <c r="C24" s="363"/>
      <c r="D24" s="363"/>
      <c r="E24" s="363"/>
      <c r="F24" s="363"/>
      <c r="G24" s="364"/>
    </row>
    <row r="25" spans="1:7" ht="12.75">
      <c r="A25" s="184" t="s">
        <v>120</v>
      </c>
      <c r="B25" s="185" t="s">
        <v>289</v>
      </c>
      <c r="C25" s="363"/>
      <c r="D25" s="363"/>
      <c r="E25" s="363"/>
      <c r="F25" s="363"/>
      <c r="G25" s="364"/>
    </row>
    <row r="26" spans="1:7" ht="12.75">
      <c r="A26" s="186" t="s">
        <v>123</v>
      </c>
      <c r="B26" s="185" t="s">
        <v>124</v>
      </c>
      <c r="C26" s="363"/>
      <c r="D26" s="363"/>
      <c r="E26" s="363"/>
      <c r="F26" s="363"/>
      <c r="G26" s="364"/>
    </row>
    <row r="27" spans="1:7" ht="12.75">
      <c r="A27" s="187" t="s">
        <v>125</v>
      </c>
      <c r="B27" s="188" t="s">
        <v>126</v>
      </c>
      <c r="C27" s="363"/>
      <c r="D27" s="363"/>
      <c r="E27" s="363"/>
      <c r="F27" s="363"/>
      <c r="G27" s="364"/>
    </row>
    <row r="28" spans="1:7" ht="12.75">
      <c r="A28" s="189" t="s">
        <v>128</v>
      </c>
      <c r="B28" s="188" t="s">
        <v>129</v>
      </c>
      <c r="C28" s="363"/>
      <c r="D28" s="363"/>
      <c r="E28" s="363"/>
      <c r="F28" s="363"/>
      <c r="G28" s="364"/>
    </row>
    <row r="29" spans="1:7" ht="12.75">
      <c r="A29" s="190" t="s">
        <v>131</v>
      </c>
      <c r="B29" s="191" t="s">
        <v>132</v>
      </c>
      <c r="C29" s="176">
        <f>SUM(C25:C28)</f>
        <v>0</v>
      </c>
      <c r="D29" s="176">
        <f>SUM(D25:D28)</f>
        <v>0</v>
      </c>
      <c r="E29" s="176">
        <f>SUM(E25:E28)</f>
        <v>0</v>
      </c>
      <c r="F29" s="176">
        <f>SUM(F25:F28)</f>
        <v>0</v>
      </c>
      <c r="G29" s="364"/>
    </row>
    <row r="30" spans="1:7" ht="12.75">
      <c r="A30" s="193"/>
      <c r="B30" s="194"/>
      <c r="C30" s="363"/>
      <c r="D30" s="363"/>
      <c r="E30" s="363"/>
      <c r="F30" s="363"/>
      <c r="G30" s="364"/>
    </row>
    <row r="31" spans="1:7" ht="12.75">
      <c r="A31" s="166" t="s">
        <v>133</v>
      </c>
      <c r="B31" s="195" t="s">
        <v>134</v>
      </c>
      <c r="C31" s="363"/>
      <c r="D31" s="363"/>
      <c r="E31" s="363"/>
      <c r="F31" s="363"/>
      <c r="G31" s="364"/>
    </row>
    <row r="32" spans="1:7" ht="12.75">
      <c r="A32" s="168" t="s">
        <v>135</v>
      </c>
      <c r="B32" s="169" t="s">
        <v>290</v>
      </c>
      <c r="C32" s="363"/>
      <c r="D32" s="363"/>
      <c r="E32" s="363"/>
      <c r="F32" s="363"/>
      <c r="G32" s="364"/>
    </row>
    <row r="33" spans="1:7" ht="12.75">
      <c r="A33" s="168" t="s">
        <v>137</v>
      </c>
      <c r="B33" s="169" t="s">
        <v>138</v>
      </c>
      <c r="C33" s="363"/>
      <c r="D33" s="363"/>
      <c r="E33" s="363"/>
      <c r="F33" s="363"/>
      <c r="G33" s="364"/>
    </row>
    <row r="34" spans="1:7" ht="12.75">
      <c r="A34" s="168" t="s">
        <v>140</v>
      </c>
      <c r="B34" s="169" t="s">
        <v>141</v>
      </c>
      <c r="C34" s="363"/>
      <c r="D34" s="363"/>
      <c r="E34" s="363"/>
      <c r="F34" s="363"/>
      <c r="G34" s="364"/>
    </row>
    <row r="35" spans="1:7" ht="12.75">
      <c r="A35" s="168" t="s">
        <v>142</v>
      </c>
      <c r="B35" s="169" t="s">
        <v>143</v>
      </c>
      <c r="C35" s="363"/>
      <c r="D35" s="363"/>
      <c r="E35" s="363"/>
      <c r="F35" s="363"/>
      <c r="G35" s="364"/>
    </row>
    <row r="36" spans="1:7" ht="12.75">
      <c r="A36" s="168" t="s">
        <v>145</v>
      </c>
      <c r="B36" s="196" t="s">
        <v>146</v>
      </c>
      <c r="C36" s="365">
        <f>SUM(C31:C35)</f>
        <v>0</v>
      </c>
      <c r="D36" s="365">
        <f>SUM(D31:D35)</f>
        <v>0</v>
      </c>
      <c r="E36" s="365">
        <f>SUM(E31:E35)</f>
        <v>0</v>
      </c>
      <c r="F36" s="365">
        <f>SUM(F31:F35)</f>
        <v>0</v>
      </c>
      <c r="G36" s="364"/>
    </row>
    <row r="37" spans="1:7" ht="12.75">
      <c r="A37" s="168" t="s">
        <v>147</v>
      </c>
      <c r="B37" s="169" t="s">
        <v>148</v>
      </c>
      <c r="C37" s="365"/>
      <c r="D37" s="365"/>
      <c r="E37" s="365"/>
      <c r="F37" s="365"/>
      <c r="G37" s="364"/>
    </row>
    <row r="38" spans="1:7" ht="12.75">
      <c r="A38" s="168" t="s">
        <v>149</v>
      </c>
      <c r="B38" s="169" t="s">
        <v>150</v>
      </c>
      <c r="C38" s="363"/>
      <c r="D38" s="363"/>
      <c r="E38" s="363"/>
      <c r="F38" s="363"/>
      <c r="G38" s="364"/>
    </row>
    <row r="39" spans="1:7" ht="12.75">
      <c r="A39" s="168" t="s">
        <v>151</v>
      </c>
      <c r="B39" s="169" t="s">
        <v>152</v>
      </c>
      <c r="C39" s="363"/>
      <c r="D39" s="363"/>
      <c r="E39" s="363"/>
      <c r="F39" s="363"/>
      <c r="G39" s="364"/>
    </row>
    <row r="40" spans="1:7" ht="12.75">
      <c r="A40" s="168" t="s">
        <v>153</v>
      </c>
      <c r="B40" s="169" t="s">
        <v>154</v>
      </c>
      <c r="C40" s="363"/>
      <c r="D40" s="363"/>
      <c r="E40" s="363"/>
      <c r="F40" s="363"/>
      <c r="G40" s="364"/>
    </row>
    <row r="41" spans="1:7" ht="12.75">
      <c r="A41" s="198" t="s">
        <v>156</v>
      </c>
      <c r="B41" s="199" t="s">
        <v>157</v>
      </c>
      <c r="C41" s="363">
        <v>100</v>
      </c>
      <c r="D41" s="363">
        <v>100</v>
      </c>
      <c r="E41" s="624">
        <v>40</v>
      </c>
      <c r="F41" s="624">
        <v>21</v>
      </c>
      <c r="G41" s="709" t="s">
        <v>685</v>
      </c>
    </row>
    <row r="42" spans="1:7" ht="12" customHeight="1">
      <c r="A42" s="180" t="s">
        <v>159</v>
      </c>
      <c r="B42" s="200" t="s">
        <v>160</v>
      </c>
      <c r="C42" s="176">
        <f>SUM(C38:C41)</f>
        <v>100</v>
      </c>
      <c r="D42" s="176">
        <f>SUM(D38:D41)</f>
        <v>100</v>
      </c>
      <c r="E42" s="176">
        <f>SUM(E38:E41)</f>
        <v>40</v>
      </c>
      <c r="F42" s="176">
        <f>SUM(F38:F41)</f>
        <v>21</v>
      </c>
      <c r="G42" s="364"/>
    </row>
    <row r="43" spans="1:7" ht="12" customHeight="1">
      <c r="A43" s="201" t="s">
        <v>161</v>
      </c>
      <c r="B43" s="202" t="s">
        <v>162</v>
      </c>
      <c r="C43" s="366">
        <f>SUM(C42,C36)</f>
        <v>100</v>
      </c>
      <c r="D43" s="366">
        <f>SUM(D42,D36)</f>
        <v>100</v>
      </c>
      <c r="E43" s="366">
        <f>SUM(E42,E36)</f>
        <v>40</v>
      </c>
      <c r="F43" s="366">
        <f>SUM(F42,F36)</f>
        <v>21</v>
      </c>
      <c r="G43" s="364"/>
    </row>
    <row r="44" spans="1:7" ht="12.75">
      <c r="A44" s="166" t="s">
        <v>163</v>
      </c>
      <c r="B44" s="195" t="s">
        <v>164</v>
      </c>
      <c r="C44" s="363"/>
      <c r="D44" s="363"/>
      <c r="E44" s="363"/>
      <c r="F44" s="363"/>
      <c r="G44" s="364"/>
    </row>
    <row r="45" spans="1:7" ht="12.75">
      <c r="A45" s="204" t="s">
        <v>165</v>
      </c>
      <c r="B45" s="205" t="s">
        <v>166</v>
      </c>
      <c r="C45" s="363"/>
      <c r="D45" s="363"/>
      <c r="E45" s="363"/>
      <c r="F45" s="363"/>
      <c r="G45" s="364"/>
    </row>
    <row r="46" spans="1:7" ht="12.75">
      <c r="A46" s="168" t="s">
        <v>167</v>
      </c>
      <c r="B46" s="169" t="s">
        <v>168</v>
      </c>
      <c r="C46" s="363"/>
      <c r="D46" s="363"/>
      <c r="E46" s="363"/>
      <c r="F46" s="363"/>
      <c r="G46" s="364"/>
    </row>
    <row r="47" spans="1:7" ht="12.75">
      <c r="A47" s="206" t="s">
        <v>169</v>
      </c>
      <c r="B47" s="207" t="s">
        <v>170</v>
      </c>
      <c r="C47" s="366">
        <f>SUM(C44:C46)</f>
        <v>0</v>
      </c>
      <c r="D47" s="366">
        <f>SUM(D44:D46)</f>
        <v>0</v>
      </c>
      <c r="E47" s="366">
        <f>SUM(E44:E46)</f>
        <v>0</v>
      </c>
      <c r="F47" s="366">
        <f>SUM(F44:F46)</f>
        <v>0</v>
      </c>
      <c r="G47" s="364"/>
    </row>
    <row r="48" spans="1:7" ht="12.75">
      <c r="A48" s="168" t="s">
        <v>171</v>
      </c>
      <c r="B48" s="169" t="s">
        <v>172</v>
      </c>
      <c r="C48" s="363"/>
      <c r="D48" s="363"/>
      <c r="E48" s="363"/>
      <c r="F48" s="363"/>
      <c r="G48" s="364"/>
    </row>
    <row r="49" spans="1:7" ht="12.75">
      <c r="A49" s="168" t="s">
        <v>173</v>
      </c>
      <c r="B49" s="169" t="s">
        <v>174</v>
      </c>
      <c r="C49" s="363"/>
      <c r="D49" s="363"/>
      <c r="E49" s="363"/>
      <c r="F49" s="363"/>
      <c r="G49" s="364"/>
    </row>
    <row r="50" spans="1:7" ht="12.75">
      <c r="A50" s="168" t="s">
        <v>175</v>
      </c>
      <c r="B50" s="169" t="s">
        <v>176</v>
      </c>
      <c r="C50" s="363"/>
      <c r="D50" s="363"/>
      <c r="E50" s="363"/>
      <c r="F50" s="363"/>
      <c r="G50" s="364"/>
    </row>
    <row r="51" spans="1:7" ht="12.75">
      <c r="A51" s="206" t="s">
        <v>177</v>
      </c>
      <c r="B51" s="207" t="s">
        <v>178</v>
      </c>
      <c r="C51" s="366">
        <f>SUM(C48:C50)</f>
        <v>0</v>
      </c>
      <c r="D51" s="366">
        <f>SUM(D48:D50)</f>
        <v>0</v>
      </c>
      <c r="E51" s="366">
        <f>SUM(E48:E50)</f>
        <v>0</v>
      </c>
      <c r="F51" s="366">
        <f>SUM(F48:F50)</f>
        <v>0</v>
      </c>
      <c r="G51" s="364"/>
    </row>
    <row r="52" spans="1:7" ht="12.75">
      <c r="A52" s="168" t="s">
        <v>179</v>
      </c>
      <c r="B52" s="169" t="s">
        <v>180</v>
      </c>
      <c r="C52" s="363"/>
      <c r="D52" s="363"/>
      <c r="E52" s="363"/>
      <c r="F52" s="363"/>
      <c r="G52" s="364"/>
    </row>
    <row r="53" spans="1:7" ht="12.75">
      <c r="A53" s="168" t="s">
        <v>181</v>
      </c>
      <c r="B53" s="169" t="s">
        <v>182</v>
      </c>
      <c r="C53" s="363">
        <v>100</v>
      </c>
      <c r="D53" s="363">
        <v>100</v>
      </c>
      <c r="E53" s="363">
        <v>100</v>
      </c>
      <c r="F53" s="363">
        <v>23</v>
      </c>
      <c r="G53" s="364"/>
    </row>
    <row r="54" spans="1:7" ht="12.75">
      <c r="A54" s="168" t="s">
        <v>184</v>
      </c>
      <c r="B54" s="169" t="s">
        <v>185</v>
      </c>
      <c r="C54" s="363"/>
      <c r="D54" s="363"/>
      <c r="E54" s="363"/>
      <c r="F54" s="363"/>
      <c r="G54" s="364"/>
    </row>
    <row r="55" spans="1:7" ht="12.75">
      <c r="A55" s="206" t="s">
        <v>186</v>
      </c>
      <c r="B55" s="207" t="s">
        <v>187</v>
      </c>
      <c r="C55" s="366">
        <f>SUM(C53:C54)</f>
        <v>100</v>
      </c>
      <c r="D55" s="366">
        <f>SUM(D53:D54)</f>
        <v>100</v>
      </c>
      <c r="E55" s="366">
        <f>SUM(E53:E54)</f>
        <v>100</v>
      </c>
      <c r="F55" s="366">
        <f>SUM(F53:F54)</f>
        <v>23</v>
      </c>
      <c r="G55" s="364"/>
    </row>
    <row r="56" spans="1:7" ht="12.75">
      <c r="A56" s="206" t="s">
        <v>188</v>
      </c>
      <c r="B56" s="208" t="s">
        <v>189</v>
      </c>
      <c r="C56" s="367"/>
      <c r="D56" s="367"/>
      <c r="E56" s="367"/>
      <c r="F56" s="367"/>
      <c r="G56" s="364"/>
    </row>
    <row r="57" spans="1:7" ht="12.75">
      <c r="A57" s="198"/>
      <c r="B57" s="128" t="s">
        <v>190</v>
      </c>
      <c r="C57" s="239"/>
      <c r="D57" s="239"/>
      <c r="E57" s="239"/>
      <c r="F57" s="239"/>
      <c r="G57" s="364"/>
    </row>
    <row r="58" spans="1:7" ht="12.75">
      <c r="A58" s="198" t="s">
        <v>191</v>
      </c>
      <c r="B58" s="128" t="s">
        <v>192</v>
      </c>
      <c r="C58" s="239"/>
      <c r="D58" s="239"/>
      <c r="E58" s="239"/>
      <c r="F58" s="239"/>
      <c r="G58" s="364"/>
    </row>
    <row r="59" spans="1:7" ht="12.75">
      <c r="A59" s="198" t="s">
        <v>194</v>
      </c>
      <c r="B59" s="128" t="s">
        <v>195</v>
      </c>
      <c r="C59" s="239"/>
      <c r="D59" s="239"/>
      <c r="E59" s="239"/>
      <c r="F59" s="239"/>
      <c r="G59" s="364"/>
    </row>
    <row r="60" spans="1:7" ht="12.75" customHeight="1">
      <c r="A60" s="211" t="s">
        <v>196</v>
      </c>
      <c r="B60" s="130" t="s">
        <v>197</v>
      </c>
      <c r="C60" s="140">
        <f>SUM(C58:C59)</f>
        <v>0</v>
      </c>
      <c r="D60" s="140">
        <f>SUM(D58:D59)</f>
        <v>0</v>
      </c>
      <c r="E60" s="140">
        <f>SUM(E58:E59)</f>
        <v>0</v>
      </c>
      <c r="F60" s="140">
        <f>SUM(F58:F59)</f>
        <v>0</v>
      </c>
      <c r="G60" s="364"/>
    </row>
    <row r="61" spans="1:7" ht="12.75" customHeight="1">
      <c r="A61" s="189" t="s">
        <v>198</v>
      </c>
      <c r="B61" s="133" t="s">
        <v>199</v>
      </c>
      <c r="C61" s="140"/>
      <c r="D61" s="140"/>
      <c r="E61" s="140"/>
      <c r="F61" s="140"/>
      <c r="G61" s="364"/>
    </row>
    <row r="62" spans="1:7" ht="12.75" customHeight="1">
      <c r="A62" s="189" t="s">
        <v>200</v>
      </c>
      <c r="B62" s="133" t="s">
        <v>201</v>
      </c>
      <c r="C62" s="140"/>
      <c r="D62" s="140"/>
      <c r="E62" s="140"/>
      <c r="F62" s="140"/>
      <c r="G62" s="364"/>
    </row>
    <row r="63" spans="1:7" ht="12.75" customHeight="1">
      <c r="A63" s="189" t="s">
        <v>202</v>
      </c>
      <c r="B63" s="133" t="s">
        <v>203</v>
      </c>
      <c r="C63" s="140"/>
      <c r="D63" s="140"/>
      <c r="E63" s="140"/>
      <c r="F63" s="140"/>
      <c r="G63" s="364"/>
    </row>
    <row r="64" spans="1:7" ht="12.75" customHeight="1">
      <c r="A64" s="189" t="s">
        <v>205</v>
      </c>
      <c r="B64" s="133" t="s">
        <v>206</v>
      </c>
      <c r="C64" s="140"/>
      <c r="D64" s="140"/>
      <c r="E64" s="140"/>
      <c r="F64" s="140"/>
      <c r="G64" s="364"/>
    </row>
    <row r="65" spans="1:7" ht="12.75" customHeight="1">
      <c r="A65" s="213" t="s">
        <v>208</v>
      </c>
      <c r="B65" s="130" t="s">
        <v>209</v>
      </c>
      <c r="C65" s="140">
        <f>SUM(C61:C64)</f>
        <v>0</v>
      </c>
      <c r="D65" s="140">
        <f>SUM(D61:D64)</f>
        <v>0</v>
      </c>
      <c r="E65" s="140">
        <f>SUM(E61:E64)</f>
        <v>0</v>
      </c>
      <c r="F65" s="140">
        <f>SUM(F61:F64)</f>
        <v>0</v>
      </c>
      <c r="G65" s="364"/>
    </row>
    <row r="66" spans="1:7" ht="12.75" customHeight="1">
      <c r="A66" s="214" t="s">
        <v>210</v>
      </c>
      <c r="B66" s="127" t="s">
        <v>211</v>
      </c>
      <c r="C66" s="244">
        <f>SUM(C65+C60+C56+C55+C52)</f>
        <v>100</v>
      </c>
      <c r="D66" s="244">
        <f>SUM(D65+D60+D56+D55+D52)</f>
        <v>100</v>
      </c>
      <c r="E66" s="244">
        <f>SUM(E65+E60+E56+E55+E52)</f>
        <v>100</v>
      </c>
      <c r="F66" s="244">
        <f>SUM(F65+F60+F56+F55+F52)</f>
        <v>23</v>
      </c>
      <c r="G66" s="364"/>
    </row>
    <row r="67" spans="1:7" ht="13.5" customHeight="1">
      <c r="A67" s="168" t="s">
        <v>212</v>
      </c>
      <c r="B67" s="133" t="s">
        <v>213</v>
      </c>
      <c r="C67" s="239"/>
      <c r="D67" s="239"/>
      <c r="E67" s="239"/>
      <c r="F67" s="239"/>
      <c r="G67" s="364"/>
    </row>
    <row r="68" spans="1:7" ht="13.5" customHeight="1">
      <c r="A68" s="168" t="s">
        <v>214</v>
      </c>
      <c r="B68" s="133" t="s">
        <v>215</v>
      </c>
      <c r="C68" s="239"/>
      <c r="D68" s="239"/>
      <c r="E68" s="239"/>
      <c r="F68" s="239"/>
      <c r="G68" s="364"/>
    </row>
    <row r="69" spans="1:7" ht="13.5" customHeight="1">
      <c r="A69" s="206" t="s">
        <v>217</v>
      </c>
      <c r="B69" s="127" t="s">
        <v>218</v>
      </c>
      <c r="C69" s="244">
        <f>SUM(C67:C68)</f>
        <v>0</v>
      </c>
      <c r="D69" s="244">
        <f>SUM(D67:D68)</f>
        <v>0</v>
      </c>
      <c r="E69" s="244">
        <f>SUM(E67:E68)</f>
        <v>0</v>
      </c>
      <c r="F69" s="244">
        <f>SUM(F67:F68)</f>
        <v>0</v>
      </c>
      <c r="G69" s="364"/>
    </row>
    <row r="70" spans="1:7" ht="22.5" customHeight="1">
      <c r="A70" s="211" t="s">
        <v>219</v>
      </c>
      <c r="B70" s="130" t="s">
        <v>220</v>
      </c>
      <c r="C70" s="140">
        <v>54</v>
      </c>
      <c r="D70" s="140">
        <v>54</v>
      </c>
      <c r="E70" s="140">
        <v>54</v>
      </c>
      <c r="F70" s="140">
        <v>5</v>
      </c>
      <c r="G70" s="364">
        <f>F70*27%</f>
        <v>1.35</v>
      </c>
    </row>
    <row r="71" spans="1:7" ht="12" customHeight="1">
      <c r="A71" s="180" t="s">
        <v>221</v>
      </c>
      <c r="B71" s="130" t="s">
        <v>222</v>
      </c>
      <c r="C71" s="140"/>
      <c r="D71" s="140"/>
      <c r="E71" s="140"/>
      <c r="F71" s="140"/>
      <c r="G71" s="364"/>
    </row>
    <row r="72" spans="1:7" ht="12" customHeight="1">
      <c r="A72" s="78" t="s">
        <v>223</v>
      </c>
      <c r="B72" s="130" t="s">
        <v>224</v>
      </c>
      <c r="C72" s="140"/>
      <c r="D72" s="140"/>
      <c r="E72" s="140"/>
      <c r="F72" s="140"/>
      <c r="G72" s="364"/>
    </row>
    <row r="73" spans="1:7" ht="12" customHeight="1">
      <c r="A73" s="218" t="s">
        <v>225</v>
      </c>
      <c r="B73" s="142" t="s">
        <v>226</v>
      </c>
      <c r="C73" s="140"/>
      <c r="D73" s="140"/>
      <c r="E73" s="140"/>
      <c r="F73" s="140"/>
      <c r="G73" s="364"/>
    </row>
    <row r="74" spans="1:7" ht="12" customHeight="1">
      <c r="A74" s="219" t="s">
        <v>227</v>
      </c>
      <c r="B74" s="143" t="s">
        <v>228</v>
      </c>
      <c r="C74" s="239"/>
      <c r="D74" s="239"/>
      <c r="E74" s="239"/>
      <c r="F74" s="239"/>
      <c r="G74" s="364"/>
    </row>
    <row r="75" spans="1:7" ht="12" customHeight="1">
      <c r="A75" s="219" t="s">
        <v>229</v>
      </c>
      <c r="B75" s="143" t="s">
        <v>230</v>
      </c>
      <c r="C75" s="239"/>
      <c r="D75" s="239"/>
      <c r="E75" s="239"/>
      <c r="F75" s="239"/>
      <c r="G75" s="364"/>
    </row>
    <row r="76" spans="1:7" ht="12" customHeight="1">
      <c r="A76" s="220" t="s">
        <v>231</v>
      </c>
      <c r="B76" s="130" t="s">
        <v>232</v>
      </c>
      <c r="C76" s="140">
        <f>SUM(C74:C75)</f>
        <v>0</v>
      </c>
      <c r="D76" s="140">
        <f>SUM(D74:D75)</f>
        <v>0</v>
      </c>
      <c r="E76" s="140">
        <f>SUM(E74:E75)</f>
        <v>0</v>
      </c>
      <c r="F76" s="140">
        <f>SUM(F74:F75)</f>
        <v>0</v>
      </c>
      <c r="G76" s="364"/>
    </row>
    <row r="77" spans="1:7" ht="12" customHeight="1">
      <c r="A77" s="221" t="s">
        <v>233</v>
      </c>
      <c r="B77" s="127" t="s">
        <v>234</v>
      </c>
      <c r="C77" s="244">
        <f>C76+C73+C72+C71+C70</f>
        <v>54</v>
      </c>
      <c r="D77" s="244">
        <f>D76+D73+D72+D71+D70</f>
        <v>54</v>
      </c>
      <c r="E77" s="244">
        <f>E76+E73+E72+E71+E70</f>
        <v>54</v>
      </c>
      <c r="F77" s="244">
        <f>F76+F73+F72+F71+F70</f>
        <v>5</v>
      </c>
      <c r="G77" s="364"/>
    </row>
    <row r="78" spans="1:10" ht="12" customHeight="1">
      <c r="A78" s="222" t="s">
        <v>235</v>
      </c>
      <c r="B78" s="148" t="s">
        <v>236</v>
      </c>
      <c r="C78" s="244">
        <f>SUM(C77+C69+C66+C47+C43)</f>
        <v>254</v>
      </c>
      <c r="D78" s="244">
        <f>SUM(D77+D69+D66+D47+D43)</f>
        <v>254</v>
      </c>
      <c r="E78" s="244">
        <f>SUM(E77+E69+E66+E47+E43)</f>
        <v>194</v>
      </c>
      <c r="F78" s="244">
        <f>SUM(F77+F69+F66+F47+F43)</f>
        <v>49</v>
      </c>
      <c r="G78" s="368"/>
      <c r="H78" s="146"/>
      <c r="I78" s="146"/>
      <c r="J78" s="146"/>
    </row>
    <row r="79" spans="1:10" ht="12" customHeight="1">
      <c r="A79" s="220" t="s">
        <v>237</v>
      </c>
      <c r="B79" s="133" t="s">
        <v>238</v>
      </c>
      <c r="C79" s="140"/>
      <c r="D79" s="140"/>
      <c r="E79" s="140"/>
      <c r="F79" s="140"/>
      <c r="G79" s="368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140"/>
      <c r="D80" s="140"/>
      <c r="E80" s="140"/>
      <c r="F80" s="140"/>
      <c r="G80" s="368"/>
      <c r="H80" s="146"/>
      <c r="I80" s="146"/>
      <c r="J80" s="146"/>
    </row>
    <row r="81" spans="1:10" ht="12.75" customHeight="1">
      <c r="A81" s="220"/>
      <c r="B81" s="185" t="s">
        <v>241</v>
      </c>
      <c r="C81" s="140"/>
      <c r="D81" s="140"/>
      <c r="E81" s="140"/>
      <c r="F81" s="140"/>
      <c r="G81" s="368"/>
      <c r="H81" s="146"/>
      <c r="I81" s="146"/>
      <c r="J81" s="146"/>
    </row>
    <row r="82" spans="1:7" ht="12.75" customHeight="1">
      <c r="A82" s="220"/>
      <c r="B82" s="185" t="s">
        <v>242</v>
      </c>
      <c r="C82" s="363"/>
      <c r="D82" s="363"/>
      <c r="E82" s="363"/>
      <c r="F82" s="363"/>
      <c r="G82" s="364"/>
    </row>
    <row r="83" spans="1:7" ht="12.75" customHeight="1">
      <c r="A83" s="220"/>
      <c r="B83" s="104" t="s">
        <v>243</v>
      </c>
      <c r="C83" s="363"/>
      <c r="D83" s="363"/>
      <c r="E83" s="363"/>
      <c r="F83" s="363"/>
      <c r="G83" s="364"/>
    </row>
    <row r="84" spans="1:7" ht="12.75" customHeight="1">
      <c r="A84" s="221" t="s">
        <v>244</v>
      </c>
      <c r="B84" s="127" t="s">
        <v>245</v>
      </c>
      <c r="C84" s="176">
        <f>SUM(C80:C83)</f>
        <v>0</v>
      </c>
      <c r="D84" s="176">
        <f>SUM(D80:D83)</f>
        <v>0</v>
      </c>
      <c r="E84" s="176">
        <f>SUM(E80:E83)</f>
        <v>0</v>
      </c>
      <c r="F84" s="176">
        <f>SUM(F80:F83)</f>
        <v>0</v>
      </c>
      <c r="G84" s="364"/>
    </row>
    <row r="85" spans="1:7" s="150" customFormat="1" ht="12.75" customHeight="1">
      <c r="A85" s="222" t="s">
        <v>246</v>
      </c>
      <c r="B85" s="222" t="s">
        <v>247</v>
      </c>
      <c r="C85" s="366">
        <f>SUM(C79+C84)</f>
        <v>0</v>
      </c>
      <c r="D85" s="366">
        <f>SUM(D79+D84)</f>
        <v>0</v>
      </c>
      <c r="E85" s="366">
        <f>SUM(E79+E84)</f>
        <v>0</v>
      </c>
      <c r="F85" s="366">
        <f>SUM(F79+F84)</f>
        <v>0</v>
      </c>
      <c r="G85" s="369"/>
    </row>
    <row r="86" spans="1:7" ht="12.75" customHeight="1">
      <c r="A86" s="185" t="s">
        <v>248</v>
      </c>
      <c r="B86" s="133" t="s">
        <v>249</v>
      </c>
      <c r="C86" s="239"/>
      <c r="D86" s="239"/>
      <c r="E86" s="239"/>
      <c r="F86" s="239"/>
      <c r="G86" s="364"/>
    </row>
    <row r="87" spans="1:7" s="153" customFormat="1" ht="12.75" customHeight="1">
      <c r="A87" s="185" t="s">
        <v>250</v>
      </c>
      <c r="B87" s="133" t="s">
        <v>251</v>
      </c>
      <c r="C87" s="239"/>
      <c r="D87" s="239"/>
      <c r="E87" s="239"/>
      <c r="F87" s="239"/>
      <c r="G87" s="370"/>
    </row>
    <row r="88" spans="1:7" ht="12.75" customHeight="1">
      <c r="A88" s="224" t="s">
        <v>252</v>
      </c>
      <c r="B88" s="133" t="s">
        <v>253</v>
      </c>
      <c r="C88" s="239"/>
      <c r="D88" s="239"/>
      <c r="E88" s="239"/>
      <c r="F88" s="239"/>
      <c r="G88" s="364"/>
    </row>
    <row r="89" spans="1:7" ht="12.75" customHeight="1">
      <c r="A89" s="224" t="s">
        <v>254</v>
      </c>
      <c r="B89" s="133" t="s">
        <v>255</v>
      </c>
      <c r="C89" s="239"/>
      <c r="D89" s="239"/>
      <c r="E89" s="239"/>
      <c r="F89" s="239"/>
      <c r="G89" s="364"/>
    </row>
    <row r="90" spans="1:7" ht="12.75" customHeight="1">
      <c r="A90" s="224" t="s">
        <v>256</v>
      </c>
      <c r="B90" s="133" t="s">
        <v>257</v>
      </c>
      <c r="C90" s="239"/>
      <c r="D90" s="239"/>
      <c r="E90" s="710">
        <v>60</v>
      </c>
      <c r="F90" s="710">
        <v>60</v>
      </c>
      <c r="G90" s="709" t="s">
        <v>686</v>
      </c>
    </row>
    <row r="91" spans="1:7" ht="25.5" customHeight="1">
      <c r="A91" s="224" t="s">
        <v>262</v>
      </c>
      <c r="B91" s="133" t="s">
        <v>263</v>
      </c>
      <c r="C91" s="239"/>
      <c r="D91" s="239"/>
      <c r="E91" s="239"/>
      <c r="F91" s="239"/>
      <c r="G91" s="364"/>
    </row>
    <row r="92" spans="1:7" ht="12.75">
      <c r="A92" s="225" t="s">
        <v>264</v>
      </c>
      <c r="B92" s="148" t="s">
        <v>265</v>
      </c>
      <c r="C92" s="140">
        <f>SUM(C86:C91)</f>
        <v>0</v>
      </c>
      <c r="D92" s="140">
        <f>SUM(D86:D91)</f>
        <v>0</v>
      </c>
      <c r="E92" s="140">
        <f>SUM(E86:E91)</f>
        <v>60</v>
      </c>
      <c r="F92" s="140">
        <f>SUM(F86:F91)</f>
        <v>60</v>
      </c>
      <c r="G92" s="364"/>
    </row>
    <row r="93" spans="1:7" ht="12.75">
      <c r="A93" s="224" t="s">
        <v>266</v>
      </c>
      <c r="B93" s="133" t="s">
        <v>267</v>
      </c>
      <c r="C93" s="239"/>
      <c r="D93" s="239"/>
      <c r="E93" s="239"/>
      <c r="F93" s="239"/>
      <c r="G93" s="364"/>
    </row>
    <row r="94" spans="1:7" ht="12.75">
      <c r="A94" s="224" t="s">
        <v>269</v>
      </c>
      <c r="B94" s="133" t="s">
        <v>270</v>
      </c>
      <c r="C94" s="239"/>
      <c r="D94" s="239"/>
      <c r="E94" s="239"/>
      <c r="F94" s="239"/>
      <c r="G94" s="364"/>
    </row>
    <row r="95" spans="1:7" ht="12.75">
      <c r="A95" s="224" t="s">
        <v>271</v>
      </c>
      <c r="B95" s="133" t="s">
        <v>272</v>
      </c>
      <c r="C95" s="239"/>
      <c r="D95" s="239"/>
      <c r="E95" s="239"/>
      <c r="F95" s="239"/>
      <c r="G95" s="364"/>
    </row>
    <row r="96" spans="1:7" ht="24" customHeight="1">
      <c r="A96" s="224" t="s">
        <v>273</v>
      </c>
      <c r="B96" s="133" t="s">
        <v>274</v>
      </c>
      <c r="C96" s="239"/>
      <c r="D96" s="239"/>
      <c r="E96" s="239"/>
      <c r="F96" s="239"/>
      <c r="G96" s="364"/>
    </row>
    <row r="97" spans="1:7" ht="12.75">
      <c r="A97" s="225" t="s">
        <v>275</v>
      </c>
      <c r="B97" s="148" t="s">
        <v>276</v>
      </c>
      <c r="C97" s="140">
        <f>SUM(C93:C96)</f>
        <v>0</v>
      </c>
      <c r="D97" s="140">
        <f>SUM(D93:D96)</f>
        <v>0</v>
      </c>
      <c r="E97" s="140">
        <f>SUM(E93:E96)</f>
        <v>0</v>
      </c>
      <c r="F97" s="140">
        <f>SUM(F93:F96)</f>
        <v>0</v>
      </c>
      <c r="G97" s="364"/>
    </row>
    <row r="98" spans="1:7" ht="25.5" customHeight="1">
      <c r="A98" s="224" t="s">
        <v>277</v>
      </c>
      <c r="B98" s="158" t="s">
        <v>278</v>
      </c>
      <c r="C98" s="239"/>
      <c r="D98" s="239"/>
      <c r="E98" s="239"/>
      <c r="F98" s="239"/>
      <c r="G98" s="364"/>
    </row>
    <row r="99" spans="1:7" ht="27" customHeight="1">
      <c r="A99" s="155" t="s">
        <v>279</v>
      </c>
      <c r="B99" s="133" t="s">
        <v>280</v>
      </c>
      <c r="C99" s="239"/>
      <c r="D99" s="239"/>
      <c r="E99" s="239"/>
      <c r="F99" s="239"/>
      <c r="G99" s="364"/>
    </row>
    <row r="100" spans="1:7" ht="12.75">
      <c r="A100" s="225" t="s">
        <v>281</v>
      </c>
      <c r="B100" s="226" t="s">
        <v>282</v>
      </c>
      <c r="C100" s="176">
        <f>SUM(C98:C99)</f>
        <v>0</v>
      </c>
      <c r="D100" s="176">
        <f>SUM(D98:D99)</f>
        <v>0</v>
      </c>
      <c r="E100" s="176">
        <f>SUM(E98:E99)</f>
        <v>0</v>
      </c>
      <c r="F100" s="176">
        <f>SUM(F98:F99)</f>
        <v>0</v>
      </c>
      <c r="G100" s="364"/>
    </row>
    <row r="101" spans="1:7" ht="12.75">
      <c r="A101" s="224"/>
      <c r="B101" s="227" t="s">
        <v>283</v>
      </c>
      <c r="C101" s="176">
        <f>SUM(C100+C97+C92+C85+C78+C29+C23)</f>
        <v>254</v>
      </c>
      <c r="D101" s="176">
        <f>SUM(D100+D97+D92+D85+D78+D29+D23)</f>
        <v>254</v>
      </c>
      <c r="E101" s="176">
        <f>SUM(E100+E97+E92+E85+E78+E29+E23)</f>
        <v>254</v>
      </c>
      <c r="F101" s="176">
        <f>SUM(F100+F97+F92+F85+F78+F29+F23)</f>
        <v>109</v>
      </c>
      <c r="G101" s="364"/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1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1"/>
  <sheetViews>
    <sheetView view="pageBreakPreview" zoomScale="90" zoomScaleSheetLayoutView="90" zoomScalePageLayoutView="0" workbookViewId="0" topLeftCell="A54">
      <selection activeCell="F71" sqref="F71"/>
    </sheetView>
  </sheetViews>
  <sheetFormatPr defaultColWidth="8.41015625" defaultRowHeight="18"/>
  <cols>
    <col min="1" max="1" width="8.41015625" style="3" customWidth="1"/>
    <col min="2" max="2" width="38.66015625" style="3" customWidth="1"/>
    <col min="3" max="3" width="6.91015625" style="161" customWidth="1"/>
    <col min="4" max="6" width="6.66015625" style="162" customWidth="1"/>
    <col min="7" max="249" width="7.08203125" style="3" customWidth="1"/>
    <col min="250" max="16384" width="8.41015625" style="3" customWidth="1"/>
  </cols>
  <sheetData>
    <row r="1" spans="1:6" ht="12.75">
      <c r="A1" s="163"/>
      <c r="B1" s="163"/>
      <c r="C1" s="163"/>
      <c r="D1" s="163"/>
      <c r="E1" s="163"/>
      <c r="F1" s="163"/>
    </row>
    <row r="2" spans="1:6" ht="12.75">
      <c r="A2" s="880" t="s">
        <v>414</v>
      </c>
      <c r="B2" s="880"/>
      <c r="C2" s="880"/>
      <c r="D2" s="880"/>
      <c r="E2" s="880"/>
      <c r="F2" s="3"/>
    </row>
    <row r="3" spans="1:6" ht="12.75">
      <c r="A3" s="163"/>
      <c r="B3" s="163"/>
      <c r="C3" s="163"/>
      <c r="D3" s="163"/>
      <c r="E3" s="71" t="s">
        <v>5</v>
      </c>
      <c r="F3" s="71" t="s">
        <v>708</v>
      </c>
    </row>
    <row r="4" spans="1:6" ht="12.75">
      <c r="A4" s="134">
        <v>680002</v>
      </c>
      <c r="B4" s="74" t="s">
        <v>20</v>
      </c>
      <c r="C4" s="164">
        <v>2017</v>
      </c>
      <c r="D4" s="164">
        <v>2017</v>
      </c>
      <c r="E4" s="230">
        <v>2017</v>
      </c>
      <c r="F4" s="230">
        <v>2017</v>
      </c>
    </row>
    <row r="5" spans="1:6" ht="12.75">
      <c r="A5" s="319" t="s">
        <v>413</v>
      </c>
      <c r="B5" s="78"/>
      <c r="C5" s="164"/>
      <c r="D5" s="164"/>
      <c r="E5" s="371">
        <v>43100</v>
      </c>
      <c r="F5" s="371">
        <v>43100</v>
      </c>
    </row>
    <row r="6" spans="1:6" ht="12.75">
      <c r="A6" s="166" t="s">
        <v>60</v>
      </c>
      <c r="B6" s="167" t="s">
        <v>61</v>
      </c>
      <c r="C6" s="164"/>
      <c r="D6" s="164"/>
      <c r="E6" s="164"/>
      <c r="F6" s="164"/>
    </row>
    <row r="7" spans="1:6" ht="12.75">
      <c r="A7" s="168" t="s">
        <v>64</v>
      </c>
      <c r="B7" s="169" t="s">
        <v>65</v>
      </c>
      <c r="C7" s="164"/>
      <c r="D7" s="164"/>
      <c r="E7" s="164"/>
      <c r="F7" s="164"/>
    </row>
    <row r="8" spans="1:6" ht="12.75">
      <c r="A8" s="168" t="s">
        <v>69</v>
      </c>
      <c r="B8" s="169" t="s">
        <v>70</v>
      </c>
      <c r="C8" s="76"/>
      <c r="D8" s="76"/>
      <c r="E8" s="76"/>
      <c r="F8" s="76"/>
    </row>
    <row r="9" spans="1:6" ht="12.75">
      <c r="A9" s="168" t="s">
        <v>73</v>
      </c>
      <c r="B9" s="169" t="s">
        <v>74</v>
      </c>
      <c r="C9" s="164"/>
      <c r="D9" s="164"/>
      <c r="E9" s="164"/>
      <c r="F9" s="164"/>
    </row>
    <row r="10" spans="1:6" ht="12.75">
      <c r="A10" s="168" t="s">
        <v>77</v>
      </c>
      <c r="B10" s="170" t="s">
        <v>78</v>
      </c>
      <c r="C10" s="164"/>
      <c r="D10" s="164"/>
      <c r="E10" s="164"/>
      <c r="F10" s="164"/>
    </row>
    <row r="11" spans="1:6" ht="12.75">
      <c r="A11" s="168" t="s">
        <v>82</v>
      </c>
      <c r="B11" s="170" t="s">
        <v>83</v>
      </c>
      <c r="C11" s="164"/>
      <c r="D11" s="164"/>
      <c r="E11" s="164"/>
      <c r="F11" s="164"/>
    </row>
    <row r="12" spans="1:6" ht="12.75">
      <c r="A12" s="168" t="s">
        <v>86</v>
      </c>
      <c r="B12" s="171" t="s">
        <v>286</v>
      </c>
      <c r="C12" s="164"/>
      <c r="D12" s="164"/>
      <c r="E12" s="164"/>
      <c r="F12" s="164"/>
    </row>
    <row r="13" spans="1:6" ht="12.75">
      <c r="A13" s="168" t="s">
        <v>89</v>
      </c>
      <c r="B13" s="171" t="s">
        <v>90</v>
      </c>
      <c r="C13" s="164"/>
      <c r="D13" s="164"/>
      <c r="E13" s="164"/>
      <c r="F13" s="164"/>
    </row>
    <row r="14" spans="1:6" ht="12.75">
      <c r="A14" s="168" t="s">
        <v>92</v>
      </c>
      <c r="B14" s="169" t="s">
        <v>287</v>
      </c>
      <c r="C14" s="164"/>
      <c r="D14" s="164"/>
      <c r="E14" s="164"/>
      <c r="F14" s="164"/>
    </row>
    <row r="15" spans="1:6" ht="12.75">
      <c r="A15" s="168" t="s">
        <v>96</v>
      </c>
      <c r="B15" s="169" t="s">
        <v>288</v>
      </c>
      <c r="C15" s="164"/>
      <c r="D15" s="164"/>
      <c r="E15" s="164"/>
      <c r="F15" s="164"/>
    </row>
    <row r="16" spans="1:6" ht="12.75">
      <c r="A16" s="172" t="s">
        <v>98</v>
      </c>
      <c r="B16" s="173" t="s">
        <v>99</v>
      </c>
      <c r="C16" s="164"/>
      <c r="D16" s="164"/>
      <c r="E16" s="164"/>
      <c r="F16" s="164"/>
    </row>
    <row r="17" spans="1:6" ht="12.75">
      <c r="A17" s="174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</row>
    <row r="18" spans="1:6" ht="12.75">
      <c r="A18" s="177" t="s">
        <v>104</v>
      </c>
      <c r="B18" s="178" t="s">
        <v>105</v>
      </c>
      <c r="C18" s="164"/>
      <c r="D18" s="164"/>
      <c r="E18" s="164"/>
      <c r="F18" s="164"/>
    </row>
    <row r="19" spans="1:6" ht="12.75">
      <c r="A19" s="177" t="s">
        <v>107</v>
      </c>
      <c r="B19" s="178" t="s">
        <v>108</v>
      </c>
      <c r="C19" s="164"/>
      <c r="D19" s="164"/>
      <c r="E19" s="164"/>
      <c r="F19" s="164"/>
    </row>
    <row r="20" spans="1:6" ht="12.75">
      <c r="A20" s="177" t="s">
        <v>109</v>
      </c>
      <c r="B20" s="178" t="s">
        <v>110</v>
      </c>
      <c r="C20" s="164"/>
      <c r="D20" s="164"/>
      <c r="E20" s="164"/>
      <c r="F20" s="164"/>
    </row>
    <row r="21" spans="1:6" ht="12.75">
      <c r="A21" s="177" t="s">
        <v>111</v>
      </c>
      <c r="B21" s="178" t="s">
        <v>112</v>
      </c>
      <c r="C21" s="164"/>
      <c r="D21" s="164"/>
      <c r="E21" s="164"/>
      <c r="F21" s="164"/>
    </row>
    <row r="22" spans="1:6" ht="12.75">
      <c r="A22" s="174" t="s">
        <v>115</v>
      </c>
      <c r="B22" s="175" t="s">
        <v>116</v>
      </c>
      <c r="C22" s="179">
        <f>SUM(C18:C21)</f>
        <v>0</v>
      </c>
      <c r="D22" s="179">
        <f>SUM(D18:D21)</f>
        <v>0</v>
      </c>
      <c r="E22" s="179">
        <f>SUM(E18:E21)</f>
        <v>0</v>
      </c>
      <c r="F22" s="179">
        <f>SUM(F18:F21)</f>
        <v>0</v>
      </c>
    </row>
    <row r="23" spans="1:6" ht="11.25" customHeight="1">
      <c r="A23" s="180" t="s">
        <v>117</v>
      </c>
      <c r="B23" s="181" t="s">
        <v>118</v>
      </c>
      <c r="C23" s="176">
        <f>SUM(C22,C17)</f>
        <v>0</v>
      </c>
      <c r="D23" s="176">
        <f>SUM(D22,D17)</f>
        <v>0</v>
      </c>
      <c r="E23" s="176">
        <f>SUM(E22,E17)</f>
        <v>0</v>
      </c>
      <c r="F23" s="176">
        <f>SUM(F22,F17)</f>
        <v>0</v>
      </c>
    </row>
    <row r="24" spans="1:6" ht="9" customHeight="1">
      <c r="A24" s="182"/>
      <c r="B24" s="183"/>
      <c r="C24" s="164"/>
      <c r="D24" s="164"/>
      <c r="E24" s="164"/>
      <c r="F24" s="164"/>
    </row>
    <row r="25" spans="1:6" ht="13.5" customHeight="1">
      <c r="A25" s="184" t="s">
        <v>120</v>
      </c>
      <c r="B25" s="185" t="s">
        <v>289</v>
      </c>
      <c r="C25" s="164"/>
      <c r="D25" s="164"/>
      <c r="E25" s="164"/>
      <c r="F25" s="164"/>
    </row>
    <row r="26" spans="1:6" ht="13.5" customHeight="1">
      <c r="A26" s="186" t="s">
        <v>123</v>
      </c>
      <c r="B26" s="185" t="s">
        <v>124</v>
      </c>
      <c r="C26" s="164"/>
      <c r="D26" s="164"/>
      <c r="E26" s="164"/>
      <c r="F26" s="164"/>
    </row>
    <row r="27" spans="1:6" ht="13.5" customHeight="1">
      <c r="A27" s="187" t="s">
        <v>125</v>
      </c>
      <c r="B27" s="188" t="s">
        <v>126</v>
      </c>
      <c r="C27" s="164"/>
      <c r="D27" s="164"/>
      <c r="E27" s="164"/>
      <c r="F27" s="164"/>
    </row>
    <row r="28" spans="1:6" ht="13.5" customHeight="1">
      <c r="A28" s="189" t="s">
        <v>128</v>
      </c>
      <c r="B28" s="188" t="s">
        <v>129</v>
      </c>
      <c r="C28" s="164"/>
      <c r="D28" s="164"/>
      <c r="E28" s="164"/>
      <c r="F28" s="164"/>
    </row>
    <row r="29" spans="1:6" ht="13.5" customHeight="1">
      <c r="A29" s="190" t="s">
        <v>131</v>
      </c>
      <c r="B29" s="191" t="s">
        <v>132</v>
      </c>
      <c r="C29" s="192">
        <f>SUM(C25:C28)</f>
        <v>0</v>
      </c>
      <c r="D29" s="192">
        <f>SUM(D25:D28)</f>
        <v>0</v>
      </c>
      <c r="E29" s="192">
        <f>SUM(E25:E28)</f>
        <v>0</v>
      </c>
      <c r="F29" s="192">
        <f>SUM(F25:F28)</f>
        <v>0</v>
      </c>
    </row>
    <row r="30" spans="1:6" ht="8.25" customHeight="1">
      <c r="A30" s="193"/>
      <c r="B30" s="194"/>
      <c r="C30" s="164"/>
      <c r="D30" s="164"/>
      <c r="E30" s="164"/>
      <c r="F30" s="164"/>
    </row>
    <row r="31" spans="1:6" ht="13.5" customHeight="1">
      <c r="A31" s="166" t="s">
        <v>133</v>
      </c>
      <c r="B31" s="195" t="s">
        <v>134</v>
      </c>
      <c r="C31" s="164"/>
      <c r="D31" s="164"/>
      <c r="E31" s="164"/>
      <c r="F31" s="164"/>
    </row>
    <row r="32" spans="1:6" ht="13.5" customHeight="1">
      <c r="A32" s="168" t="s">
        <v>135</v>
      </c>
      <c r="B32" s="169" t="s">
        <v>290</v>
      </c>
      <c r="C32" s="164"/>
      <c r="D32" s="164"/>
      <c r="E32" s="164"/>
      <c r="F32" s="164"/>
    </row>
    <row r="33" spans="1:6" ht="13.5" customHeight="1">
      <c r="A33" s="168" t="s">
        <v>137</v>
      </c>
      <c r="B33" s="169" t="s">
        <v>138</v>
      </c>
      <c r="C33" s="164"/>
      <c r="D33" s="164"/>
      <c r="E33" s="164"/>
      <c r="F33" s="164"/>
    </row>
    <row r="34" spans="1:6" ht="13.5" customHeight="1">
      <c r="A34" s="168" t="s">
        <v>140</v>
      </c>
      <c r="B34" s="169" t="s">
        <v>141</v>
      </c>
      <c r="C34" s="164"/>
      <c r="D34" s="164"/>
      <c r="E34" s="164"/>
      <c r="F34" s="164"/>
    </row>
    <row r="35" spans="1:6" ht="13.5" customHeight="1">
      <c r="A35" s="168" t="s">
        <v>142</v>
      </c>
      <c r="B35" s="169" t="s">
        <v>143</v>
      </c>
      <c r="C35" s="164"/>
      <c r="D35" s="164"/>
      <c r="E35" s="164"/>
      <c r="F35" s="164"/>
    </row>
    <row r="36" spans="1:6" ht="13.5" customHeight="1">
      <c r="A36" s="168" t="s">
        <v>145</v>
      </c>
      <c r="B36" s="196" t="s">
        <v>146</v>
      </c>
      <c r="C36" s="197">
        <f>SUM(C31:C35)</f>
        <v>0</v>
      </c>
      <c r="D36" s="197">
        <f>SUM(D31:D35)</f>
        <v>0</v>
      </c>
      <c r="E36" s="197">
        <f>SUM(E31:E35)</f>
        <v>0</v>
      </c>
      <c r="F36" s="197">
        <f>SUM(F31:F35)</f>
        <v>0</v>
      </c>
    </row>
    <row r="37" spans="1:6" ht="13.5" customHeight="1">
      <c r="A37" s="168" t="s">
        <v>147</v>
      </c>
      <c r="B37" s="169" t="s">
        <v>148</v>
      </c>
      <c r="C37" s="197"/>
      <c r="D37" s="197"/>
      <c r="E37" s="197"/>
      <c r="F37" s="197"/>
    </row>
    <row r="38" spans="1:6" ht="13.5" customHeight="1">
      <c r="A38" s="168" t="s">
        <v>149</v>
      </c>
      <c r="B38" s="169" t="s">
        <v>150</v>
      </c>
      <c r="C38" s="164"/>
      <c r="D38" s="164"/>
      <c r="E38" s="164"/>
      <c r="F38" s="164"/>
    </row>
    <row r="39" spans="1:6" ht="13.5" customHeight="1">
      <c r="A39" s="168" t="s">
        <v>151</v>
      </c>
      <c r="B39" s="169" t="s">
        <v>152</v>
      </c>
      <c r="C39" s="164"/>
      <c r="D39" s="164"/>
      <c r="E39" s="164"/>
      <c r="F39" s="164"/>
    </row>
    <row r="40" spans="1:6" ht="13.5" customHeight="1">
      <c r="A40" s="168" t="s">
        <v>153</v>
      </c>
      <c r="B40" s="169" t="s">
        <v>154</v>
      </c>
      <c r="C40" s="164"/>
      <c r="D40" s="164"/>
      <c r="E40" s="164"/>
      <c r="F40" s="164"/>
    </row>
    <row r="41" spans="1:6" ht="13.5" customHeight="1">
      <c r="A41" s="198" t="s">
        <v>156</v>
      </c>
      <c r="B41" s="199" t="s">
        <v>157</v>
      </c>
      <c r="C41" s="164">
        <v>300</v>
      </c>
      <c r="D41" s="164">
        <v>300</v>
      </c>
      <c r="E41" s="164">
        <v>300</v>
      </c>
      <c r="F41" s="164">
        <v>0</v>
      </c>
    </row>
    <row r="42" spans="1:6" ht="13.5" customHeight="1">
      <c r="A42" s="180" t="s">
        <v>159</v>
      </c>
      <c r="B42" s="200" t="s">
        <v>160</v>
      </c>
      <c r="C42" s="179">
        <f>SUM(C38:C41)</f>
        <v>300</v>
      </c>
      <c r="D42" s="179">
        <f>SUM(D38:D41)</f>
        <v>300</v>
      </c>
      <c r="E42" s="179">
        <f>SUM(E38:E41)</f>
        <v>300</v>
      </c>
      <c r="F42" s="179">
        <f>SUM(F38:F41)</f>
        <v>0</v>
      </c>
    </row>
    <row r="43" spans="1:6" ht="13.5" customHeight="1">
      <c r="A43" s="201" t="s">
        <v>161</v>
      </c>
      <c r="B43" s="202" t="s">
        <v>162</v>
      </c>
      <c r="C43" s="203">
        <f>SUM(C42,C36)</f>
        <v>300</v>
      </c>
      <c r="D43" s="203">
        <f>SUM(D42,D36)</f>
        <v>300</v>
      </c>
      <c r="E43" s="203">
        <f>SUM(E42,E36)</f>
        <v>300</v>
      </c>
      <c r="F43" s="203">
        <f>SUM(F42,F36)</f>
        <v>0</v>
      </c>
    </row>
    <row r="44" spans="1:6" ht="13.5" customHeight="1">
      <c r="A44" s="166" t="s">
        <v>163</v>
      </c>
      <c r="B44" s="195" t="s">
        <v>164</v>
      </c>
      <c r="C44" s="164"/>
      <c r="D44" s="164"/>
      <c r="E44" s="164"/>
      <c r="F44" s="164"/>
    </row>
    <row r="45" spans="1:6" ht="13.5" customHeight="1">
      <c r="A45" s="204" t="s">
        <v>165</v>
      </c>
      <c r="B45" s="205" t="s">
        <v>166</v>
      </c>
      <c r="C45" s="164"/>
      <c r="D45" s="164"/>
      <c r="E45" s="164"/>
      <c r="F45" s="164"/>
    </row>
    <row r="46" spans="1:6" ht="13.5" customHeight="1">
      <c r="A46" s="168" t="s">
        <v>167</v>
      </c>
      <c r="B46" s="169" t="s">
        <v>168</v>
      </c>
      <c r="C46" s="164"/>
      <c r="D46" s="164"/>
      <c r="E46" s="164"/>
      <c r="F46" s="164"/>
    </row>
    <row r="47" spans="1:6" ht="13.5" customHeight="1">
      <c r="A47" s="206" t="s">
        <v>169</v>
      </c>
      <c r="B47" s="207" t="s">
        <v>170</v>
      </c>
      <c r="C47" s="203">
        <f>SUM(C44:C46)</f>
        <v>0</v>
      </c>
      <c r="D47" s="203">
        <f>SUM(D44:D46)</f>
        <v>0</v>
      </c>
      <c r="E47" s="203">
        <f>SUM(E44:E46)</f>
        <v>0</v>
      </c>
      <c r="F47" s="203">
        <f>SUM(F44:F46)</f>
        <v>0</v>
      </c>
    </row>
    <row r="48" spans="1:6" ht="13.5" customHeight="1">
      <c r="A48" s="168" t="s">
        <v>171</v>
      </c>
      <c r="B48" s="169" t="s">
        <v>172</v>
      </c>
      <c r="C48" s="164"/>
      <c r="D48" s="164"/>
      <c r="E48" s="164"/>
      <c r="F48" s="164"/>
    </row>
    <row r="49" spans="1:6" ht="13.5" customHeight="1">
      <c r="A49" s="168" t="s">
        <v>173</v>
      </c>
      <c r="B49" s="169" t="s">
        <v>174</v>
      </c>
      <c r="C49" s="164"/>
      <c r="D49" s="164"/>
      <c r="E49" s="164"/>
      <c r="F49" s="164"/>
    </row>
    <row r="50" spans="1:6" ht="13.5" customHeight="1">
      <c r="A50" s="168" t="s">
        <v>175</v>
      </c>
      <c r="B50" s="169" t="s">
        <v>176</v>
      </c>
      <c r="C50" s="164"/>
      <c r="D50" s="164"/>
      <c r="E50" s="164"/>
      <c r="F50" s="164"/>
    </row>
    <row r="51" spans="1:6" ht="13.5" customHeight="1">
      <c r="A51" s="206" t="s">
        <v>177</v>
      </c>
      <c r="B51" s="207" t="s">
        <v>178</v>
      </c>
      <c r="C51" s="203">
        <f>SUM(C48:C50)</f>
        <v>0</v>
      </c>
      <c r="D51" s="203">
        <f>SUM(D48:D50)</f>
        <v>0</v>
      </c>
      <c r="E51" s="203">
        <f>SUM(E48:E50)</f>
        <v>0</v>
      </c>
      <c r="F51" s="203">
        <f>SUM(F48:F50)</f>
        <v>0</v>
      </c>
    </row>
    <row r="52" spans="1:6" ht="15.75" customHeight="1">
      <c r="A52" s="168" t="s">
        <v>179</v>
      </c>
      <c r="B52" s="169" t="s">
        <v>180</v>
      </c>
      <c r="C52" s="164"/>
      <c r="D52" s="164"/>
      <c r="E52" s="164"/>
      <c r="F52" s="164"/>
    </row>
    <row r="53" spans="1:6" ht="15.75" customHeight="1">
      <c r="A53" s="168" t="s">
        <v>181</v>
      </c>
      <c r="B53" s="169" t="s">
        <v>182</v>
      </c>
      <c r="C53" s="164">
        <v>200</v>
      </c>
      <c r="D53" s="164">
        <v>200</v>
      </c>
      <c r="E53" s="164">
        <v>200</v>
      </c>
      <c r="F53" s="164">
        <v>414</v>
      </c>
    </row>
    <row r="54" spans="1:6" ht="15.75" customHeight="1">
      <c r="A54" s="168" t="s">
        <v>184</v>
      </c>
      <c r="B54" s="169" t="s">
        <v>185</v>
      </c>
      <c r="C54" s="164"/>
      <c r="D54" s="164"/>
      <c r="E54" s="164"/>
      <c r="F54" s="164"/>
    </row>
    <row r="55" spans="1:6" ht="15.75" customHeight="1">
      <c r="A55" s="206" t="s">
        <v>186</v>
      </c>
      <c r="B55" s="207" t="s">
        <v>187</v>
      </c>
      <c r="C55" s="203">
        <f>SUM(C53:C54)</f>
        <v>200</v>
      </c>
      <c r="D55" s="203">
        <f>SUM(D53:D54)</f>
        <v>200</v>
      </c>
      <c r="E55" s="203">
        <f>SUM(E53:E54)</f>
        <v>200</v>
      </c>
      <c r="F55" s="203">
        <f>SUM(F53:F54)</f>
        <v>414</v>
      </c>
    </row>
    <row r="56" spans="1:6" s="153" customFormat="1" ht="12.75">
      <c r="A56" s="206" t="s">
        <v>188</v>
      </c>
      <c r="B56" s="208" t="s">
        <v>189</v>
      </c>
      <c r="C56" s="372">
        <v>3400</v>
      </c>
      <c r="D56" s="372">
        <v>3400</v>
      </c>
      <c r="E56" s="372">
        <v>3400</v>
      </c>
      <c r="F56" s="372">
        <v>3360</v>
      </c>
    </row>
    <row r="57" spans="1:6" ht="12.75">
      <c r="A57" s="198"/>
      <c r="B57" s="128" t="s">
        <v>190</v>
      </c>
      <c r="C57" s="210"/>
      <c r="D57" s="210"/>
      <c r="E57" s="210"/>
      <c r="F57" s="210"/>
    </row>
    <row r="58" spans="1:6" ht="13.5" customHeight="1">
      <c r="A58" s="198" t="s">
        <v>191</v>
      </c>
      <c r="B58" s="128" t="s">
        <v>192</v>
      </c>
      <c r="C58" s="210"/>
      <c r="D58" s="210"/>
      <c r="E58" s="210"/>
      <c r="F58" s="210"/>
    </row>
    <row r="59" spans="1:6" ht="13.5" customHeight="1">
      <c r="A59" s="198" t="s">
        <v>194</v>
      </c>
      <c r="B59" s="128" t="s">
        <v>195</v>
      </c>
      <c r="C59" s="210"/>
      <c r="D59" s="210"/>
      <c r="E59" s="210"/>
      <c r="F59" s="210"/>
    </row>
    <row r="60" spans="1:6" ht="13.5" customHeight="1">
      <c r="A60" s="211" t="s">
        <v>196</v>
      </c>
      <c r="B60" s="130" t="s">
        <v>197</v>
      </c>
      <c r="C60" s="212">
        <f>SUM(C58:C59)</f>
        <v>0</v>
      </c>
      <c r="D60" s="212">
        <f>SUM(D58:D59)</f>
        <v>0</v>
      </c>
      <c r="E60" s="212">
        <f>SUM(E58:E59)</f>
        <v>0</v>
      </c>
      <c r="F60" s="212">
        <f>SUM(F58:F59)</f>
        <v>0</v>
      </c>
    </row>
    <row r="61" spans="1:6" ht="13.5" customHeight="1">
      <c r="A61" s="189" t="s">
        <v>198</v>
      </c>
      <c r="B61" s="133" t="s">
        <v>199</v>
      </c>
      <c r="C61" s="212"/>
      <c r="D61" s="212"/>
      <c r="E61" s="212"/>
      <c r="F61" s="212"/>
    </row>
    <row r="62" spans="1:6" ht="13.5" customHeight="1">
      <c r="A62" s="189" t="s">
        <v>200</v>
      </c>
      <c r="B62" s="133" t="s">
        <v>201</v>
      </c>
      <c r="C62" s="212"/>
      <c r="D62" s="212"/>
      <c r="E62" s="212"/>
      <c r="F62" s="212"/>
    </row>
    <row r="63" spans="1:6" ht="13.5" customHeight="1">
      <c r="A63" s="189" t="s">
        <v>202</v>
      </c>
      <c r="B63" s="133" t="s">
        <v>203</v>
      </c>
      <c r="C63" s="212"/>
      <c r="D63" s="212"/>
      <c r="E63" s="212"/>
      <c r="F63" s="212"/>
    </row>
    <row r="64" spans="1:6" ht="13.5" customHeight="1">
      <c r="A64" s="189" t="s">
        <v>205</v>
      </c>
      <c r="B64" s="133" t="s">
        <v>206</v>
      </c>
      <c r="C64" s="212">
        <v>100</v>
      </c>
      <c r="D64" s="212">
        <v>100</v>
      </c>
      <c r="E64" s="212">
        <v>100</v>
      </c>
      <c r="F64" s="212">
        <v>0</v>
      </c>
    </row>
    <row r="65" spans="1:6" ht="13.5" customHeight="1">
      <c r="A65" s="213" t="s">
        <v>208</v>
      </c>
      <c r="B65" s="130" t="s">
        <v>209</v>
      </c>
      <c r="C65" s="212">
        <f>SUM(C61:C64)</f>
        <v>100</v>
      </c>
      <c r="D65" s="212">
        <f>SUM(D61:D64)</f>
        <v>100</v>
      </c>
      <c r="E65" s="212">
        <f>SUM(E61:E64)</f>
        <v>100</v>
      </c>
      <c r="F65" s="212">
        <f>SUM(F61:F64)</f>
        <v>0</v>
      </c>
    </row>
    <row r="66" spans="1:6" ht="13.5" customHeight="1">
      <c r="A66" s="214" t="s">
        <v>210</v>
      </c>
      <c r="B66" s="127" t="s">
        <v>211</v>
      </c>
      <c r="C66" s="215">
        <f>SUM(C65+C60+C56+C55+C52)</f>
        <v>3700</v>
      </c>
      <c r="D66" s="215">
        <f>SUM(D65+D60+D56+D55+D52)</f>
        <v>3700</v>
      </c>
      <c r="E66" s="215">
        <f>SUM(E65+E60+E56+E55+E52)</f>
        <v>3700</v>
      </c>
      <c r="F66" s="215">
        <f>SUM(F65+F60+F56+F55+F52)</f>
        <v>3774</v>
      </c>
    </row>
    <row r="67" spans="1:6" ht="13.5" customHeight="1">
      <c r="A67" s="168" t="s">
        <v>212</v>
      </c>
      <c r="B67" s="133" t="s">
        <v>213</v>
      </c>
      <c r="C67" s="216"/>
      <c r="D67" s="216"/>
      <c r="E67" s="216"/>
      <c r="F67" s="216"/>
    </row>
    <row r="68" spans="1:6" ht="13.5" customHeight="1">
      <c r="A68" s="168" t="s">
        <v>214</v>
      </c>
      <c r="B68" s="133" t="s">
        <v>215</v>
      </c>
      <c r="C68" s="216"/>
      <c r="D68" s="216"/>
      <c r="E68" s="216"/>
      <c r="F68" s="216"/>
    </row>
    <row r="69" spans="1:6" ht="13.5" customHeight="1">
      <c r="A69" s="206" t="s">
        <v>217</v>
      </c>
      <c r="B69" s="127" t="s">
        <v>218</v>
      </c>
      <c r="C69" s="215">
        <f>SUM(C67:C68)</f>
        <v>0</v>
      </c>
      <c r="D69" s="215">
        <f>SUM(D67:D68)</f>
        <v>0</v>
      </c>
      <c r="E69" s="215">
        <f>SUM(E67:E68)</f>
        <v>0</v>
      </c>
      <c r="F69" s="215">
        <f>SUM(F67:F68)</f>
        <v>0</v>
      </c>
    </row>
    <row r="70" spans="1:7" ht="26.25" customHeight="1">
      <c r="A70" s="211" t="s">
        <v>219</v>
      </c>
      <c r="B70" s="130" t="s">
        <v>220</v>
      </c>
      <c r="C70" s="217">
        <v>1080</v>
      </c>
      <c r="D70" s="217">
        <v>1080</v>
      </c>
      <c r="E70" s="217">
        <v>1080</v>
      </c>
      <c r="F70" s="217">
        <v>950</v>
      </c>
      <c r="G70" s="3">
        <f>F70*27%</f>
        <v>256.5</v>
      </c>
    </row>
    <row r="71" spans="1:6" ht="12.75" customHeight="1">
      <c r="A71" s="180" t="s">
        <v>221</v>
      </c>
      <c r="B71" s="130" t="s">
        <v>222</v>
      </c>
      <c r="C71" s="217"/>
      <c r="D71" s="217"/>
      <c r="E71" s="217"/>
      <c r="F71" s="217"/>
    </row>
    <row r="72" spans="1:6" ht="12.75" customHeight="1">
      <c r="A72" s="78" t="s">
        <v>223</v>
      </c>
      <c r="B72" s="130" t="s">
        <v>224</v>
      </c>
      <c r="C72" s="217"/>
      <c r="D72" s="217"/>
      <c r="E72" s="217"/>
      <c r="F72" s="217"/>
    </row>
    <row r="73" spans="1:6" ht="12.75" customHeight="1">
      <c r="A73" s="218" t="s">
        <v>225</v>
      </c>
      <c r="B73" s="142" t="s">
        <v>226</v>
      </c>
      <c r="C73" s="217"/>
      <c r="D73" s="217"/>
      <c r="E73" s="217"/>
      <c r="F73" s="217"/>
    </row>
    <row r="74" spans="1:6" ht="12.75" customHeight="1">
      <c r="A74" s="219" t="s">
        <v>227</v>
      </c>
      <c r="B74" s="143" t="s">
        <v>228</v>
      </c>
      <c r="C74" s="216"/>
      <c r="D74" s="216"/>
      <c r="E74" s="216"/>
      <c r="F74" s="216"/>
    </row>
    <row r="75" spans="1:6" ht="12.75" customHeight="1">
      <c r="A75" s="219" t="s">
        <v>229</v>
      </c>
      <c r="B75" s="143" t="s">
        <v>230</v>
      </c>
      <c r="C75" s="216"/>
      <c r="D75" s="216"/>
      <c r="E75" s="216"/>
      <c r="F75" s="216"/>
    </row>
    <row r="76" spans="1:6" ht="12.75" customHeight="1">
      <c r="A76" s="220" t="s">
        <v>231</v>
      </c>
      <c r="B76" s="130" t="s">
        <v>232</v>
      </c>
      <c r="C76" s="217">
        <f>SUM(C74:C75)</f>
        <v>0</v>
      </c>
      <c r="D76" s="217">
        <f>SUM(D74:D75)</f>
        <v>0</v>
      </c>
      <c r="E76" s="217">
        <f>SUM(E74:E75)</f>
        <v>0</v>
      </c>
      <c r="F76" s="217">
        <f>SUM(F74:F75)</f>
        <v>0</v>
      </c>
    </row>
    <row r="77" spans="1:6" ht="15" customHeight="1">
      <c r="A77" s="221" t="s">
        <v>233</v>
      </c>
      <c r="B77" s="127" t="s">
        <v>234</v>
      </c>
      <c r="C77" s="215">
        <f>C76+C73+C72+C71+C70</f>
        <v>1080</v>
      </c>
      <c r="D77" s="215">
        <f>D76+D73+D72+D71+D70</f>
        <v>1080</v>
      </c>
      <c r="E77" s="215">
        <f>E76+E73+E72+E71+E70</f>
        <v>1080</v>
      </c>
      <c r="F77" s="215">
        <f>F76+F73+F72+F71+F70</f>
        <v>950</v>
      </c>
    </row>
    <row r="78" spans="1:10" ht="15" customHeight="1">
      <c r="A78" s="222" t="s">
        <v>235</v>
      </c>
      <c r="B78" s="148" t="s">
        <v>236</v>
      </c>
      <c r="C78" s="215">
        <f>SUM(C77+C69+C66+C47+C43)</f>
        <v>5080</v>
      </c>
      <c r="D78" s="215">
        <f>SUM(D77+D69+D66+D47+D43)</f>
        <v>5080</v>
      </c>
      <c r="E78" s="215">
        <f>SUM(E77+E69+E66+E47+E43)</f>
        <v>5080</v>
      </c>
      <c r="F78" s="215">
        <f>SUM(F77+F69+F66+F47+F43)</f>
        <v>4724</v>
      </c>
      <c r="G78" s="146"/>
      <c r="H78" s="146"/>
      <c r="I78" s="146"/>
      <c r="J78" s="146"/>
    </row>
    <row r="79" spans="1:10" ht="15" customHeight="1">
      <c r="A79" s="220" t="s">
        <v>237</v>
      </c>
      <c r="B79" s="133" t="s">
        <v>238</v>
      </c>
      <c r="C79" s="217"/>
      <c r="D79" s="217"/>
      <c r="E79" s="217"/>
      <c r="F79" s="217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217"/>
      <c r="D80" s="217"/>
      <c r="E80" s="217"/>
      <c r="F80" s="217"/>
      <c r="G80" s="146"/>
      <c r="H80" s="146"/>
      <c r="I80" s="146"/>
      <c r="J80" s="146"/>
    </row>
    <row r="81" spans="1:10" ht="13.5" customHeight="1">
      <c r="A81" s="220"/>
      <c r="B81" s="185" t="s">
        <v>241</v>
      </c>
      <c r="C81" s="217"/>
      <c r="D81" s="217"/>
      <c r="E81" s="217"/>
      <c r="F81" s="217"/>
      <c r="G81" s="146"/>
      <c r="H81" s="146"/>
      <c r="I81" s="146"/>
      <c r="J81" s="146"/>
    </row>
    <row r="82" spans="1:6" ht="13.5" customHeight="1">
      <c r="A82" s="220"/>
      <c r="B82" s="185" t="s">
        <v>242</v>
      </c>
      <c r="C82" s="164"/>
      <c r="D82" s="164"/>
      <c r="E82" s="164"/>
      <c r="F82" s="164"/>
    </row>
    <row r="83" spans="1:6" ht="13.5" customHeight="1">
      <c r="A83" s="220"/>
      <c r="B83" s="104" t="s">
        <v>243</v>
      </c>
      <c r="C83" s="164"/>
      <c r="D83" s="164"/>
      <c r="E83" s="164"/>
      <c r="F83" s="164"/>
    </row>
    <row r="84" spans="1:6" ht="13.5" customHeight="1">
      <c r="A84" s="221" t="s">
        <v>244</v>
      </c>
      <c r="B84" s="127" t="s">
        <v>245</v>
      </c>
      <c r="C84" s="179">
        <f>SUM(C80:C83)</f>
        <v>0</v>
      </c>
      <c r="D84" s="179">
        <f>SUM(D80:D83)</f>
        <v>0</v>
      </c>
      <c r="E84" s="179">
        <f>SUM(E80:E83)</f>
        <v>0</v>
      </c>
      <c r="F84" s="179">
        <f>SUM(F80:F83)</f>
        <v>0</v>
      </c>
    </row>
    <row r="85" spans="1:6" s="150" customFormat="1" ht="13.5" customHeight="1">
      <c r="A85" s="222" t="s">
        <v>246</v>
      </c>
      <c r="B85" s="222" t="s">
        <v>247</v>
      </c>
      <c r="C85" s="203">
        <f>SUM(C79+C84)</f>
        <v>0</v>
      </c>
      <c r="D85" s="203">
        <f>SUM(D79+D84)</f>
        <v>0</v>
      </c>
      <c r="E85" s="203">
        <f>SUM(E79+E84)</f>
        <v>0</v>
      </c>
      <c r="F85" s="203">
        <f>SUM(F79+F84)</f>
        <v>0</v>
      </c>
    </row>
    <row r="86" spans="1:6" ht="13.5" customHeight="1">
      <c r="A86" s="185" t="s">
        <v>248</v>
      </c>
      <c r="B86" s="133" t="s">
        <v>249</v>
      </c>
      <c r="C86" s="216"/>
      <c r="D86" s="216"/>
      <c r="E86" s="216"/>
      <c r="F86" s="216"/>
    </row>
    <row r="87" spans="1:6" s="153" customFormat="1" ht="13.5" customHeight="1">
      <c r="A87" s="185" t="s">
        <v>250</v>
      </c>
      <c r="B87" s="133" t="s">
        <v>251</v>
      </c>
      <c r="C87" s="216"/>
      <c r="D87" s="216"/>
      <c r="E87" s="216"/>
      <c r="F87" s="216"/>
    </row>
    <row r="88" spans="1:6" ht="13.5" customHeight="1">
      <c r="A88" s="224" t="s">
        <v>252</v>
      </c>
      <c r="B88" s="133" t="s">
        <v>253</v>
      </c>
      <c r="C88" s="216"/>
      <c r="D88" s="216"/>
      <c r="E88" s="216"/>
      <c r="F88" s="216"/>
    </row>
    <row r="89" spans="1:6" ht="13.5" customHeight="1">
      <c r="A89" s="224" t="s">
        <v>254</v>
      </c>
      <c r="B89" s="133" t="s">
        <v>255</v>
      </c>
      <c r="C89" s="216"/>
      <c r="D89" s="216"/>
      <c r="E89" s="216"/>
      <c r="F89" s="216"/>
    </row>
    <row r="90" spans="1:6" ht="13.5" customHeight="1">
      <c r="A90" s="224" t="s">
        <v>256</v>
      </c>
      <c r="B90" s="133" t="s">
        <v>257</v>
      </c>
      <c r="C90" s="216"/>
      <c r="D90" s="216"/>
      <c r="E90" s="216"/>
      <c r="F90" s="216"/>
    </row>
    <row r="91" spans="1:6" ht="25.5" customHeight="1">
      <c r="A91" s="224" t="s">
        <v>262</v>
      </c>
      <c r="B91" s="133" t="s">
        <v>263</v>
      </c>
      <c r="C91" s="216"/>
      <c r="D91" s="216"/>
      <c r="E91" s="216"/>
      <c r="F91" s="216"/>
    </row>
    <row r="92" spans="1:6" ht="15" customHeight="1">
      <c r="A92" s="225" t="s">
        <v>264</v>
      </c>
      <c r="B92" s="148" t="s">
        <v>265</v>
      </c>
      <c r="C92" s="217">
        <f>SUM(C86:C91)</f>
        <v>0</v>
      </c>
      <c r="D92" s="217">
        <f>SUM(D86:D91)</f>
        <v>0</v>
      </c>
      <c r="E92" s="217">
        <f>SUM(E86:E91)</f>
        <v>0</v>
      </c>
      <c r="F92" s="217">
        <f>SUM(F86:F91)</f>
        <v>0</v>
      </c>
    </row>
    <row r="93" spans="1:6" ht="15" customHeight="1">
      <c r="A93" s="224" t="s">
        <v>266</v>
      </c>
      <c r="B93" s="133" t="s">
        <v>267</v>
      </c>
      <c r="C93" s="216"/>
      <c r="D93" s="216"/>
      <c r="E93" s="216"/>
      <c r="F93" s="216"/>
    </row>
    <row r="94" spans="1:6" ht="15" customHeight="1">
      <c r="A94" s="224" t="s">
        <v>269</v>
      </c>
      <c r="B94" s="133" t="s">
        <v>270</v>
      </c>
      <c r="C94" s="216"/>
      <c r="D94" s="216"/>
      <c r="E94" s="216"/>
      <c r="F94" s="216"/>
    </row>
    <row r="95" spans="1:6" ht="15" customHeight="1">
      <c r="A95" s="224" t="s">
        <v>271</v>
      </c>
      <c r="B95" s="133" t="s">
        <v>272</v>
      </c>
      <c r="C95" s="216"/>
      <c r="D95" s="216"/>
      <c r="E95" s="216"/>
      <c r="F95" s="216"/>
    </row>
    <row r="96" spans="1:6" ht="15" customHeight="1">
      <c r="A96" s="224" t="s">
        <v>273</v>
      </c>
      <c r="B96" s="133" t="s">
        <v>274</v>
      </c>
      <c r="C96" s="216"/>
      <c r="D96" s="216"/>
      <c r="E96" s="216"/>
      <c r="F96" s="216"/>
    </row>
    <row r="97" spans="1:6" ht="15" customHeight="1">
      <c r="A97" s="225" t="s">
        <v>275</v>
      </c>
      <c r="B97" s="148" t="s">
        <v>276</v>
      </c>
      <c r="C97" s="217">
        <f>SUM(C93:C96)</f>
        <v>0</v>
      </c>
      <c r="D97" s="217">
        <f>SUM(D93:D96)</f>
        <v>0</v>
      </c>
      <c r="E97" s="217">
        <f>SUM(E93:E96)</f>
        <v>0</v>
      </c>
      <c r="F97" s="217">
        <f>SUM(F93:F96)</f>
        <v>0</v>
      </c>
    </row>
    <row r="98" spans="1:6" ht="25.5" customHeight="1">
      <c r="A98" s="224" t="s">
        <v>277</v>
      </c>
      <c r="B98" s="158" t="s">
        <v>278</v>
      </c>
      <c r="C98" s="216"/>
      <c r="D98" s="216"/>
      <c r="E98" s="216"/>
      <c r="F98" s="216"/>
    </row>
    <row r="99" spans="1:6" ht="27" customHeight="1">
      <c r="A99" s="155" t="s">
        <v>279</v>
      </c>
      <c r="B99" s="133" t="s">
        <v>280</v>
      </c>
      <c r="C99" s="216"/>
      <c r="D99" s="216"/>
      <c r="E99" s="216"/>
      <c r="F99" s="216"/>
    </row>
    <row r="100" spans="1:6" ht="12.75">
      <c r="A100" s="225" t="s">
        <v>281</v>
      </c>
      <c r="B100" s="226" t="s">
        <v>282</v>
      </c>
      <c r="C100" s="179">
        <f>SUM(C98:C99)</f>
        <v>0</v>
      </c>
      <c r="D100" s="179">
        <f>SUM(D98:D99)</f>
        <v>0</v>
      </c>
      <c r="E100" s="179">
        <f>SUM(E98:E99)</f>
        <v>0</v>
      </c>
      <c r="F100" s="179">
        <f>SUM(F98:F99)</f>
        <v>0</v>
      </c>
    </row>
    <row r="101" spans="1:6" ht="12.75">
      <c r="A101" s="224"/>
      <c r="B101" s="227" t="s">
        <v>283</v>
      </c>
      <c r="C101" s="192">
        <f>SUM(C100+C97+C92+C85+C78+C29+C23)</f>
        <v>5080</v>
      </c>
      <c r="D101" s="192">
        <f>SUM(D100+D97+D92+D85+D78+D29+D23)</f>
        <v>5080</v>
      </c>
      <c r="E101" s="192">
        <f>SUM(E100+E97+E92+E85+E78+E29+E23)</f>
        <v>5080</v>
      </c>
      <c r="F101" s="192">
        <f>SUM(F100+F97+F92+F85+F78+F29+F23)</f>
        <v>4724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3" r:id="rId1"/>
  <headerFooter alignWithMargins="0">
    <oddHeader>&amp;L&amp;D&amp;C&amp;P/&amp;N</oddHeader>
    <oddFooter>&amp;L&amp;F&amp;R&amp;A</oddFooter>
  </headerFooter>
  <rowBreaks count="1" manualBreakCount="1">
    <brk id="5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1"/>
  <sheetViews>
    <sheetView view="pageBreakPreview" zoomScale="90" zoomScaleSheetLayoutView="90" zoomScalePageLayoutView="0" workbookViewId="0" topLeftCell="A70">
      <selection activeCell="E5" sqref="E5"/>
    </sheetView>
  </sheetViews>
  <sheetFormatPr defaultColWidth="8.41015625" defaultRowHeight="18"/>
  <cols>
    <col min="1" max="1" width="8.41015625" style="3" customWidth="1"/>
    <col min="2" max="2" width="37.33203125" style="3" customWidth="1"/>
    <col min="3" max="3" width="5.25" style="153" customWidth="1"/>
    <col min="4" max="4" width="4.66015625" style="3" customWidth="1"/>
    <col min="5" max="6" width="8.75" style="3" customWidth="1"/>
    <col min="7" max="249" width="7.08203125" style="3" customWidth="1"/>
    <col min="250" max="16384" width="8.41015625" style="3" customWidth="1"/>
  </cols>
  <sheetData>
    <row r="1" spans="1:6" ht="12.75">
      <c r="A1" s="163"/>
      <c r="B1" s="163"/>
      <c r="C1" s="163"/>
      <c r="D1" s="163"/>
      <c r="E1" s="163"/>
      <c r="F1" s="163"/>
    </row>
    <row r="2" spans="1:5" ht="12.75">
      <c r="A2" s="880" t="s">
        <v>50</v>
      </c>
      <c r="B2" s="880"/>
      <c r="C2" s="880"/>
      <c r="D2" s="880"/>
      <c r="E2" s="880"/>
    </row>
    <row r="3" spans="1:6" ht="12.75">
      <c r="A3" s="163"/>
      <c r="B3" s="163"/>
      <c r="C3" s="163"/>
      <c r="D3" s="163"/>
      <c r="E3" s="163" t="s">
        <v>5</v>
      </c>
      <c r="F3" s="163" t="s">
        <v>708</v>
      </c>
    </row>
    <row r="4" spans="1:6" ht="12.75">
      <c r="A4" s="134">
        <v>750000</v>
      </c>
      <c r="B4" s="74" t="s">
        <v>21</v>
      </c>
      <c r="C4" s="224">
        <v>2017</v>
      </c>
      <c r="D4" s="224">
        <v>2017</v>
      </c>
      <c r="E4" s="373">
        <v>43100</v>
      </c>
      <c r="F4" s="373">
        <v>43100</v>
      </c>
    </row>
    <row r="5" spans="1:6" ht="12.75">
      <c r="A5" s="319" t="s">
        <v>415</v>
      </c>
      <c r="B5" s="78"/>
      <c r="C5" s="224"/>
      <c r="D5" s="224"/>
      <c r="E5" s="224"/>
      <c r="F5" s="224"/>
    </row>
    <row r="6" spans="1:6" ht="12" customHeight="1">
      <c r="A6" s="166" t="s">
        <v>60</v>
      </c>
      <c r="B6" s="167" t="s">
        <v>61</v>
      </c>
      <c r="C6" s="224"/>
      <c r="D6" s="224"/>
      <c r="E6" s="224"/>
      <c r="F6" s="224"/>
    </row>
    <row r="7" spans="1:6" ht="12" customHeight="1">
      <c r="A7" s="168" t="s">
        <v>64</v>
      </c>
      <c r="B7" s="169" t="s">
        <v>65</v>
      </c>
      <c r="C7" s="224"/>
      <c r="D7" s="224"/>
      <c r="E7" s="224"/>
      <c r="F7" s="224"/>
    </row>
    <row r="8" spans="1:6" ht="12" customHeight="1">
      <c r="A8" s="168" t="s">
        <v>69</v>
      </c>
      <c r="B8" s="169" t="s">
        <v>70</v>
      </c>
      <c r="C8" s="160"/>
      <c r="D8" s="160"/>
      <c r="E8" s="160"/>
      <c r="F8" s="160"/>
    </row>
    <row r="9" spans="1:6" ht="12" customHeight="1">
      <c r="A9" s="168" t="s">
        <v>73</v>
      </c>
      <c r="B9" s="169" t="s">
        <v>74</v>
      </c>
      <c r="C9" s="224"/>
      <c r="D9" s="224"/>
      <c r="E9" s="224"/>
      <c r="F9" s="224"/>
    </row>
    <row r="10" spans="1:6" ht="12" customHeight="1">
      <c r="A10" s="168" t="s">
        <v>77</v>
      </c>
      <c r="B10" s="170" t="s">
        <v>78</v>
      </c>
      <c r="C10" s="224"/>
      <c r="D10" s="224"/>
      <c r="E10" s="224"/>
      <c r="F10" s="224"/>
    </row>
    <row r="11" spans="1:6" ht="12" customHeight="1">
      <c r="A11" s="168" t="s">
        <v>82</v>
      </c>
      <c r="B11" s="170" t="s">
        <v>83</v>
      </c>
      <c r="C11" s="224"/>
      <c r="D11" s="224"/>
      <c r="E11" s="224"/>
      <c r="F11" s="224"/>
    </row>
    <row r="12" spans="1:6" ht="12" customHeight="1">
      <c r="A12" s="168" t="s">
        <v>86</v>
      </c>
      <c r="B12" s="171" t="s">
        <v>286</v>
      </c>
      <c r="C12" s="224"/>
      <c r="D12" s="224"/>
      <c r="E12" s="224"/>
      <c r="F12" s="224"/>
    </row>
    <row r="13" spans="1:6" ht="12" customHeight="1">
      <c r="A13" s="168" t="s">
        <v>89</v>
      </c>
      <c r="B13" s="171" t="s">
        <v>90</v>
      </c>
      <c r="C13" s="224"/>
      <c r="D13" s="224"/>
      <c r="E13" s="224"/>
      <c r="F13" s="224"/>
    </row>
    <row r="14" spans="1:6" ht="12" customHeight="1">
      <c r="A14" s="168" t="s">
        <v>92</v>
      </c>
      <c r="B14" s="169" t="s">
        <v>287</v>
      </c>
      <c r="C14" s="224"/>
      <c r="D14" s="224"/>
      <c r="E14" s="224"/>
      <c r="F14" s="224"/>
    </row>
    <row r="15" spans="1:6" ht="12" customHeight="1">
      <c r="A15" s="168" t="s">
        <v>96</v>
      </c>
      <c r="B15" s="169" t="s">
        <v>288</v>
      </c>
      <c r="C15" s="224"/>
      <c r="D15" s="224"/>
      <c r="E15" s="224"/>
      <c r="F15" s="224"/>
    </row>
    <row r="16" spans="1:6" ht="12" customHeight="1">
      <c r="A16" s="172" t="s">
        <v>98</v>
      </c>
      <c r="B16" s="173" t="s">
        <v>99</v>
      </c>
      <c r="C16" s="224"/>
      <c r="D16" s="224"/>
      <c r="E16" s="224"/>
      <c r="F16" s="224"/>
    </row>
    <row r="17" spans="1:6" ht="12" customHeight="1">
      <c r="A17" s="174" t="s">
        <v>102</v>
      </c>
      <c r="B17" s="175" t="s">
        <v>103</v>
      </c>
      <c r="C17" s="220">
        <f>SUM(C6:C16)</f>
        <v>0</v>
      </c>
      <c r="D17" s="220">
        <f>SUM(D6:D16)</f>
        <v>0</v>
      </c>
      <c r="E17" s="220">
        <f>SUM(E6:E16)</f>
        <v>0</v>
      </c>
      <c r="F17" s="220">
        <f>SUM(F6:F16)</f>
        <v>0</v>
      </c>
    </row>
    <row r="18" spans="1:6" ht="12" customHeight="1">
      <c r="A18" s="177" t="s">
        <v>104</v>
      </c>
      <c r="B18" s="178" t="s">
        <v>105</v>
      </c>
      <c r="C18" s="224"/>
      <c r="D18" s="224"/>
      <c r="E18" s="224"/>
      <c r="F18" s="224"/>
    </row>
    <row r="19" spans="1:6" ht="12" customHeight="1">
      <c r="A19" s="177" t="s">
        <v>107</v>
      </c>
      <c r="B19" s="178" t="s">
        <v>108</v>
      </c>
      <c r="C19" s="224"/>
      <c r="D19" s="224"/>
      <c r="E19" s="224"/>
      <c r="F19" s="224"/>
    </row>
    <row r="20" spans="1:6" ht="12" customHeight="1">
      <c r="A20" s="177" t="s">
        <v>109</v>
      </c>
      <c r="B20" s="178" t="s">
        <v>110</v>
      </c>
      <c r="C20" s="224"/>
      <c r="D20" s="224"/>
      <c r="E20" s="224"/>
      <c r="F20" s="224"/>
    </row>
    <row r="21" spans="1:6" ht="12" customHeight="1">
      <c r="A21" s="177" t="s">
        <v>111</v>
      </c>
      <c r="B21" s="178" t="s">
        <v>112</v>
      </c>
      <c r="C21" s="224"/>
      <c r="D21" s="224"/>
      <c r="E21" s="224"/>
      <c r="F21" s="224"/>
    </row>
    <row r="22" spans="1:6" ht="12" customHeight="1">
      <c r="A22" s="174" t="s">
        <v>115</v>
      </c>
      <c r="B22" s="175" t="s">
        <v>116</v>
      </c>
      <c r="C22" s="227">
        <f>SUM(C18:C21)</f>
        <v>0</v>
      </c>
      <c r="D22" s="227">
        <f>SUM(D18:D21)</f>
        <v>0</v>
      </c>
      <c r="E22" s="227">
        <f>SUM(E18:E21)</f>
        <v>0</v>
      </c>
      <c r="F22" s="227">
        <f>SUM(F18:F21)</f>
        <v>0</v>
      </c>
    </row>
    <row r="23" spans="1:6" ht="12" customHeight="1">
      <c r="A23" s="180" t="s">
        <v>117</v>
      </c>
      <c r="B23" s="181" t="s">
        <v>118</v>
      </c>
      <c r="C23" s="220">
        <f>SUM(C22,C17)</f>
        <v>0</v>
      </c>
      <c r="D23" s="220">
        <f>SUM(D22,D17)</f>
        <v>0</v>
      </c>
      <c r="E23" s="220">
        <f>SUM(E22,E17)</f>
        <v>0</v>
      </c>
      <c r="F23" s="220">
        <f>SUM(F22,F17)</f>
        <v>0</v>
      </c>
    </row>
    <row r="24" spans="1:6" ht="8.25" customHeight="1">
      <c r="A24" s="182"/>
      <c r="B24" s="183"/>
      <c r="C24" s="224"/>
      <c r="D24" s="224"/>
      <c r="E24" s="224"/>
      <c r="F24" s="224"/>
    </row>
    <row r="25" spans="1:6" ht="12" customHeight="1">
      <c r="A25" s="184" t="s">
        <v>120</v>
      </c>
      <c r="B25" s="185" t="s">
        <v>289</v>
      </c>
      <c r="C25" s="224"/>
      <c r="D25" s="224"/>
      <c r="E25" s="224"/>
      <c r="F25" s="224"/>
    </row>
    <row r="26" spans="1:6" ht="12" customHeight="1">
      <c r="A26" s="186" t="s">
        <v>123</v>
      </c>
      <c r="B26" s="185" t="s">
        <v>124</v>
      </c>
      <c r="C26" s="224"/>
      <c r="D26" s="224"/>
      <c r="E26" s="224"/>
      <c r="F26" s="224"/>
    </row>
    <row r="27" spans="1:6" ht="12" customHeight="1">
      <c r="A27" s="187" t="s">
        <v>125</v>
      </c>
      <c r="B27" s="188" t="s">
        <v>126</v>
      </c>
      <c r="C27" s="224"/>
      <c r="D27" s="224"/>
      <c r="E27" s="224"/>
      <c r="F27" s="224"/>
    </row>
    <row r="28" spans="1:6" ht="12" customHeight="1">
      <c r="A28" s="189" t="s">
        <v>128</v>
      </c>
      <c r="B28" s="188" t="s">
        <v>129</v>
      </c>
      <c r="C28" s="224"/>
      <c r="D28" s="224"/>
      <c r="E28" s="224"/>
      <c r="F28" s="224"/>
    </row>
    <row r="29" spans="1:6" ht="12" customHeight="1">
      <c r="A29" s="190" t="s">
        <v>131</v>
      </c>
      <c r="B29" s="191" t="s">
        <v>132</v>
      </c>
      <c r="C29" s="374">
        <f>SUM(C25:C28)</f>
        <v>0</v>
      </c>
      <c r="D29" s="374">
        <f>SUM(D25:D28)</f>
        <v>0</v>
      </c>
      <c r="E29" s="374">
        <f>SUM(E25:E28)</f>
        <v>0</v>
      </c>
      <c r="F29" s="374">
        <f>SUM(F25:F28)</f>
        <v>0</v>
      </c>
    </row>
    <row r="30" spans="1:6" ht="8.25" customHeight="1">
      <c r="A30" s="193"/>
      <c r="B30" s="194"/>
      <c r="C30" s="224"/>
      <c r="D30" s="224"/>
      <c r="E30" s="224"/>
      <c r="F30" s="224"/>
    </row>
    <row r="31" spans="1:6" ht="12" customHeight="1">
      <c r="A31" s="166" t="s">
        <v>133</v>
      </c>
      <c r="B31" s="195" t="s">
        <v>134</v>
      </c>
      <c r="C31" s="224"/>
      <c r="D31" s="224"/>
      <c r="E31" s="224"/>
      <c r="F31" s="224"/>
    </row>
    <row r="32" spans="1:6" ht="12" customHeight="1">
      <c r="A32" s="168" t="s">
        <v>135</v>
      </c>
      <c r="B32" s="169" t="s">
        <v>290</v>
      </c>
      <c r="C32" s="224"/>
      <c r="D32" s="224"/>
      <c r="E32" s="224"/>
      <c r="F32" s="224"/>
    </row>
    <row r="33" spans="1:6" ht="12" customHeight="1">
      <c r="A33" s="168" t="s">
        <v>137</v>
      </c>
      <c r="B33" s="169" t="s">
        <v>138</v>
      </c>
      <c r="C33" s="224"/>
      <c r="D33" s="224"/>
      <c r="E33" s="224"/>
      <c r="F33" s="224"/>
    </row>
    <row r="34" spans="1:6" ht="12" customHeight="1">
      <c r="A34" s="168" t="s">
        <v>140</v>
      </c>
      <c r="B34" s="169" t="s">
        <v>141</v>
      </c>
      <c r="C34" s="224"/>
      <c r="D34" s="224"/>
      <c r="E34" s="224"/>
      <c r="F34" s="224"/>
    </row>
    <row r="35" spans="1:6" ht="12" customHeight="1">
      <c r="A35" s="168" t="s">
        <v>142</v>
      </c>
      <c r="B35" s="169" t="s">
        <v>143</v>
      </c>
      <c r="C35" s="224"/>
      <c r="D35" s="224"/>
      <c r="E35" s="224"/>
      <c r="F35" s="224"/>
    </row>
    <row r="36" spans="1:6" ht="12" customHeight="1">
      <c r="A36" s="168" t="s">
        <v>145</v>
      </c>
      <c r="B36" s="196" t="s">
        <v>146</v>
      </c>
      <c r="C36" s="197">
        <f>SUM(C31:C35)</f>
        <v>0</v>
      </c>
      <c r="D36" s="197">
        <f>SUM(D31:D35)</f>
        <v>0</v>
      </c>
      <c r="E36" s="197">
        <f>SUM(E31:E35)</f>
        <v>0</v>
      </c>
      <c r="F36" s="197">
        <f>SUM(F31:F35)</f>
        <v>0</v>
      </c>
    </row>
    <row r="37" spans="1:6" ht="12" customHeight="1">
      <c r="A37" s="168" t="s">
        <v>147</v>
      </c>
      <c r="B37" s="169" t="s">
        <v>148</v>
      </c>
      <c r="C37" s="197"/>
      <c r="D37" s="197"/>
      <c r="E37" s="197"/>
      <c r="F37" s="197"/>
    </row>
    <row r="38" spans="1:6" ht="12" customHeight="1">
      <c r="A38" s="168" t="s">
        <v>149</v>
      </c>
      <c r="B38" s="169" t="s">
        <v>150</v>
      </c>
      <c r="C38" s="224"/>
      <c r="D38" s="224"/>
      <c r="E38" s="224"/>
      <c r="F38" s="224"/>
    </row>
    <row r="39" spans="1:6" ht="12" customHeight="1">
      <c r="A39" s="168" t="s">
        <v>151</v>
      </c>
      <c r="B39" s="169" t="s">
        <v>152</v>
      </c>
      <c r="C39" s="224"/>
      <c r="D39" s="224"/>
      <c r="E39" s="224"/>
      <c r="F39" s="224"/>
    </row>
    <row r="40" spans="1:6" ht="12" customHeight="1">
      <c r="A40" s="168" t="s">
        <v>153</v>
      </c>
      <c r="B40" s="169" t="s">
        <v>154</v>
      </c>
      <c r="C40" s="224"/>
      <c r="D40" s="224"/>
      <c r="E40" s="224"/>
      <c r="F40" s="224"/>
    </row>
    <row r="41" spans="1:6" ht="12" customHeight="1">
      <c r="A41" s="198" t="s">
        <v>156</v>
      </c>
      <c r="B41" s="199" t="s">
        <v>157</v>
      </c>
      <c r="C41" s="224"/>
      <c r="D41" s="224"/>
      <c r="E41" s="224"/>
      <c r="F41" s="224"/>
    </row>
    <row r="42" spans="1:6" ht="12" customHeight="1">
      <c r="A42" s="180" t="s">
        <v>159</v>
      </c>
      <c r="B42" s="200" t="s">
        <v>160</v>
      </c>
      <c r="C42" s="227">
        <f>SUM(C38:C41)</f>
        <v>0</v>
      </c>
      <c r="D42" s="227">
        <f>SUM(D38:D41)</f>
        <v>0</v>
      </c>
      <c r="E42" s="227">
        <f>SUM(E38:E41)</f>
        <v>0</v>
      </c>
      <c r="F42" s="227">
        <f>SUM(F38:F41)</f>
        <v>0</v>
      </c>
    </row>
    <row r="43" spans="1:6" ht="12" customHeight="1">
      <c r="A43" s="201" t="s">
        <v>161</v>
      </c>
      <c r="B43" s="202" t="s">
        <v>162</v>
      </c>
      <c r="C43" s="375">
        <f>SUM(C42,C36)</f>
        <v>0</v>
      </c>
      <c r="D43" s="375">
        <f>SUM(D42,D36)</f>
        <v>0</v>
      </c>
      <c r="E43" s="375">
        <f>SUM(E42,E36)</f>
        <v>0</v>
      </c>
      <c r="F43" s="375">
        <f>SUM(F42,F36)</f>
        <v>0</v>
      </c>
    </row>
    <row r="44" spans="1:6" ht="12.75" customHeight="1">
      <c r="A44" s="166" t="s">
        <v>163</v>
      </c>
      <c r="B44" s="195" t="s">
        <v>164</v>
      </c>
      <c r="C44" s="224"/>
      <c r="D44" s="224"/>
      <c r="E44" s="224"/>
      <c r="F44" s="224"/>
    </row>
    <row r="45" spans="1:6" ht="12.75" customHeight="1">
      <c r="A45" s="204" t="s">
        <v>165</v>
      </c>
      <c r="B45" s="205" t="s">
        <v>166</v>
      </c>
      <c r="C45" s="224"/>
      <c r="D45" s="224"/>
      <c r="E45" s="224"/>
      <c r="F45" s="224"/>
    </row>
    <row r="46" spans="1:6" ht="12.75" customHeight="1">
      <c r="A46" s="168" t="s">
        <v>167</v>
      </c>
      <c r="B46" s="169" t="s">
        <v>168</v>
      </c>
      <c r="C46" s="224"/>
      <c r="D46" s="224"/>
      <c r="E46" s="224"/>
      <c r="F46" s="224"/>
    </row>
    <row r="47" spans="1:6" ht="12.75" customHeight="1">
      <c r="A47" s="206" t="s">
        <v>169</v>
      </c>
      <c r="B47" s="207" t="s">
        <v>170</v>
      </c>
      <c r="C47" s="375">
        <f>SUM(C44:C46)</f>
        <v>0</v>
      </c>
      <c r="D47" s="375">
        <f>SUM(D44:D46)</f>
        <v>0</v>
      </c>
      <c r="E47" s="375">
        <f>SUM(E44:E46)</f>
        <v>0</v>
      </c>
      <c r="F47" s="375">
        <f>SUM(F44:F46)</f>
        <v>0</v>
      </c>
    </row>
    <row r="48" spans="1:6" ht="12.75" customHeight="1">
      <c r="A48" s="168" t="s">
        <v>171</v>
      </c>
      <c r="B48" s="169" t="s">
        <v>172</v>
      </c>
      <c r="C48" s="224"/>
      <c r="D48" s="224"/>
      <c r="E48" s="224"/>
      <c r="F48" s="224"/>
    </row>
    <row r="49" spans="1:6" ht="12.75" customHeight="1">
      <c r="A49" s="168" t="s">
        <v>173</v>
      </c>
      <c r="B49" s="169" t="s">
        <v>174</v>
      </c>
      <c r="C49" s="224"/>
      <c r="D49" s="224"/>
      <c r="E49" s="224"/>
      <c r="F49" s="224"/>
    </row>
    <row r="50" spans="1:6" ht="12.75" customHeight="1">
      <c r="A50" s="168" t="s">
        <v>175</v>
      </c>
      <c r="B50" s="169" t="s">
        <v>176</v>
      </c>
      <c r="C50" s="224"/>
      <c r="D50" s="224"/>
      <c r="E50" s="224"/>
      <c r="F50" s="224"/>
    </row>
    <row r="51" spans="1:6" ht="12.75" customHeight="1">
      <c r="A51" s="206" t="s">
        <v>177</v>
      </c>
      <c r="B51" s="207" t="s">
        <v>178</v>
      </c>
      <c r="C51" s="375">
        <f>SUM(C48:C50)</f>
        <v>0</v>
      </c>
      <c r="D51" s="375">
        <f>SUM(D48:D50)</f>
        <v>0</v>
      </c>
      <c r="E51" s="375">
        <f>SUM(E48:E50)</f>
        <v>0</v>
      </c>
      <c r="F51" s="375">
        <f>SUM(F48:F50)</f>
        <v>0</v>
      </c>
    </row>
    <row r="52" spans="1:6" ht="12.75" customHeight="1">
      <c r="A52" s="168" t="s">
        <v>179</v>
      </c>
      <c r="B52" s="169" t="s">
        <v>180</v>
      </c>
      <c r="C52" s="224"/>
      <c r="D52" s="224"/>
      <c r="E52" s="224"/>
      <c r="F52" s="224"/>
    </row>
    <row r="53" spans="1:6" ht="12.75" customHeight="1">
      <c r="A53" s="168" t="s">
        <v>181</v>
      </c>
      <c r="B53" s="169" t="s">
        <v>182</v>
      </c>
      <c r="C53" s="224"/>
      <c r="D53" s="224"/>
      <c r="E53" s="224"/>
      <c r="F53" s="224"/>
    </row>
    <row r="54" spans="1:6" ht="12.75" customHeight="1">
      <c r="A54" s="168" t="s">
        <v>184</v>
      </c>
      <c r="B54" s="169" t="s">
        <v>185</v>
      </c>
      <c r="C54" s="224"/>
      <c r="D54" s="224"/>
      <c r="E54" s="224"/>
      <c r="F54" s="224"/>
    </row>
    <row r="55" spans="1:6" ht="12.75" customHeight="1">
      <c r="A55" s="206" t="s">
        <v>186</v>
      </c>
      <c r="B55" s="207" t="s">
        <v>187</v>
      </c>
      <c r="C55" s="375">
        <f>SUM(C53:C54)</f>
        <v>0</v>
      </c>
      <c r="D55" s="375">
        <f>SUM(D53:D54)</f>
        <v>0</v>
      </c>
      <c r="E55" s="375">
        <f>SUM(E53:E54)</f>
        <v>0</v>
      </c>
      <c r="F55" s="375">
        <f>SUM(F53:F54)</f>
        <v>0</v>
      </c>
    </row>
    <row r="56" spans="1:6" ht="12.75" customHeight="1">
      <c r="A56" s="206" t="s">
        <v>188</v>
      </c>
      <c r="B56" s="208" t="s">
        <v>189</v>
      </c>
      <c r="C56" s="376"/>
      <c r="D56" s="376"/>
      <c r="E56" s="376"/>
      <c r="F56" s="376"/>
    </row>
    <row r="57" spans="1:6" ht="12.75" customHeight="1">
      <c r="A57" s="198"/>
      <c r="B57" s="128" t="s">
        <v>190</v>
      </c>
      <c r="C57" s="128"/>
      <c r="D57" s="128"/>
      <c r="E57" s="128"/>
      <c r="F57" s="128"/>
    </row>
    <row r="58" spans="1:6" ht="12.75" customHeight="1">
      <c r="A58" s="198" t="s">
        <v>191</v>
      </c>
      <c r="B58" s="128" t="s">
        <v>192</v>
      </c>
      <c r="C58" s="128">
        <v>250</v>
      </c>
      <c r="D58" s="128">
        <v>250</v>
      </c>
      <c r="E58" s="128">
        <v>250</v>
      </c>
      <c r="F58" s="128">
        <v>250</v>
      </c>
    </row>
    <row r="59" spans="1:6" ht="12.75" customHeight="1">
      <c r="A59" s="198" t="s">
        <v>194</v>
      </c>
      <c r="B59" s="128" t="s">
        <v>195</v>
      </c>
      <c r="C59" s="128"/>
      <c r="D59" s="128"/>
      <c r="E59" s="128"/>
      <c r="F59" s="128"/>
    </row>
    <row r="60" spans="1:6" ht="12.75" customHeight="1">
      <c r="A60" s="211" t="s">
        <v>196</v>
      </c>
      <c r="B60" s="130" t="s">
        <v>197</v>
      </c>
      <c r="C60" s="377">
        <f>SUM(C58:C59)</f>
        <v>250</v>
      </c>
      <c r="D60" s="377">
        <f>SUM(D58:D59)</f>
        <v>250</v>
      </c>
      <c r="E60" s="377">
        <f>SUM(E58:E59)</f>
        <v>250</v>
      </c>
      <c r="F60" s="377">
        <f>SUM(F58:F59)</f>
        <v>250</v>
      </c>
    </row>
    <row r="61" spans="1:6" ht="12.75" customHeight="1">
      <c r="A61" s="189" t="s">
        <v>198</v>
      </c>
      <c r="B61" s="133" t="s">
        <v>199</v>
      </c>
      <c r="C61" s="377"/>
      <c r="D61" s="377"/>
      <c r="E61" s="377"/>
      <c r="F61" s="377"/>
    </row>
    <row r="62" spans="1:6" ht="12.75" customHeight="1">
      <c r="A62" s="189" t="s">
        <v>200</v>
      </c>
      <c r="B62" s="133" t="s">
        <v>201</v>
      </c>
      <c r="C62" s="377"/>
      <c r="D62" s="377"/>
      <c r="E62" s="377"/>
      <c r="F62" s="377"/>
    </row>
    <row r="63" spans="1:6" ht="12.75" customHeight="1">
      <c r="A63" s="189" t="s">
        <v>202</v>
      </c>
      <c r="B63" s="133" t="s">
        <v>203</v>
      </c>
      <c r="C63" s="377"/>
      <c r="D63" s="377"/>
      <c r="E63" s="377"/>
      <c r="F63" s="377"/>
    </row>
    <row r="64" spans="1:6" ht="12.75" customHeight="1">
      <c r="A64" s="189" t="s">
        <v>205</v>
      </c>
      <c r="B64" s="133" t="s">
        <v>206</v>
      </c>
      <c r="C64" s="377"/>
      <c r="D64" s="377"/>
      <c r="E64" s="377"/>
      <c r="F64" s="377"/>
    </row>
    <row r="65" spans="1:6" ht="12.75" customHeight="1">
      <c r="A65" s="213" t="s">
        <v>208</v>
      </c>
      <c r="B65" s="130" t="s">
        <v>209</v>
      </c>
      <c r="C65" s="377">
        <f>SUM(C61:C64)</f>
        <v>0</v>
      </c>
      <c r="D65" s="377">
        <f>SUM(D61:D64)</f>
        <v>0</v>
      </c>
      <c r="E65" s="377">
        <f>SUM(E61:E64)</f>
        <v>0</v>
      </c>
      <c r="F65" s="377">
        <f>SUM(F61:F64)</f>
        <v>0</v>
      </c>
    </row>
    <row r="66" spans="1:6" ht="12.75" customHeight="1">
      <c r="A66" s="214" t="s">
        <v>210</v>
      </c>
      <c r="B66" s="127" t="s">
        <v>211</v>
      </c>
      <c r="C66" s="127">
        <f>SUM(C65+C60+C56+C55+C52)</f>
        <v>250</v>
      </c>
      <c r="D66" s="127">
        <f>SUM(D65+D60+D56+D55+D52)</f>
        <v>250</v>
      </c>
      <c r="E66" s="127">
        <f>SUM(E65+E60+E56+E55+E52)</f>
        <v>250</v>
      </c>
      <c r="F66" s="127">
        <f>SUM(F65+F60+F56+F55+F52)</f>
        <v>250</v>
      </c>
    </row>
    <row r="67" spans="1:6" ht="12.75" customHeight="1">
      <c r="A67" s="168" t="s">
        <v>212</v>
      </c>
      <c r="B67" s="133" t="s">
        <v>213</v>
      </c>
      <c r="C67" s="133"/>
      <c r="D67" s="133"/>
      <c r="E67" s="133"/>
      <c r="F67" s="133"/>
    </row>
    <row r="68" spans="1:6" ht="12.75" customHeight="1">
      <c r="A68" s="168" t="s">
        <v>214</v>
      </c>
      <c r="B68" s="133" t="s">
        <v>215</v>
      </c>
      <c r="C68" s="133"/>
      <c r="D68" s="133"/>
      <c r="E68" s="133"/>
      <c r="F68" s="133"/>
    </row>
    <row r="69" spans="1:6" ht="12.75" customHeight="1">
      <c r="A69" s="206" t="s">
        <v>217</v>
      </c>
      <c r="B69" s="127" t="s">
        <v>218</v>
      </c>
      <c r="C69" s="127">
        <f>SUM(C67:C68)</f>
        <v>0</v>
      </c>
      <c r="D69" s="127">
        <f>SUM(D67:D68)</f>
        <v>0</v>
      </c>
      <c r="E69" s="127">
        <f>SUM(E67:E68)</f>
        <v>0</v>
      </c>
      <c r="F69" s="127">
        <f>SUM(F67:F68)</f>
        <v>0</v>
      </c>
    </row>
    <row r="70" spans="1:6" ht="26.25" customHeight="1">
      <c r="A70" s="211" t="s">
        <v>219</v>
      </c>
      <c r="B70" s="130" t="s">
        <v>220</v>
      </c>
      <c r="C70" s="130"/>
      <c r="D70" s="130"/>
      <c r="E70" s="130"/>
      <c r="F70" s="130"/>
    </row>
    <row r="71" spans="1:6" ht="12.75" customHeight="1">
      <c r="A71" s="180" t="s">
        <v>221</v>
      </c>
      <c r="B71" s="130" t="s">
        <v>222</v>
      </c>
      <c r="C71" s="130"/>
      <c r="D71" s="130"/>
      <c r="E71" s="130"/>
      <c r="F71" s="130"/>
    </row>
    <row r="72" spans="1:6" ht="12.75" customHeight="1">
      <c r="A72" s="78" t="s">
        <v>223</v>
      </c>
      <c r="B72" s="130" t="s">
        <v>224</v>
      </c>
      <c r="C72" s="130"/>
      <c r="D72" s="130"/>
      <c r="E72" s="130"/>
      <c r="F72" s="130"/>
    </row>
    <row r="73" spans="1:6" ht="12.75" customHeight="1">
      <c r="A73" s="218" t="s">
        <v>225</v>
      </c>
      <c r="B73" s="142" t="s">
        <v>226</v>
      </c>
      <c r="C73" s="130"/>
      <c r="D73" s="130"/>
      <c r="E73" s="130"/>
      <c r="F73" s="130"/>
    </row>
    <row r="74" spans="1:6" ht="12.75" customHeight="1">
      <c r="A74" s="219" t="s">
        <v>227</v>
      </c>
      <c r="B74" s="143" t="s">
        <v>228</v>
      </c>
      <c r="C74" s="133"/>
      <c r="D74" s="133"/>
      <c r="E74" s="133"/>
      <c r="F74" s="133"/>
    </row>
    <row r="75" spans="1:6" ht="12.75" customHeight="1">
      <c r="A75" s="219" t="s">
        <v>229</v>
      </c>
      <c r="B75" s="143" t="s">
        <v>230</v>
      </c>
      <c r="C75" s="133"/>
      <c r="D75" s="133"/>
      <c r="E75" s="133"/>
      <c r="F75" s="133"/>
    </row>
    <row r="76" spans="1:6" ht="12.75" customHeight="1">
      <c r="A76" s="220" t="s">
        <v>231</v>
      </c>
      <c r="B76" s="130" t="s">
        <v>232</v>
      </c>
      <c r="C76" s="130">
        <f>SUM(C74:C75)</f>
        <v>0</v>
      </c>
      <c r="D76" s="130">
        <f>SUM(D74:D75)</f>
        <v>0</v>
      </c>
      <c r="E76" s="130">
        <f>SUM(E74:E75)</f>
        <v>0</v>
      </c>
      <c r="F76" s="130">
        <f>SUM(F74:F75)</f>
        <v>0</v>
      </c>
    </row>
    <row r="77" spans="1:6" ht="12.75" customHeight="1">
      <c r="A77" s="221" t="s">
        <v>233</v>
      </c>
      <c r="B77" s="127" t="s">
        <v>234</v>
      </c>
      <c r="C77" s="127">
        <f>C76+C73+C72+C71+C70</f>
        <v>0</v>
      </c>
      <c r="D77" s="127">
        <f>D76+D73+D72+D71+D70</f>
        <v>0</v>
      </c>
      <c r="E77" s="127">
        <f>E76+E73+E72+E71+E70</f>
        <v>0</v>
      </c>
      <c r="F77" s="127">
        <f>F76+F73+F72+F71+F70</f>
        <v>0</v>
      </c>
    </row>
    <row r="78" spans="1:10" ht="12.75" customHeight="1">
      <c r="A78" s="222" t="s">
        <v>235</v>
      </c>
      <c r="B78" s="148" t="s">
        <v>236</v>
      </c>
      <c r="C78" s="127">
        <f>SUM(C77+C69+C66+C47+C43)</f>
        <v>250</v>
      </c>
      <c r="D78" s="127">
        <f>SUM(D77+D69+D66+D47+D43)</f>
        <v>250</v>
      </c>
      <c r="E78" s="127">
        <f>SUM(E77+E69+E66+E47+E43)</f>
        <v>250</v>
      </c>
      <c r="F78" s="127">
        <f>SUM(F77+F69+F66+F47+F43)</f>
        <v>250</v>
      </c>
      <c r="G78" s="146"/>
      <c r="H78" s="146"/>
      <c r="I78" s="146"/>
      <c r="J78" s="146"/>
    </row>
    <row r="79" spans="1:10" ht="12.75" customHeight="1">
      <c r="A79" s="220" t="s">
        <v>237</v>
      </c>
      <c r="B79" s="133" t="s">
        <v>238</v>
      </c>
      <c r="C79" s="130"/>
      <c r="D79" s="130"/>
      <c r="E79" s="130"/>
      <c r="F79" s="130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130"/>
      <c r="D80" s="130"/>
      <c r="E80" s="130"/>
      <c r="F80" s="130"/>
      <c r="G80" s="146"/>
      <c r="H80" s="146"/>
      <c r="I80" s="146"/>
      <c r="J80" s="146"/>
    </row>
    <row r="81" spans="1:10" ht="13.5" customHeight="1">
      <c r="A81" s="220"/>
      <c r="B81" s="185" t="s">
        <v>241</v>
      </c>
      <c r="C81" s="130"/>
      <c r="D81" s="130"/>
      <c r="E81" s="130"/>
      <c r="F81" s="130"/>
      <c r="G81" s="146"/>
      <c r="H81" s="146"/>
      <c r="I81" s="146"/>
      <c r="J81" s="146"/>
    </row>
    <row r="82" spans="1:6" ht="13.5" customHeight="1">
      <c r="A82" s="220"/>
      <c r="B82" s="185" t="s">
        <v>242</v>
      </c>
      <c r="C82" s="224"/>
      <c r="D82" s="224"/>
      <c r="E82" s="224"/>
      <c r="F82" s="224"/>
    </row>
    <row r="83" spans="1:6" ht="13.5" customHeight="1">
      <c r="A83" s="220"/>
      <c r="B83" s="104" t="s">
        <v>243</v>
      </c>
      <c r="C83" s="224"/>
      <c r="D83" s="224"/>
      <c r="E83" s="224"/>
      <c r="F83" s="224"/>
    </row>
    <row r="84" spans="1:6" ht="13.5" customHeight="1">
      <c r="A84" s="221" t="s">
        <v>244</v>
      </c>
      <c r="B84" s="127" t="s">
        <v>245</v>
      </c>
      <c r="C84" s="227">
        <f>SUM(C80:C83)</f>
        <v>0</v>
      </c>
      <c r="D84" s="227">
        <f>SUM(D80:D83)</f>
        <v>0</v>
      </c>
      <c r="E84" s="227">
        <f>SUM(E80:E83)</f>
        <v>0</v>
      </c>
      <c r="F84" s="227">
        <f>SUM(F80:F83)</f>
        <v>0</v>
      </c>
    </row>
    <row r="85" spans="1:6" s="150" customFormat="1" ht="13.5" customHeight="1">
      <c r="A85" s="222" t="s">
        <v>246</v>
      </c>
      <c r="B85" s="222" t="s">
        <v>247</v>
      </c>
      <c r="C85" s="375">
        <f>SUM(C79+C84)</f>
        <v>0</v>
      </c>
      <c r="D85" s="375">
        <f>SUM(D79+D84)</f>
        <v>0</v>
      </c>
      <c r="E85" s="375">
        <f>SUM(E79+E84)</f>
        <v>0</v>
      </c>
      <c r="F85" s="375">
        <f>SUM(F79+F84)</f>
        <v>0</v>
      </c>
    </row>
    <row r="86" spans="1:6" ht="13.5" customHeight="1">
      <c r="A86" s="185" t="s">
        <v>248</v>
      </c>
      <c r="B86" s="133" t="s">
        <v>249</v>
      </c>
      <c r="C86" s="133"/>
      <c r="D86" s="133"/>
      <c r="E86" s="133"/>
      <c r="F86" s="133"/>
    </row>
    <row r="87" spans="1:6" s="153" customFormat="1" ht="13.5" customHeight="1">
      <c r="A87" s="185" t="s">
        <v>250</v>
      </c>
      <c r="B87" s="133" t="s">
        <v>251</v>
      </c>
      <c r="C87" s="133"/>
      <c r="D87" s="133"/>
      <c r="E87" s="133"/>
      <c r="F87" s="133"/>
    </row>
    <row r="88" spans="1:6" ht="13.5" customHeight="1">
      <c r="A88" s="224" t="s">
        <v>252</v>
      </c>
      <c r="B88" s="133" t="s">
        <v>253</v>
      </c>
      <c r="C88" s="133"/>
      <c r="D88" s="133"/>
      <c r="E88" s="133"/>
      <c r="F88" s="133"/>
    </row>
    <row r="89" spans="1:6" ht="13.5" customHeight="1">
      <c r="A89" s="224" t="s">
        <v>254</v>
      </c>
      <c r="B89" s="133" t="s">
        <v>255</v>
      </c>
      <c r="C89" s="133"/>
      <c r="D89" s="133"/>
      <c r="E89" s="133"/>
      <c r="F89" s="133"/>
    </row>
    <row r="90" spans="1:6" ht="13.5" customHeight="1">
      <c r="A90" s="224" t="s">
        <v>256</v>
      </c>
      <c r="B90" s="133" t="s">
        <v>257</v>
      </c>
      <c r="C90" s="133"/>
      <c r="D90" s="133"/>
      <c r="E90" s="133"/>
      <c r="F90" s="133"/>
    </row>
    <row r="91" spans="1:6" ht="25.5" customHeight="1">
      <c r="A91" s="224" t="s">
        <v>262</v>
      </c>
      <c r="B91" s="133" t="s">
        <v>263</v>
      </c>
      <c r="C91" s="133"/>
      <c r="D91" s="133"/>
      <c r="E91" s="133"/>
      <c r="F91" s="133"/>
    </row>
    <row r="92" spans="1:6" ht="12" customHeight="1">
      <c r="A92" s="225" t="s">
        <v>264</v>
      </c>
      <c r="B92" s="148" t="s">
        <v>265</v>
      </c>
      <c r="C92" s="130">
        <f>SUM(C86:C91)</f>
        <v>0</v>
      </c>
      <c r="D92" s="130">
        <f>SUM(D86:D91)</f>
        <v>0</v>
      </c>
      <c r="E92" s="130">
        <f>SUM(E86:E91)</f>
        <v>0</v>
      </c>
      <c r="F92" s="130">
        <f>SUM(F86:F91)</f>
        <v>0</v>
      </c>
    </row>
    <row r="93" spans="1:6" ht="12" customHeight="1">
      <c r="A93" s="224" t="s">
        <v>266</v>
      </c>
      <c r="B93" s="133" t="s">
        <v>267</v>
      </c>
      <c r="C93" s="133"/>
      <c r="D93" s="133"/>
      <c r="E93" s="133"/>
      <c r="F93" s="133"/>
    </row>
    <row r="94" spans="1:6" ht="12" customHeight="1">
      <c r="A94" s="224" t="s">
        <v>269</v>
      </c>
      <c r="B94" s="133" t="s">
        <v>270</v>
      </c>
      <c r="C94" s="133"/>
      <c r="D94" s="133"/>
      <c r="E94" s="133"/>
      <c r="F94" s="133"/>
    </row>
    <row r="95" spans="1:6" ht="12" customHeight="1">
      <c r="A95" s="224" t="s">
        <v>271</v>
      </c>
      <c r="B95" s="133" t="s">
        <v>272</v>
      </c>
      <c r="C95" s="133"/>
      <c r="D95" s="133"/>
      <c r="E95" s="133"/>
      <c r="F95" s="133"/>
    </row>
    <row r="96" spans="1:6" ht="24" customHeight="1">
      <c r="A96" s="224" t="s">
        <v>273</v>
      </c>
      <c r="B96" s="133" t="s">
        <v>274</v>
      </c>
      <c r="C96" s="133"/>
      <c r="D96" s="133"/>
      <c r="E96" s="133"/>
      <c r="F96" s="133"/>
    </row>
    <row r="97" spans="1:6" ht="12.75">
      <c r="A97" s="225" t="s">
        <v>275</v>
      </c>
      <c r="B97" s="148" t="s">
        <v>276</v>
      </c>
      <c r="C97" s="130">
        <f>SUM(C93:C96)</f>
        <v>0</v>
      </c>
      <c r="D97" s="130">
        <f>SUM(D93:D96)</f>
        <v>0</v>
      </c>
      <c r="E97" s="130">
        <f>SUM(E93:E96)</f>
        <v>0</v>
      </c>
      <c r="F97" s="130">
        <f>SUM(F93:F96)</f>
        <v>0</v>
      </c>
    </row>
    <row r="98" spans="1:6" ht="25.5" customHeight="1">
      <c r="A98" s="224" t="s">
        <v>277</v>
      </c>
      <c r="B98" s="158" t="s">
        <v>278</v>
      </c>
      <c r="C98" s="158"/>
      <c r="D98" s="158"/>
      <c r="E98" s="158"/>
      <c r="F98" s="158"/>
    </row>
    <row r="99" spans="1:6" ht="27" customHeight="1">
      <c r="A99" s="155" t="s">
        <v>279</v>
      </c>
      <c r="B99" s="133" t="s">
        <v>280</v>
      </c>
      <c r="C99" s="133"/>
      <c r="D99" s="133"/>
      <c r="E99" s="133"/>
      <c r="F99" s="133"/>
    </row>
    <row r="100" spans="1:6" ht="12.75">
      <c r="A100" s="225" t="s">
        <v>281</v>
      </c>
      <c r="B100" s="226" t="s">
        <v>282</v>
      </c>
      <c r="C100" s="227">
        <f>SUM(C98:C99)</f>
        <v>0</v>
      </c>
      <c r="D100" s="227">
        <f>SUM(D98:D99)</f>
        <v>0</v>
      </c>
      <c r="E100" s="227">
        <f>SUM(E98:E99)</f>
        <v>0</v>
      </c>
      <c r="F100" s="227">
        <f>SUM(F98:F99)</f>
        <v>0</v>
      </c>
    </row>
    <row r="101" spans="1:6" ht="12.75">
      <c r="A101" s="224"/>
      <c r="B101" s="227" t="s">
        <v>283</v>
      </c>
      <c r="C101" s="374">
        <f>SUM(C100+C97+C92+C85+C78+C29+C23)</f>
        <v>250</v>
      </c>
      <c r="D101" s="374">
        <f>SUM(D100+D97+D92+D85+D78+D29+D23)</f>
        <v>250</v>
      </c>
      <c r="E101" s="374">
        <f>SUM(E100+E97+E92+E85+E78+E29+E23)</f>
        <v>250</v>
      </c>
      <c r="F101" s="374">
        <f>SUM(F100+F97+F92+F85+F78+F29+F23)</f>
        <v>250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1"/>
  <sheetViews>
    <sheetView view="pageBreakPreview" zoomScale="90" zoomScaleSheetLayoutView="90" zoomScalePageLayoutView="0" workbookViewId="0" topLeftCell="A82">
      <selection activeCell="F4" sqref="F4"/>
    </sheetView>
  </sheetViews>
  <sheetFormatPr defaultColWidth="8.41015625" defaultRowHeight="18"/>
  <cols>
    <col min="1" max="1" width="8.41015625" style="3" customWidth="1"/>
    <col min="2" max="2" width="40.08203125" style="3" customWidth="1"/>
    <col min="3" max="3" width="5.75" style="161" customWidth="1"/>
    <col min="4" max="4" width="5.66015625" style="162" customWidth="1"/>
    <col min="5" max="6" width="7.75" style="162" customWidth="1"/>
    <col min="7" max="249" width="7.08203125" style="3" customWidth="1"/>
    <col min="250" max="16384" width="8.41015625" style="3" customWidth="1"/>
  </cols>
  <sheetData>
    <row r="1" spans="1:6" ht="12.75">
      <c r="A1" s="163"/>
      <c r="B1" s="163"/>
      <c r="C1" s="163"/>
      <c r="D1" s="163"/>
      <c r="E1" s="163"/>
      <c r="F1" s="163"/>
    </row>
    <row r="2" spans="1:6" ht="12.75">
      <c r="A2" s="880" t="s">
        <v>50</v>
      </c>
      <c r="B2" s="880"/>
      <c r="C2" s="880"/>
      <c r="D2" s="880"/>
      <c r="E2" s="880"/>
      <c r="F2" s="3"/>
    </row>
    <row r="3" spans="1:6" ht="12.75">
      <c r="A3" s="163"/>
      <c r="B3" s="163"/>
      <c r="C3" s="163"/>
      <c r="D3" s="163"/>
      <c r="E3" s="163" t="s">
        <v>5</v>
      </c>
      <c r="F3" s="163" t="s">
        <v>708</v>
      </c>
    </row>
    <row r="4" spans="1:6" ht="12.75">
      <c r="A4" s="134">
        <v>841358</v>
      </c>
      <c r="B4" s="74" t="s">
        <v>416</v>
      </c>
      <c r="C4" s="164" t="s">
        <v>292</v>
      </c>
      <c r="D4" s="164" t="s">
        <v>292</v>
      </c>
      <c r="E4" s="164" t="s">
        <v>292</v>
      </c>
      <c r="F4" s="164" t="s">
        <v>292</v>
      </c>
    </row>
    <row r="5" spans="1:6" ht="12.75">
      <c r="A5" s="319" t="s">
        <v>417</v>
      </c>
      <c r="B5" s="78"/>
      <c r="C5" s="164"/>
      <c r="D5" s="164"/>
      <c r="E5" s="378">
        <v>43100</v>
      </c>
      <c r="F5" s="378">
        <v>43100</v>
      </c>
    </row>
    <row r="6" spans="1:6" ht="12.75">
      <c r="A6" s="166" t="s">
        <v>60</v>
      </c>
      <c r="B6" s="167" t="s">
        <v>61</v>
      </c>
      <c r="C6" s="164"/>
      <c r="D6" s="164"/>
      <c r="E6" s="164"/>
      <c r="F6" s="164"/>
    </row>
    <row r="7" spans="1:6" ht="12.75">
      <c r="A7" s="168" t="s">
        <v>64</v>
      </c>
      <c r="B7" s="169" t="s">
        <v>65</v>
      </c>
      <c r="C7" s="164"/>
      <c r="D7" s="164"/>
      <c r="E7" s="164"/>
      <c r="F7" s="164"/>
    </row>
    <row r="8" spans="1:6" ht="12.75">
      <c r="A8" s="168" t="s">
        <v>69</v>
      </c>
      <c r="B8" s="169" t="s">
        <v>70</v>
      </c>
      <c r="C8" s="76"/>
      <c r="D8" s="76"/>
      <c r="E8" s="76"/>
      <c r="F8" s="76"/>
    </row>
    <row r="9" spans="1:6" ht="12.75">
      <c r="A9" s="168" t="s">
        <v>73</v>
      </c>
      <c r="B9" s="169" t="s">
        <v>74</v>
      </c>
      <c r="C9" s="164"/>
      <c r="D9" s="164"/>
      <c r="E9" s="164"/>
      <c r="F9" s="164"/>
    </row>
    <row r="10" spans="1:6" ht="12.75">
      <c r="A10" s="168" t="s">
        <v>77</v>
      </c>
      <c r="B10" s="170" t="s">
        <v>78</v>
      </c>
      <c r="C10" s="164"/>
      <c r="D10" s="164"/>
      <c r="E10" s="164"/>
      <c r="F10" s="164"/>
    </row>
    <row r="11" spans="1:6" ht="12.75">
      <c r="A11" s="168" t="s">
        <v>82</v>
      </c>
      <c r="B11" s="170" t="s">
        <v>83</v>
      </c>
      <c r="C11" s="164"/>
      <c r="D11" s="164"/>
      <c r="E11" s="164"/>
      <c r="F11" s="164"/>
    </row>
    <row r="12" spans="1:6" ht="12.75">
      <c r="A12" s="168" t="s">
        <v>86</v>
      </c>
      <c r="B12" s="171" t="s">
        <v>286</v>
      </c>
      <c r="C12" s="164"/>
      <c r="D12" s="164"/>
      <c r="E12" s="164"/>
      <c r="F12" s="164"/>
    </row>
    <row r="13" spans="1:6" ht="12.75">
      <c r="A13" s="168" t="s">
        <v>89</v>
      </c>
      <c r="B13" s="171" t="s">
        <v>90</v>
      </c>
      <c r="C13" s="164"/>
      <c r="D13" s="164"/>
      <c r="E13" s="164"/>
      <c r="F13" s="164"/>
    </row>
    <row r="14" spans="1:6" ht="12.75">
      <c r="A14" s="168" t="s">
        <v>92</v>
      </c>
      <c r="B14" s="169" t="s">
        <v>287</v>
      </c>
      <c r="C14" s="164"/>
      <c r="D14" s="164"/>
      <c r="E14" s="164"/>
      <c r="F14" s="164"/>
    </row>
    <row r="15" spans="1:6" ht="12.75">
      <c r="A15" s="168" t="s">
        <v>96</v>
      </c>
      <c r="B15" s="169" t="s">
        <v>288</v>
      </c>
      <c r="C15" s="164"/>
      <c r="D15" s="164"/>
      <c r="E15" s="164"/>
      <c r="F15" s="164"/>
    </row>
    <row r="16" spans="1:6" ht="12.75">
      <c r="A16" s="172" t="s">
        <v>98</v>
      </c>
      <c r="B16" s="173" t="s">
        <v>99</v>
      </c>
      <c r="C16" s="164"/>
      <c r="D16" s="164"/>
      <c r="E16" s="164"/>
      <c r="F16" s="164"/>
    </row>
    <row r="17" spans="1:6" ht="12.75">
      <c r="A17" s="174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</row>
    <row r="18" spans="1:6" ht="12.75">
      <c r="A18" s="177" t="s">
        <v>104</v>
      </c>
      <c r="B18" s="178" t="s">
        <v>105</v>
      </c>
      <c r="C18" s="164"/>
      <c r="D18" s="164"/>
      <c r="E18" s="164"/>
      <c r="F18" s="164"/>
    </row>
    <row r="19" spans="1:6" ht="12.75">
      <c r="A19" s="177" t="s">
        <v>107</v>
      </c>
      <c r="B19" s="178" t="s">
        <v>108</v>
      </c>
      <c r="C19" s="164"/>
      <c r="D19" s="164"/>
      <c r="E19" s="164"/>
      <c r="F19" s="164"/>
    </row>
    <row r="20" spans="1:6" ht="12.75">
      <c r="A20" s="177" t="s">
        <v>109</v>
      </c>
      <c r="B20" s="178" t="s">
        <v>110</v>
      </c>
      <c r="C20" s="164"/>
      <c r="D20" s="164"/>
      <c r="E20" s="164"/>
      <c r="F20" s="164"/>
    </row>
    <row r="21" spans="1:6" ht="12.75">
      <c r="A21" s="177" t="s">
        <v>111</v>
      </c>
      <c r="B21" s="178" t="s">
        <v>112</v>
      </c>
      <c r="C21" s="164"/>
      <c r="D21" s="164"/>
      <c r="E21" s="164"/>
      <c r="F21" s="164"/>
    </row>
    <row r="22" spans="1:6" ht="12.75">
      <c r="A22" s="174" t="s">
        <v>115</v>
      </c>
      <c r="B22" s="175" t="s">
        <v>116</v>
      </c>
      <c r="C22" s="179">
        <f>SUM(C18:C21)</f>
        <v>0</v>
      </c>
      <c r="D22" s="179">
        <f>SUM(D18:D21)</f>
        <v>0</v>
      </c>
      <c r="E22" s="179">
        <f>SUM(E18:E21)</f>
        <v>0</v>
      </c>
      <c r="F22" s="179">
        <f>SUM(F18:F21)</f>
        <v>0</v>
      </c>
    </row>
    <row r="23" spans="1:6" ht="13.5" customHeight="1">
      <c r="A23" s="180" t="s">
        <v>117</v>
      </c>
      <c r="B23" s="181" t="s">
        <v>118</v>
      </c>
      <c r="C23" s="176">
        <f>SUM(C22,C17)</f>
        <v>0</v>
      </c>
      <c r="D23" s="176">
        <f>SUM(D22,D17)</f>
        <v>0</v>
      </c>
      <c r="E23" s="176">
        <f>SUM(E22,E17)</f>
        <v>0</v>
      </c>
      <c r="F23" s="176">
        <f>SUM(F22,F17)</f>
        <v>0</v>
      </c>
    </row>
    <row r="24" spans="1:6" ht="8.25" customHeight="1">
      <c r="A24" s="182"/>
      <c r="B24" s="183"/>
      <c r="C24" s="164"/>
      <c r="D24" s="164"/>
      <c r="E24" s="164"/>
      <c r="F24" s="164"/>
    </row>
    <row r="25" spans="1:6" ht="12.75">
      <c r="A25" s="184" t="s">
        <v>120</v>
      </c>
      <c r="B25" s="185" t="s">
        <v>289</v>
      </c>
      <c r="C25" s="164"/>
      <c r="D25" s="164"/>
      <c r="E25" s="164"/>
      <c r="F25" s="164"/>
    </row>
    <row r="26" spans="1:6" ht="12.75">
      <c r="A26" s="186" t="s">
        <v>123</v>
      </c>
      <c r="B26" s="185" t="s">
        <v>124</v>
      </c>
      <c r="C26" s="164"/>
      <c r="D26" s="164"/>
      <c r="E26" s="164"/>
      <c r="F26" s="164"/>
    </row>
    <row r="27" spans="1:6" ht="12.75">
      <c r="A27" s="187" t="s">
        <v>125</v>
      </c>
      <c r="B27" s="188" t="s">
        <v>126</v>
      </c>
      <c r="C27" s="164"/>
      <c r="D27" s="164"/>
      <c r="E27" s="164"/>
      <c r="F27" s="164"/>
    </row>
    <row r="28" spans="1:6" ht="12.75">
      <c r="A28" s="189" t="s">
        <v>128</v>
      </c>
      <c r="B28" s="188" t="s">
        <v>129</v>
      </c>
      <c r="C28" s="164"/>
      <c r="D28" s="164"/>
      <c r="E28" s="164"/>
      <c r="F28" s="164"/>
    </row>
    <row r="29" spans="1:6" ht="12.75">
      <c r="A29" s="190" t="s">
        <v>131</v>
      </c>
      <c r="B29" s="191" t="s">
        <v>132</v>
      </c>
      <c r="C29" s="192">
        <f>SUM(C25:C28)</f>
        <v>0</v>
      </c>
      <c r="D29" s="192">
        <f>SUM(D25:D28)</f>
        <v>0</v>
      </c>
      <c r="E29" s="192">
        <f>SUM(E25:E28)</f>
        <v>0</v>
      </c>
      <c r="F29" s="192">
        <f>SUM(F25:F28)</f>
        <v>0</v>
      </c>
    </row>
    <row r="30" spans="1:6" ht="8.25" customHeight="1">
      <c r="A30" s="193"/>
      <c r="B30" s="194"/>
      <c r="C30" s="164"/>
      <c r="D30" s="164"/>
      <c r="E30" s="164"/>
      <c r="F30" s="164"/>
    </row>
    <row r="31" spans="1:6" ht="12.75">
      <c r="A31" s="166" t="s">
        <v>133</v>
      </c>
      <c r="B31" s="195" t="s">
        <v>134</v>
      </c>
      <c r="C31" s="164"/>
      <c r="D31" s="164"/>
      <c r="E31" s="164"/>
      <c r="F31" s="164"/>
    </row>
    <row r="32" spans="1:6" ht="12.75">
      <c r="A32" s="168" t="s">
        <v>135</v>
      </c>
      <c r="B32" s="169" t="s">
        <v>290</v>
      </c>
      <c r="C32" s="164"/>
      <c r="D32" s="164"/>
      <c r="E32" s="164"/>
      <c r="F32" s="164"/>
    </row>
    <row r="33" spans="1:6" ht="12.75">
      <c r="A33" s="168" t="s">
        <v>137</v>
      </c>
      <c r="B33" s="169" t="s">
        <v>138</v>
      </c>
      <c r="C33" s="164"/>
      <c r="D33" s="164"/>
      <c r="E33" s="164"/>
      <c r="F33" s="164"/>
    </row>
    <row r="34" spans="1:6" ht="12.75">
      <c r="A34" s="168" t="s">
        <v>140</v>
      </c>
      <c r="B34" s="169" t="s">
        <v>141</v>
      </c>
      <c r="C34" s="164"/>
      <c r="D34" s="164"/>
      <c r="E34" s="164"/>
      <c r="F34" s="164"/>
    </row>
    <row r="35" spans="1:6" ht="12.75">
      <c r="A35" s="168" t="s">
        <v>142</v>
      </c>
      <c r="B35" s="169" t="s">
        <v>143</v>
      </c>
      <c r="C35" s="164"/>
      <c r="D35" s="164"/>
      <c r="E35" s="164"/>
      <c r="F35" s="164"/>
    </row>
    <row r="36" spans="1:6" ht="12.75">
      <c r="A36" s="168" t="s">
        <v>145</v>
      </c>
      <c r="B36" s="196" t="s">
        <v>146</v>
      </c>
      <c r="C36" s="197">
        <f>SUM(C31:C35)</f>
        <v>0</v>
      </c>
      <c r="D36" s="197">
        <f>SUM(D31:D35)</f>
        <v>0</v>
      </c>
      <c r="E36" s="197">
        <f>SUM(E31:E35)</f>
        <v>0</v>
      </c>
      <c r="F36" s="197">
        <f>SUM(F31:F35)</f>
        <v>0</v>
      </c>
    </row>
    <row r="37" spans="1:6" ht="12.75">
      <c r="A37" s="168" t="s">
        <v>147</v>
      </c>
      <c r="B37" s="169" t="s">
        <v>148</v>
      </c>
      <c r="C37" s="197"/>
      <c r="D37" s="197"/>
      <c r="E37" s="197"/>
      <c r="F37" s="197"/>
    </row>
    <row r="38" spans="1:6" ht="12.75">
      <c r="A38" s="168" t="s">
        <v>149</v>
      </c>
      <c r="B38" s="169" t="s">
        <v>150</v>
      </c>
      <c r="C38" s="164"/>
      <c r="D38" s="164"/>
      <c r="E38" s="164"/>
      <c r="F38" s="164"/>
    </row>
    <row r="39" spans="1:6" ht="12.75">
      <c r="A39" s="168" t="s">
        <v>151</v>
      </c>
      <c r="B39" s="169" t="s">
        <v>152</v>
      </c>
      <c r="C39" s="164"/>
      <c r="D39" s="164"/>
      <c r="E39" s="164"/>
      <c r="F39" s="164"/>
    </row>
    <row r="40" spans="1:6" ht="12.75">
      <c r="A40" s="168" t="s">
        <v>153</v>
      </c>
      <c r="B40" s="169" t="s">
        <v>154</v>
      </c>
      <c r="C40" s="164"/>
      <c r="D40" s="164"/>
      <c r="E40" s="164"/>
      <c r="F40" s="164"/>
    </row>
    <row r="41" spans="1:6" ht="12.75">
      <c r="A41" s="198" t="s">
        <v>156</v>
      </c>
      <c r="B41" s="199" t="s">
        <v>157</v>
      </c>
      <c r="C41" s="164"/>
      <c r="D41" s="164"/>
      <c r="E41" s="164"/>
      <c r="F41" s="164"/>
    </row>
    <row r="42" spans="1:6" ht="15" customHeight="1">
      <c r="A42" s="180" t="s">
        <v>159</v>
      </c>
      <c r="B42" s="200" t="s">
        <v>160</v>
      </c>
      <c r="C42" s="179">
        <f>SUM(C38:C41)</f>
        <v>0</v>
      </c>
      <c r="D42" s="179">
        <f>SUM(D38:D41)</f>
        <v>0</v>
      </c>
      <c r="E42" s="179">
        <f>SUM(E38:E41)</f>
        <v>0</v>
      </c>
      <c r="F42" s="179">
        <f>SUM(F38:F41)</f>
        <v>0</v>
      </c>
    </row>
    <row r="43" spans="1:6" ht="15" customHeight="1">
      <c r="A43" s="201" t="s">
        <v>161</v>
      </c>
      <c r="B43" s="202" t="s">
        <v>162</v>
      </c>
      <c r="C43" s="203">
        <f>SUM(C42,C36)</f>
        <v>0</v>
      </c>
      <c r="D43" s="203">
        <f>SUM(D42,D36)</f>
        <v>0</v>
      </c>
      <c r="E43" s="203">
        <f>SUM(E42,E36)</f>
        <v>0</v>
      </c>
      <c r="F43" s="203">
        <f>SUM(F42,F36)</f>
        <v>0</v>
      </c>
    </row>
    <row r="44" spans="1:6" ht="12.75">
      <c r="A44" s="166" t="s">
        <v>163</v>
      </c>
      <c r="B44" s="195" t="s">
        <v>164</v>
      </c>
      <c r="C44" s="164"/>
      <c r="D44" s="164"/>
      <c r="E44" s="164"/>
      <c r="F44" s="164"/>
    </row>
    <row r="45" spans="1:6" ht="12.75">
      <c r="A45" s="204" t="s">
        <v>165</v>
      </c>
      <c r="B45" s="205" t="s">
        <v>166</v>
      </c>
      <c r="C45" s="164"/>
      <c r="D45" s="164"/>
      <c r="E45" s="164"/>
      <c r="F45" s="164"/>
    </row>
    <row r="46" spans="1:6" ht="12.75">
      <c r="A46" s="168" t="s">
        <v>167</v>
      </c>
      <c r="B46" s="169" t="s">
        <v>168</v>
      </c>
      <c r="C46" s="164"/>
      <c r="D46" s="164"/>
      <c r="E46" s="164"/>
      <c r="F46" s="164"/>
    </row>
    <row r="47" spans="1:6" ht="12.75">
      <c r="A47" s="206" t="s">
        <v>169</v>
      </c>
      <c r="B47" s="207" t="s">
        <v>170</v>
      </c>
      <c r="C47" s="203">
        <f>SUM(C44:C46)</f>
        <v>0</v>
      </c>
      <c r="D47" s="203">
        <f>SUM(D44:D46)</f>
        <v>0</v>
      </c>
      <c r="E47" s="203">
        <f>SUM(E44:E46)</f>
        <v>0</v>
      </c>
      <c r="F47" s="203">
        <f>SUM(F44:F46)</f>
        <v>0</v>
      </c>
    </row>
    <row r="48" spans="1:6" ht="12.75">
      <c r="A48" s="168" t="s">
        <v>171</v>
      </c>
      <c r="B48" s="169" t="s">
        <v>172</v>
      </c>
      <c r="C48" s="164"/>
      <c r="D48" s="164"/>
      <c r="E48" s="164"/>
      <c r="F48" s="164"/>
    </row>
    <row r="49" spans="1:6" ht="12.75">
      <c r="A49" s="168" t="s">
        <v>173</v>
      </c>
      <c r="B49" s="169" t="s">
        <v>174</v>
      </c>
      <c r="C49" s="164"/>
      <c r="D49" s="164"/>
      <c r="E49" s="164"/>
      <c r="F49" s="164"/>
    </row>
    <row r="50" spans="1:6" ht="12.75">
      <c r="A50" s="168" t="s">
        <v>175</v>
      </c>
      <c r="B50" s="169" t="s">
        <v>176</v>
      </c>
      <c r="C50" s="164"/>
      <c r="D50" s="164"/>
      <c r="E50" s="164"/>
      <c r="F50" s="164"/>
    </row>
    <row r="51" spans="1:6" ht="12.75">
      <c r="A51" s="206" t="s">
        <v>177</v>
      </c>
      <c r="B51" s="207" t="s">
        <v>178</v>
      </c>
      <c r="C51" s="203">
        <f>SUM(C48:C50)</f>
        <v>0</v>
      </c>
      <c r="D51" s="203">
        <f>SUM(D48:D50)</f>
        <v>0</v>
      </c>
      <c r="E51" s="203">
        <f>SUM(E48:E50)</f>
        <v>0</v>
      </c>
      <c r="F51" s="203">
        <f>SUM(F48:F50)</f>
        <v>0</v>
      </c>
    </row>
    <row r="52" spans="1:6" ht="12.75">
      <c r="A52" s="168" t="s">
        <v>179</v>
      </c>
      <c r="B52" s="169" t="s">
        <v>180</v>
      </c>
      <c r="C52" s="164"/>
      <c r="D52" s="164"/>
      <c r="E52" s="164"/>
      <c r="F52" s="164"/>
    </row>
    <row r="53" spans="1:6" ht="12.75">
      <c r="A53" s="168" t="s">
        <v>181</v>
      </c>
      <c r="B53" s="169" t="s">
        <v>182</v>
      </c>
      <c r="C53" s="164"/>
      <c r="D53" s="164"/>
      <c r="E53" s="164"/>
      <c r="F53" s="164"/>
    </row>
    <row r="54" spans="1:6" ht="12.75">
      <c r="A54" s="168" t="s">
        <v>184</v>
      </c>
      <c r="B54" s="169" t="s">
        <v>185</v>
      </c>
      <c r="C54" s="164"/>
      <c r="D54" s="164"/>
      <c r="E54" s="164"/>
      <c r="F54" s="164"/>
    </row>
    <row r="55" spans="1:6" ht="12.75">
      <c r="A55" s="206" t="s">
        <v>186</v>
      </c>
      <c r="B55" s="207" t="s">
        <v>187</v>
      </c>
      <c r="C55" s="203">
        <f>SUM(C53:C54)</f>
        <v>0</v>
      </c>
      <c r="D55" s="203">
        <f>SUM(D53:D54)</f>
        <v>0</v>
      </c>
      <c r="E55" s="203">
        <f>SUM(E53:E54)</f>
        <v>0</v>
      </c>
      <c r="F55" s="203">
        <f>SUM(F53:F54)</f>
        <v>0</v>
      </c>
    </row>
    <row r="56" spans="1:6" ht="12.75">
      <c r="A56" s="206" t="s">
        <v>188</v>
      </c>
      <c r="B56" s="208" t="s">
        <v>189</v>
      </c>
      <c r="C56" s="379"/>
      <c r="D56" s="379"/>
      <c r="E56" s="379"/>
      <c r="F56" s="379"/>
    </row>
    <row r="57" spans="1:6" ht="12.75">
      <c r="A57" s="198"/>
      <c r="B57" s="128" t="s">
        <v>190</v>
      </c>
      <c r="C57" s="380"/>
      <c r="D57" s="380"/>
      <c r="E57" s="380"/>
      <c r="F57" s="380"/>
    </row>
    <row r="58" spans="1:6" ht="12.75">
      <c r="A58" s="198" t="s">
        <v>191</v>
      </c>
      <c r="B58" s="128" t="s">
        <v>192</v>
      </c>
      <c r="C58" s="380"/>
      <c r="D58" s="380"/>
      <c r="E58" s="380"/>
      <c r="F58" s="380"/>
    </row>
    <row r="59" spans="1:6" ht="12.75">
      <c r="A59" s="198" t="s">
        <v>194</v>
      </c>
      <c r="B59" s="128" t="s">
        <v>195</v>
      </c>
      <c r="C59" s="380"/>
      <c r="D59" s="380"/>
      <c r="E59" s="380"/>
      <c r="F59" s="380"/>
    </row>
    <row r="60" spans="1:6" ht="12.75" customHeight="1">
      <c r="A60" s="211" t="s">
        <v>196</v>
      </c>
      <c r="B60" s="130" t="s">
        <v>197</v>
      </c>
      <c r="C60" s="381">
        <f>SUM(C58:C59)</f>
        <v>0</v>
      </c>
      <c r="D60" s="381">
        <f>SUM(D58:D59)</f>
        <v>0</v>
      </c>
      <c r="E60" s="381">
        <f>SUM(E58:E59)</f>
        <v>0</v>
      </c>
      <c r="F60" s="381">
        <f>SUM(F58:F59)</f>
        <v>0</v>
      </c>
    </row>
    <row r="61" spans="1:6" ht="12.75" customHeight="1">
      <c r="A61" s="189" t="s">
        <v>198</v>
      </c>
      <c r="B61" s="133" t="s">
        <v>199</v>
      </c>
      <c r="C61" s="381"/>
      <c r="D61" s="381"/>
      <c r="E61" s="381"/>
      <c r="F61" s="381"/>
    </row>
    <row r="62" spans="1:6" ht="12.75" customHeight="1">
      <c r="A62" s="189" t="s">
        <v>200</v>
      </c>
      <c r="B62" s="133" t="s">
        <v>201</v>
      </c>
      <c r="C62" s="381"/>
      <c r="D62" s="381"/>
      <c r="E62" s="381"/>
      <c r="F62" s="381"/>
    </row>
    <row r="63" spans="1:6" ht="12.75" customHeight="1">
      <c r="A63" s="189" t="s">
        <v>202</v>
      </c>
      <c r="B63" s="133" t="s">
        <v>203</v>
      </c>
      <c r="C63" s="381"/>
      <c r="D63" s="381"/>
      <c r="E63" s="381"/>
      <c r="F63" s="381"/>
    </row>
    <row r="64" spans="1:6" ht="12.75" customHeight="1">
      <c r="A64" s="189" t="s">
        <v>205</v>
      </c>
      <c r="B64" s="133" t="s">
        <v>206</v>
      </c>
      <c r="C64" s="381"/>
      <c r="D64" s="381"/>
      <c r="E64" s="381"/>
      <c r="F64" s="381"/>
    </row>
    <row r="65" spans="1:6" ht="12.75" customHeight="1">
      <c r="A65" s="213" t="s">
        <v>208</v>
      </c>
      <c r="B65" s="130" t="s">
        <v>209</v>
      </c>
      <c r="C65" s="381">
        <f>SUM(C61:C64)</f>
        <v>0</v>
      </c>
      <c r="D65" s="381">
        <f>SUM(D61:D64)</f>
        <v>0</v>
      </c>
      <c r="E65" s="381">
        <f>SUM(E61:E64)</f>
        <v>0</v>
      </c>
      <c r="F65" s="381">
        <f>SUM(F61:F64)</f>
        <v>0</v>
      </c>
    </row>
    <row r="66" spans="1:6" ht="12.75" customHeight="1">
      <c r="A66" s="214" t="s">
        <v>210</v>
      </c>
      <c r="B66" s="127" t="s">
        <v>211</v>
      </c>
      <c r="C66" s="382">
        <f>SUM(C65+C60+C56+C55+C52)</f>
        <v>0</v>
      </c>
      <c r="D66" s="382">
        <f>SUM(D65+D60+D56+D55+D52)</f>
        <v>0</v>
      </c>
      <c r="E66" s="382">
        <f>SUM(E65+E60+E56+E55+E52)</f>
        <v>0</v>
      </c>
      <c r="F66" s="382">
        <f>SUM(F65+F60+F56+F55+F52)</f>
        <v>0</v>
      </c>
    </row>
    <row r="67" spans="1:6" ht="12.75" customHeight="1">
      <c r="A67" s="168" t="s">
        <v>212</v>
      </c>
      <c r="B67" s="133" t="s">
        <v>213</v>
      </c>
      <c r="C67" s="383"/>
      <c r="D67" s="383"/>
      <c r="E67" s="383"/>
      <c r="F67" s="383"/>
    </row>
    <row r="68" spans="1:6" ht="12.75" customHeight="1">
      <c r="A68" s="168" t="s">
        <v>214</v>
      </c>
      <c r="B68" s="133" t="s">
        <v>215</v>
      </c>
      <c r="C68" s="383"/>
      <c r="D68" s="383"/>
      <c r="E68" s="383"/>
      <c r="F68" s="383"/>
    </row>
    <row r="69" spans="1:6" ht="12.75" customHeight="1">
      <c r="A69" s="206" t="s">
        <v>217</v>
      </c>
      <c r="B69" s="127" t="s">
        <v>218</v>
      </c>
      <c r="C69" s="382">
        <f>SUM(C67:C68)</f>
        <v>0</v>
      </c>
      <c r="D69" s="382">
        <f>SUM(D67:D68)</f>
        <v>0</v>
      </c>
      <c r="E69" s="382">
        <f>SUM(E67:E68)</f>
        <v>0</v>
      </c>
      <c r="F69" s="382">
        <f>SUM(F67:F68)</f>
        <v>0</v>
      </c>
    </row>
    <row r="70" spans="1:6" ht="26.25" customHeight="1">
      <c r="A70" s="211" t="s">
        <v>219</v>
      </c>
      <c r="B70" s="130" t="s">
        <v>220</v>
      </c>
      <c r="C70" s="384"/>
      <c r="D70" s="384"/>
      <c r="E70" s="384"/>
      <c r="F70" s="384"/>
    </row>
    <row r="71" spans="1:6" ht="11.25" customHeight="1">
      <c r="A71" s="180" t="s">
        <v>221</v>
      </c>
      <c r="B71" s="130" t="s">
        <v>222</v>
      </c>
      <c r="C71" s="384"/>
      <c r="D71" s="384"/>
      <c r="E71" s="384"/>
      <c r="F71" s="384"/>
    </row>
    <row r="72" spans="1:6" ht="11.25" customHeight="1">
      <c r="A72" s="78" t="s">
        <v>223</v>
      </c>
      <c r="B72" s="130" t="s">
        <v>224</v>
      </c>
      <c r="C72" s="384"/>
      <c r="D72" s="384"/>
      <c r="E72" s="384"/>
      <c r="F72" s="384"/>
    </row>
    <row r="73" spans="1:6" ht="11.25" customHeight="1">
      <c r="A73" s="218" t="s">
        <v>225</v>
      </c>
      <c r="B73" s="142" t="s">
        <v>226</v>
      </c>
      <c r="C73" s="384"/>
      <c r="D73" s="384"/>
      <c r="E73" s="384"/>
      <c r="F73" s="384"/>
    </row>
    <row r="74" spans="1:6" ht="11.25" customHeight="1">
      <c r="A74" s="219" t="s">
        <v>227</v>
      </c>
      <c r="B74" s="143" t="s">
        <v>228</v>
      </c>
      <c r="C74" s="383"/>
      <c r="D74" s="383"/>
      <c r="E74" s="383"/>
      <c r="F74" s="383"/>
    </row>
    <row r="75" spans="1:6" ht="11.25" customHeight="1">
      <c r="A75" s="219" t="s">
        <v>229</v>
      </c>
      <c r="B75" s="143" t="s">
        <v>230</v>
      </c>
      <c r="C75" s="383"/>
      <c r="D75" s="383"/>
      <c r="E75" s="383"/>
      <c r="F75" s="383"/>
    </row>
    <row r="76" spans="1:6" ht="11.25" customHeight="1">
      <c r="A76" s="220" t="s">
        <v>231</v>
      </c>
      <c r="B76" s="130" t="s">
        <v>232</v>
      </c>
      <c r="C76" s="384">
        <f>SUM(C74:C75)</f>
        <v>0</v>
      </c>
      <c r="D76" s="384">
        <f>SUM(D74:D75)</f>
        <v>0</v>
      </c>
      <c r="E76" s="384">
        <f>SUM(E74:E75)</f>
        <v>0</v>
      </c>
      <c r="F76" s="384">
        <f>SUM(F74:F75)</f>
        <v>0</v>
      </c>
    </row>
    <row r="77" spans="1:6" ht="13.5" customHeight="1">
      <c r="A77" s="221" t="s">
        <v>233</v>
      </c>
      <c r="B77" s="127" t="s">
        <v>234</v>
      </c>
      <c r="C77" s="382">
        <f>C76+C73+C72+C71+C70</f>
        <v>0</v>
      </c>
      <c r="D77" s="382">
        <f>D76+D73+D72+D71+D70</f>
        <v>0</v>
      </c>
      <c r="E77" s="382">
        <f>E76+E73+E72+E71+E70</f>
        <v>0</v>
      </c>
      <c r="F77" s="382">
        <f>F76+F73+F72+F71+F70</f>
        <v>0</v>
      </c>
    </row>
    <row r="78" spans="1:10" ht="12" customHeight="1">
      <c r="A78" s="222" t="s">
        <v>235</v>
      </c>
      <c r="B78" s="148" t="s">
        <v>236</v>
      </c>
      <c r="C78" s="382">
        <f>SUM(C77+C69+C66+C47+C43)</f>
        <v>0</v>
      </c>
      <c r="D78" s="382">
        <f>SUM(D77+D69+D66+D47+D43)</f>
        <v>0</v>
      </c>
      <c r="E78" s="382">
        <f>SUM(E77+E69+E66+E47+E43)</f>
        <v>0</v>
      </c>
      <c r="F78" s="382">
        <f>SUM(F77+F69+F66+F47+F43)</f>
        <v>0</v>
      </c>
      <c r="G78" s="146"/>
      <c r="H78" s="146"/>
      <c r="I78" s="146"/>
      <c r="J78" s="146"/>
    </row>
    <row r="79" spans="1:10" ht="12" customHeight="1">
      <c r="A79" s="220" t="s">
        <v>237</v>
      </c>
      <c r="B79" s="133" t="s">
        <v>238</v>
      </c>
      <c r="C79" s="384"/>
      <c r="D79" s="384"/>
      <c r="E79" s="384"/>
      <c r="F79" s="384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384"/>
      <c r="D80" s="384"/>
      <c r="E80" s="384"/>
      <c r="F80" s="384"/>
      <c r="G80" s="146"/>
      <c r="H80" s="146"/>
      <c r="I80" s="146"/>
      <c r="J80" s="146"/>
    </row>
    <row r="81" spans="1:10" ht="12.75" customHeight="1">
      <c r="A81" s="220"/>
      <c r="B81" s="185" t="s">
        <v>241</v>
      </c>
      <c r="C81" s="384"/>
      <c r="D81" s="384"/>
      <c r="E81" s="384"/>
      <c r="F81" s="384"/>
      <c r="G81" s="146"/>
      <c r="H81" s="146"/>
      <c r="I81" s="146"/>
      <c r="J81" s="146"/>
    </row>
    <row r="82" spans="1:6" ht="12.75" customHeight="1">
      <c r="A82" s="220"/>
      <c r="B82" s="185" t="s">
        <v>242</v>
      </c>
      <c r="C82" s="164"/>
      <c r="D82" s="164"/>
      <c r="E82" s="164"/>
      <c r="F82" s="164"/>
    </row>
    <row r="83" spans="1:6" ht="12.75" customHeight="1">
      <c r="A83" s="220"/>
      <c r="B83" s="104" t="s">
        <v>243</v>
      </c>
      <c r="C83" s="164">
        <v>3600</v>
      </c>
      <c r="D83" s="164">
        <v>3600</v>
      </c>
      <c r="E83" s="164">
        <v>3600</v>
      </c>
      <c r="F83" s="164">
        <v>3600</v>
      </c>
    </row>
    <row r="84" spans="1:6" ht="12.75" customHeight="1">
      <c r="A84" s="221" t="s">
        <v>244</v>
      </c>
      <c r="B84" s="127" t="s">
        <v>245</v>
      </c>
      <c r="C84" s="179">
        <f>SUM(C80:C83)</f>
        <v>3600</v>
      </c>
      <c r="D84" s="179">
        <f>SUM(D80:D83)</f>
        <v>3600</v>
      </c>
      <c r="E84" s="179">
        <f>SUM(E80:E83)</f>
        <v>3600</v>
      </c>
      <c r="F84" s="179">
        <f>SUM(F80:F83)</f>
        <v>3600</v>
      </c>
    </row>
    <row r="85" spans="1:6" s="150" customFormat="1" ht="12.75" customHeight="1">
      <c r="A85" s="222" t="s">
        <v>246</v>
      </c>
      <c r="B85" s="222" t="s">
        <v>247</v>
      </c>
      <c r="C85" s="203">
        <f>SUM(C79+C84)</f>
        <v>3600</v>
      </c>
      <c r="D85" s="203">
        <f>SUM(D79+D84)</f>
        <v>3600</v>
      </c>
      <c r="E85" s="203">
        <f>SUM(E79+E84)</f>
        <v>3600</v>
      </c>
      <c r="F85" s="203">
        <f>SUM(F79+F84)</f>
        <v>3600</v>
      </c>
    </row>
    <row r="86" spans="1:6" ht="12.75" customHeight="1">
      <c r="A86" s="185" t="s">
        <v>248</v>
      </c>
      <c r="B86" s="133" t="s">
        <v>249</v>
      </c>
      <c r="C86" s="383"/>
      <c r="D86" s="383"/>
      <c r="E86" s="383"/>
      <c r="F86" s="383"/>
    </row>
    <row r="87" spans="1:6" s="153" customFormat="1" ht="12.75" customHeight="1">
      <c r="A87" s="185" t="s">
        <v>250</v>
      </c>
      <c r="B87" s="133" t="s">
        <v>251</v>
      </c>
      <c r="C87" s="383"/>
      <c r="D87" s="383"/>
      <c r="E87" s="383"/>
      <c r="F87" s="383"/>
    </row>
    <row r="88" spans="1:6" ht="12.75" customHeight="1">
      <c r="A88" s="224" t="s">
        <v>252</v>
      </c>
      <c r="B88" s="133" t="s">
        <v>253</v>
      </c>
      <c r="C88" s="383"/>
      <c r="D88" s="383"/>
      <c r="E88" s="383"/>
      <c r="F88" s="383"/>
    </row>
    <row r="89" spans="1:6" ht="12.75" customHeight="1">
      <c r="A89" s="224" t="s">
        <v>254</v>
      </c>
      <c r="B89" s="133" t="s">
        <v>255</v>
      </c>
      <c r="C89" s="383"/>
      <c r="D89" s="383"/>
      <c r="E89" s="383"/>
      <c r="F89" s="383"/>
    </row>
    <row r="90" spans="1:6" ht="12.75" customHeight="1">
      <c r="A90" s="224" t="s">
        <v>256</v>
      </c>
      <c r="B90" s="133" t="s">
        <v>257</v>
      </c>
      <c r="C90" s="383"/>
      <c r="D90" s="383"/>
      <c r="E90" s="383"/>
      <c r="F90" s="383"/>
    </row>
    <row r="91" spans="1:6" ht="25.5" customHeight="1">
      <c r="A91" s="224" t="s">
        <v>262</v>
      </c>
      <c r="B91" s="133" t="s">
        <v>263</v>
      </c>
      <c r="C91" s="383"/>
      <c r="D91" s="383"/>
      <c r="E91" s="383"/>
      <c r="F91" s="383"/>
    </row>
    <row r="92" spans="1:6" ht="12.75">
      <c r="A92" s="225" t="s">
        <v>264</v>
      </c>
      <c r="B92" s="148" t="s">
        <v>265</v>
      </c>
      <c r="C92" s="384">
        <f>SUM(C86:C91)</f>
        <v>0</v>
      </c>
      <c r="D92" s="384">
        <f>SUM(D86:D91)</f>
        <v>0</v>
      </c>
      <c r="E92" s="384">
        <f>SUM(E86:E91)</f>
        <v>0</v>
      </c>
      <c r="F92" s="384">
        <f>SUM(F86:F91)</f>
        <v>0</v>
      </c>
    </row>
    <row r="93" spans="1:6" ht="12.75">
      <c r="A93" s="224" t="s">
        <v>266</v>
      </c>
      <c r="B93" s="133" t="s">
        <v>267</v>
      </c>
      <c r="C93" s="383"/>
      <c r="D93" s="383"/>
      <c r="E93" s="383"/>
      <c r="F93" s="383"/>
    </row>
    <row r="94" spans="1:6" ht="12.75">
      <c r="A94" s="224" t="s">
        <v>269</v>
      </c>
      <c r="B94" s="133" t="s">
        <v>270</v>
      </c>
      <c r="C94" s="383"/>
      <c r="D94" s="383"/>
      <c r="E94" s="383"/>
      <c r="F94" s="383"/>
    </row>
    <row r="95" spans="1:6" ht="12.75">
      <c r="A95" s="224" t="s">
        <v>271</v>
      </c>
      <c r="B95" s="133" t="s">
        <v>272</v>
      </c>
      <c r="C95" s="383"/>
      <c r="D95" s="383"/>
      <c r="E95" s="383"/>
      <c r="F95" s="383"/>
    </row>
    <row r="96" spans="1:6" ht="24" customHeight="1">
      <c r="A96" s="224" t="s">
        <v>273</v>
      </c>
      <c r="B96" s="133" t="s">
        <v>274</v>
      </c>
      <c r="C96" s="383"/>
      <c r="D96" s="383"/>
      <c r="E96" s="383"/>
      <c r="F96" s="383"/>
    </row>
    <row r="97" spans="1:6" ht="12.75">
      <c r="A97" s="225" t="s">
        <v>275</v>
      </c>
      <c r="B97" s="148" t="s">
        <v>276</v>
      </c>
      <c r="C97" s="384">
        <f>SUM(C93:C96)</f>
        <v>0</v>
      </c>
      <c r="D97" s="384">
        <f>SUM(D93:D96)</f>
        <v>0</v>
      </c>
      <c r="E97" s="384">
        <f>SUM(E93:E96)</f>
        <v>0</v>
      </c>
      <c r="F97" s="384">
        <f>SUM(F93:F96)</f>
        <v>0</v>
      </c>
    </row>
    <row r="98" spans="1:6" ht="25.5" customHeight="1">
      <c r="A98" s="224" t="s">
        <v>277</v>
      </c>
      <c r="B98" s="158" t="s">
        <v>278</v>
      </c>
      <c r="C98" s="383"/>
      <c r="D98" s="383"/>
      <c r="E98" s="383"/>
      <c r="F98" s="383"/>
    </row>
    <row r="99" spans="1:6" ht="27" customHeight="1">
      <c r="A99" s="155" t="s">
        <v>279</v>
      </c>
      <c r="B99" s="133" t="s">
        <v>280</v>
      </c>
      <c r="C99" s="383"/>
      <c r="D99" s="383"/>
      <c r="E99" s="383"/>
      <c r="F99" s="383"/>
    </row>
    <row r="100" spans="1:6" ht="12.75">
      <c r="A100" s="225" t="s">
        <v>281</v>
      </c>
      <c r="B100" s="226" t="s">
        <v>282</v>
      </c>
      <c r="C100" s="179">
        <f>SUM(C98:C99)</f>
        <v>0</v>
      </c>
      <c r="D100" s="179">
        <f>SUM(D98:D99)</f>
        <v>0</v>
      </c>
      <c r="E100" s="179">
        <f>SUM(E98:E99)</f>
        <v>0</v>
      </c>
      <c r="F100" s="179">
        <f>SUM(F98:F99)</f>
        <v>0</v>
      </c>
    </row>
    <row r="101" spans="1:6" ht="12.75">
      <c r="A101" s="224"/>
      <c r="B101" s="227" t="s">
        <v>283</v>
      </c>
      <c r="C101" s="192">
        <f>SUM(C100+C97+C92+C85+C78+C29+C23)</f>
        <v>3600</v>
      </c>
      <c r="D101" s="192">
        <f>SUM(D100+D97+D92+D85+D78+D29+D23)</f>
        <v>3600</v>
      </c>
      <c r="E101" s="192">
        <f>SUM(E100+E97+E92+E85+E78+E29+E23)</f>
        <v>3600</v>
      </c>
      <c r="F101" s="192">
        <f>SUM(F100+F97+F92+F85+F78+F29+F23)</f>
        <v>3600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2"/>
  <sheetViews>
    <sheetView view="pageBreakPreview" zoomScale="90" zoomScaleSheetLayoutView="90" zoomScalePageLayoutView="0" workbookViewId="0" topLeftCell="A95">
      <selection activeCell="F71" sqref="F71"/>
    </sheetView>
  </sheetViews>
  <sheetFormatPr defaultColWidth="8.41015625" defaultRowHeight="18"/>
  <cols>
    <col min="1" max="1" width="8.41015625" style="25" customWidth="1"/>
    <col min="2" max="2" width="29.41015625" style="25" customWidth="1"/>
    <col min="3" max="3" width="5.75" style="334" customWidth="1"/>
    <col min="4" max="4" width="6.41015625" style="70" customWidth="1"/>
    <col min="5" max="6" width="7.66015625" style="70" customWidth="1"/>
    <col min="7" max="7" width="17.25" style="25" customWidth="1"/>
    <col min="8" max="9" width="7.08203125" style="25" customWidth="1"/>
    <col min="10" max="249" width="7.08203125" style="3" customWidth="1"/>
    <col min="250" max="16384" width="8.41015625" style="3" customWidth="1"/>
  </cols>
  <sheetData>
    <row r="1" spans="1:6" ht="12.75">
      <c r="A1" s="71"/>
      <c r="B1" s="71"/>
      <c r="C1" s="71"/>
      <c r="D1" s="71"/>
      <c r="E1" s="71"/>
      <c r="F1" s="71"/>
    </row>
    <row r="2" spans="1:6" ht="12.75">
      <c r="A2" s="879" t="s">
        <v>50</v>
      </c>
      <c r="B2" s="879"/>
      <c r="C2" s="879"/>
      <c r="D2" s="879"/>
      <c r="E2" s="879"/>
      <c r="F2" s="25"/>
    </row>
    <row r="3" spans="1:6" ht="12.75">
      <c r="A3" s="71"/>
      <c r="B3" s="71"/>
      <c r="C3" s="71"/>
      <c r="D3" s="71"/>
      <c r="E3" s="670" t="s">
        <v>5</v>
      </c>
      <c r="F3" s="670" t="s">
        <v>708</v>
      </c>
    </row>
    <row r="4" spans="1:6" ht="12.75">
      <c r="A4" s="134">
        <v>811000</v>
      </c>
      <c r="B4" s="74" t="s">
        <v>418</v>
      </c>
      <c r="C4" s="76">
        <v>2017</v>
      </c>
      <c r="D4" s="76">
        <v>2017</v>
      </c>
      <c r="E4" s="627">
        <v>2017</v>
      </c>
      <c r="F4" s="627">
        <v>2017</v>
      </c>
    </row>
    <row r="5" spans="1:6" ht="12.75">
      <c r="A5" s="319" t="s">
        <v>413</v>
      </c>
      <c r="B5" s="78" t="s">
        <v>294</v>
      </c>
      <c r="C5" s="230"/>
      <c r="D5" s="230"/>
      <c r="E5" s="711">
        <v>43100</v>
      </c>
      <c r="F5" s="711">
        <v>43100</v>
      </c>
    </row>
    <row r="6" spans="1:7" ht="13.5" customHeight="1">
      <c r="A6" s="81" t="s">
        <v>60</v>
      </c>
      <c r="B6" s="82" t="s">
        <v>61</v>
      </c>
      <c r="C6" s="230">
        <v>5700</v>
      </c>
      <c r="D6" s="230">
        <v>5700</v>
      </c>
      <c r="E6" s="230">
        <v>5700</v>
      </c>
      <c r="F6" s="230">
        <v>5650</v>
      </c>
      <c r="G6" s="25" t="s">
        <v>298</v>
      </c>
    </row>
    <row r="7" spans="1:7" ht="13.5" customHeight="1">
      <c r="A7" s="85" t="s">
        <v>64</v>
      </c>
      <c r="B7" s="86" t="s">
        <v>65</v>
      </c>
      <c r="C7" s="230"/>
      <c r="D7" s="230"/>
      <c r="E7" s="230"/>
      <c r="F7" s="230"/>
      <c r="G7" s="25" t="s">
        <v>299</v>
      </c>
    </row>
    <row r="8" spans="1:7" ht="13.5" customHeight="1">
      <c r="A8" s="85" t="s">
        <v>69</v>
      </c>
      <c r="B8" s="86" t="s">
        <v>70</v>
      </c>
      <c r="C8" s="230"/>
      <c r="D8" s="230"/>
      <c r="E8" s="230"/>
      <c r="F8" s="230"/>
      <c r="G8" s="25" t="s">
        <v>300</v>
      </c>
    </row>
    <row r="9" spans="1:6" ht="13.5" customHeight="1">
      <c r="A9" s="85" t="s">
        <v>73</v>
      </c>
      <c r="B9" s="86" t="s">
        <v>74</v>
      </c>
      <c r="C9" s="230"/>
      <c r="D9" s="230"/>
      <c r="E9" s="230"/>
      <c r="F9" s="230"/>
    </row>
    <row r="10" spans="1:6" ht="13.5" customHeight="1">
      <c r="A10" s="85" t="s">
        <v>77</v>
      </c>
      <c r="B10" s="87" t="s">
        <v>78</v>
      </c>
      <c r="C10" s="230"/>
      <c r="D10" s="230"/>
      <c r="E10" s="230"/>
      <c r="F10" s="230"/>
    </row>
    <row r="11" spans="1:6" ht="13.5" customHeight="1">
      <c r="A11" s="85" t="s">
        <v>82</v>
      </c>
      <c r="B11" s="87" t="s">
        <v>83</v>
      </c>
      <c r="C11" s="230"/>
      <c r="D11" s="230"/>
      <c r="E11" s="230"/>
      <c r="F11" s="230"/>
    </row>
    <row r="12" spans="1:6" ht="13.5" customHeight="1">
      <c r="A12" s="85" t="s">
        <v>86</v>
      </c>
      <c r="B12" s="88" t="s">
        <v>286</v>
      </c>
      <c r="C12" s="230">
        <v>0</v>
      </c>
      <c r="D12" s="230"/>
      <c r="E12" s="230"/>
      <c r="F12" s="230"/>
    </row>
    <row r="13" spans="1:6" ht="12.75">
      <c r="A13" s="85" t="s">
        <v>89</v>
      </c>
      <c r="B13" s="88" t="s">
        <v>90</v>
      </c>
      <c r="C13" s="230">
        <v>448</v>
      </c>
      <c r="D13" s="230">
        <v>448</v>
      </c>
      <c r="E13" s="230">
        <v>448</v>
      </c>
      <c r="F13" s="230">
        <v>447</v>
      </c>
    </row>
    <row r="14" spans="1:6" ht="12.75">
      <c r="A14" s="85" t="s">
        <v>92</v>
      </c>
      <c r="B14" s="86" t="s">
        <v>287</v>
      </c>
      <c r="C14" s="230"/>
      <c r="D14" s="230"/>
      <c r="E14" s="230"/>
      <c r="F14" s="230"/>
    </row>
    <row r="15" spans="1:7" ht="13.5" customHeight="1">
      <c r="A15" s="85" t="s">
        <v>96</v>
      </c>
      <c r="B15" s="86" t="s">
        <v>419</v>
      </c>
      <c r="C15" s="230">
        <v>0</v>
      </c>
      <c r="D15" s="230"/>
      <c r="E15" s="663">
        <v>158</v>
      </c>
      <c r="F15" s="663">
        <v>180</v>
      </c>
      <c r="G15" s="658" t="s">
        <v>420</v>
      </c>
    </row>
    <row r="16" spans="1:7" ht="13.5" customHeight="1">
      <c r="A16" s="90" t="s">
        <v>98</v>
      </c>
      <c r="B16" s="91" t="s">
        <v>99</v>
      </c>
      <c r="C16" s="230">
        <v>483</v>
      </c>
      <c r="D16" s="230">
        <v>483</v>
      </c>
      <c r="E16" s="664">
        <v>483</v>
      </c>
      <c r="F16" s="664">
        <v>483</v>
      </c>
      <c r="G16" s="633"/>
    </row>
    <row r="17" spans="1:7" ht="15" customHeight="1">
      <c r="A17" s="92" t="s">
        <v>102</v>
      </c>
      <c r="B17" s="93" t="s">
        <v>103</v>
      </c>
      <c r="C17" s="95">
        <f>SUM(C6:C16)</f>
        <v>6631</v>
      </c>
      <c r="D17" s="95">
        <f>SUM(D6:D16)</f>
        <v>6631</v>
      </c>
      <c r="E17" s="632">
        <f>SUM(E6:E16)</f>
        <v>6789</v>
      </c>
      <c r="F17" s="632">
        <f>SUM(F6:F16)</f>
        <v>6760</v>
      </c>
      <c r="G17" s="633"/>
    </row>
    <row r="18" spans="1:6" ht="15" customHeight="1">
      <c r="A18" s="96" t="s">
        <v>104</v>
      </c>
      <c r="B18" s="97" t="s">
        <v>105</v>
      </c>
      <c r="C18" s="230"/>
      <c r="D18" s="230"/>
      <c r="E18" s="230"/>
      <c r="F18" s="230"/>
    </row>
    <row r="19" spans="1:6" ht="15" customHeight="1">
      <c r="A19" s="96" t="s">
        <v>107</v>
      </c>
      <c r="B19" s="97" t="s">
        <v>108</v>
      </c>
      <c r="C19" s="230"/>
      <c r="D19" s="230"/>
      <c r="E19" s="230"/>
      <c r="F19" s="230"/>
    </row>
    <row r="20" spans="1:6" ht="15" customHeight="1">
      <c r="A20" s="96" t="s">
        <v>109</v>
      </c>
      <c r="B20" s="97" t="s">
        <v>110</v>
      </c>
      <c r="C20" s="230"/>
      <c r="D20" s="230"/>
      <c r="E20" s="230"/>
      <c r="F20" s="230"/>
    </row>
    <row r="21" spans="1:6" ht="15" customHeight="1">
      <c r="A21" s="96" t="s">
        <v>111</v>
      </c>
      <c r="B21" s="97" t="s">
        <v>112</v>
      </c>
      <c r="C21" s="230"/>
      <c r="D21" s="230"/>
      <c r="E21" s="230"/>
      <c r="F21" s="230"/>
    </row>
    <row r="22" spans="1:6" ht="15" customHeight="1">
      <c r="A22" s="92" t="s">
        <v>115</v>
      </c>
      <c r="B22" s="93" t="s">
        <v>116</v>
      </c>
      <c r="C22" s="76">
        <f>SUM(C18:C21)</f>
        <v>0</v>
      </c>
      <c r="D22" s="76">
        <f>SUM(D18:D21)</f>
        <v>0</v>
      </c>
      <c r="E22" s="76">
        <f>SUM(E18:E21)</f>
        <v>0</v>
      </c>
      <c r="F22" s="76">
        <f>SUM(F18:F21)</f>
        <v>0</v>
      </c>
    </row>
    <row r="23" spans="1:6" ht="15" customHeight="1">
      <c r="A23" s="99" t="s">
        <v>117</v>
      </c>
      <c r="B23" s="100" t="s">
        <v>118</v>
      </c>
      <c r="C23" s="95">
        <f>SUM(C22,C17)</f>
        <v>6631</v>
      </c>
      <c r="D23" s="95">
        <f>SUM(D22,D17)</f>
        <v>6631</v>
      </c>
      <c r="E23" s="632">
        <f>SUM(E22,E17)</f>
        <v>6789</v>
      </c>
      <c r="F23" s="632">
        <f>SUM(F22,F17)</f>
        <v>6760</v>
      </c>
    </row>
    <row r="24" spans="1:6" ht="12.75" customHeight="1">
      <c r="A24" s="101"/>
      <c r="B24" s="102"/>
      <c r="C24" s="230"/>
      <c r="D24" s="230"/>
      <c r="E24" s="664"/>
      <c r="F24" s="664"/>
    </row>
    <row r="25" spans="1:7" ht="12.75" customHeight="1">
      <c r="A25" s="103" t="s">
        <v>120</v>
      </c>
      <c r="B25" s="104" t="s">
        <v>305</v>
      </c>
      <c r="C25" s="84">
        <v>1478</v>
      </c>
      <c r="D25" s="84">
        <v>1478</v>
      </c>
      <c r="E25" s="712">
        <v>1513</v>
      </c>
      <c r="F25" s="712">
        <v>1319</v>
      </c>
      <c r="G25" s="25" t="s">
        <v>306</v>
      </c>
    </row>
    <row r="26" spans="1:7" ht="12.75" customHeight="1">
      <c r="A26" s="105" t="s">
        <v>123</v>
      </c>
      <c r="B26" s="104" t="s">
        <v>124</v>
      </c>
      <c r="C26" s="84"/>
      <c r="D26" s="84"/>
      <c r="E26" s="631"/>
      <c r="F26" s="631"/>
      <c r="G26" s="25" t="s">
        <v>421</v>
      </c>
    </row>
    <row r="27" spans="1:6" ht="12.75" customHeight="1">
      <c r="A27" s="106" t="s">
        <v>125</v>
      </c>
      <c r="B27" s="107" t="s">
        <v>126</v>
      </c>
      <c r="C27" s="230">
        <v>74</v>
      </c>
      <c r="D27" s="230">
        <v>74</v>
      </c>
      <c r="E27" s="664">
        <v>74</v>
      </c>
      <c r="F27" s="664">
        <v>74</v>
      </c>
    </row>
    <row r="28" spans="1:7" ht="12.75" customHeight="1">
      <c r="A28" s="108" t="s">
        <v>128</v>
      </c>
      <c r="B28" s="107" t="s">
        <v>129</v>
      </c>
      <c r="C28" s="230">
        <v>80</v>
      </c>
      <c r="D28" s="230">
        <v>80</v>
      </c>
      <c r="E28" s="664">
        <v>80</v>
      </c>
      <c r="F28" s="664">
        <v>79</v>
      </c>
      <c r="G28" s="25" t="s">
        <v>310</v>
      </c>
    </row>
    <row r="29" spans="1:7" ht="12.75" customHeight="1">
      <c r="A29" s="109" t="s">
        <v>131</v>
      </c>
      <c r="B29" s="110" t="s">
        <v>132</v>
      </c>
      <c r="C29" s="357">
        <f>SUM(C25:C28)</f>
        <v>1632</v>
      </c>
      <c r="D29" s="357">
        <f>SUM(D25:D28)</f>
        <v>1632</v>
      </c>
      <c r="E29" s="713">
        <f>SUM(E25:E28)</f>
        <v>1667</v>
      </c>
      <c r="F29" s="713">
        <f>SUM(F25:F28)</f>
        <v>1472</v>
      </c>
      <c r="G29" s="25" t="s">
        <v>311</v>
      </c>
    </row>
    <row r="30" spans="1:6" ht="12.75" customHeight="1">
      <c r="A30" s="234"/>
      <c r="B30" s="78"/>
      <c r="C30" s="230"/>
      <c r="D30" s="230"/>
      <c r="E30" s="664"/>
      <c r="F30" s="664"/>
    </row>
    <row r="31" spans="1:6" ht="12.75" customHeight="1">
      <c r="A31" s="81" t="s">
        <v>133</v>
      </c>
      <c r="B31" s="111" t="s">
        <v>134</v>
      </c>
      <c r="C31" s="230"/>
      <c r="D31" s="230"/>
      <c r="E31" s="230"/>
      <c r="F31" s="230"/>
    </row>
    <row r="32" spans="1:6" ht="12.75" customHeight="1">
      <c r="A32" s="85" t="s">
        <v>135</v>
      </c>
      <c r="B32" s="86" t="s">
        <v>290</v>
      </c>
      <c r="C32" s="230"/>
      <c r="D32" s="230"/>
      <c r="E32" s="230"/>
      <c r="F32" s="230"/>
    </row>
    <row r="33" spans="1:6" ht="12.75" customHeight="1">
      <c r="A33" s="85" t="s">
        <v>137</v>
      </c>
      <c r="B33" s="86" t="s">
        <v>138</v>
      </c>
      <c r="C33" s="230"/>
      <c r="D33" s="230"/>
      <c r="E33" s="230"/>
      <c r="F33" s="230"/>
    </row>
    <row r="34" spans="1:6" ht="12.75" customHeight="1">
      <c r="A34" s="85" t="s">
        <v>140</v>
      </c>
      <c r="B34" s="86" t="s">
        <v>141</v>
      </c>
      <c r="C34" s="230"/>
      <c r="D34" s="230"/>
      <c r="E34" s="230"/>
      <c r="F34" s="230"/>
    </row>
    <row r="35" spans="1:6" ht="12.75" customHeight="1">
      <c r="A35" s="85" t="s">
        <v>142</v>
      </c>
      <c r="B35" s="86" t="s">
        <v>143</v>
      </c>
      <c r="C35" s="230"/>
      <c r="D35" s="230"/>
      <c r="E35" s="230"/>
      <c r="F35" s="230"/>
    </row>
    <row r="36" spans="1:6" ht="12.75" customHeight="1">
      <c r="A36" s="85" t="s">
        <v>145</v>
      </c>
      <c r="B36" s="112" t="s">
        <v>146</v>
      </c>
      <c r="C36" s="385">
        <f>SUM(C31:C35)</f>
        <v>0</v>
      </c>
      <c r="D36" s="385">
        <f>SUM(D31:D35)</f>
        <v>0</v>
      </c>
      <c r="E36" s="385">
        <f>SUM(E31:E35)</f>
        <v>0</v>
      </c>
      <c r="F36" s="385">
        <f>SUM(F31:F35)</f>
        <v>0</v>
      </c>
    </row>
    <row r="37" spans="1:6" ht="12.75" customHeight="1">
      <c r="A37" s="85" t="s">
        <v>147</v>
      </c>
      <c r="B37" s="86" t="s">
        <v>148</v>
      </c>
      <c r="C37" s="385"/>
      <c r="D37" s="385"/>
      <c r="E37" s="385"/>
      <c r="F37" s="385"/>
    </row>
    <row r="38" spans="1:6" ht="12.75" customHeight="1">
      <c r="A38" s="85" t="s">
        <v>149</v>
      </c>
      <c r="B38" s="86" t="s">
        <v>150</v>
      </c>
      <c r="C38" s="230"/>
      <c r="D38" s="230"/>
      <c r="E38" s="230"/>
      <c r="F38" s="230"/>
    </row>
    <row r="39" spans="1:6" ht="12.75" customHeight="1">
      <c r="A39" s="85" t="s">
        <v>151</v>
      </c>
      <c r="B39" s="86" t="s">
        <v>152</v>
      </c>
      <c r="C39" s="230"/>
      <c r="D39" s="230"/>
      <c r="E39" s="230"/>
      <c r="F39" s="230"/>
    </row>
    <row r="40" spans="1:6" ht="12.75" customHeight="1">
      <c r="A40" s="85" t="s">
        <v>153</v>
      </c>
      <c r="B40" s="86" t="s">
        <v>154</v>
      </c>
      <c r="C40" s="230">
        <v>120</v>
      </c>
      <c r="D40" s="230">
        <v>120</v>
      </c>
      <c r="E40" s="230">
        <v>120</v>
      </c>
      <c r="F40" s="230">
        <v>120</v>
      </c>
    </row>
    <row r="41" spans="1:6" ht="12.75" customHeight="1">
      <c r="A41" s="115" t="s">
        <v>156</v>
      </c>
      <c r="B41" s="116" t="s">
        <v>157</v>
      </c>
      <c r="C41" s="230"/>
      <c r="D41" s="230"/>
      <c r="E41" s="230"/>
      <c r="F41" s="230"/>
    </row>
    <row r="42" spans="1:6" ht="12.75" customHeight="1">
      <c r="A42" s="99" t="s">
        <v>159</v>
      </c>
      <c r="B42" s="117" t="s">
        <v>160</v>
      </c>
      <c r="C42" s="76">
        <f>SUM(C38:C41)</f>
        <v>120</v>
      </c>
      <c r="D42" s="76">
        <f>SUM(D38:D41)</f>
        <v>120</v>
      </c>
      <c r="E42" s="76">
        <f>SUM(E38:E41)</f>
        <v>120</v>
      </c>
      <c r="F42" s="76">
        <f>SUM(F38:F41)</f>
        <v>120</v>
      </c>
    </row>
    <row r="43" spans="1:6" ht="12.75" customHeight="1">
      <c r="A43" s="118" t="s">
        <v>161</v>
      </c>
      <c r="B43" s="119" t="s">
        <v>162</v>
      </c>
      <c r="C43" s="386">
        <f>SUM(C42,C36)</f>
        <v>120</v>
      </c>
      <c r="D43" s="386">
        <f>SUM(D42,D36)</f>
        <v>120</v>
      </c>
      <c r="E43" s="386">
        <f>SUM(E42,E36)</f>
        <v>120</v>
      </c>
      <c r="F43" s="386">
        <f>SUM(F42,F36)</f>
        <v>120</v>
      </c>
    </row>
    <row r="44" spans="1:6" ht="12.75">
      <c r="A44" s="81" t="s">
        <v>163</v>
      </c>
      <c r="B44" s="111" t="s">
        <v>164</v>
      </c>
      <c r="C44" s="230"/>
      <c r="D44" s="230"/>
      <c r="E44" s="230"/>
      <c r="F44" s="230"/>
    </row>
    <row r="45" spans="1:6" ht="12.75">
      <c r="A45" s="122" t="s">
        <v>165</v>
      </c>
      <c r="B45" s="123" t="s">
        <v>166</v>
      </c>
      <c r="C45" s="230"/>
      <c r="D45" s="230"/>
      <c r="E45" s="230"/>
      <c r="F45" s="230"/>
    </row>
    <row r="46" spans="1:6" ht="12.75">
      <c r="A46" s="85" t="s">
        <v>167</v>
      </c>
      <c r="B46" s="86" t="s">
        <v>168</v>
      </c>
      <c r="C46" s="230"/>
      <c r="D46" s="230"/>
      <c r="E46" s="230"/>
      <c r="F46" s="230"/>
    </row>
    <row r="47" spans="1:6" ht="12.75">
      <c r="A47" s="124" t="s">
        <v>169</v>
      </c>
      <c r="B47" s="125" t="s">
        <v>170</v>
      </c>
      <c r="C47" s="386">
        <f>SUM(C44:C46)</f>
        <v>0</v>
      </c>
      <c r="D47" s="386">
        <f>SUM(D44:D46)</f>
        <v>0</v>
      </c>
      <c r="E47" s="386">
        <f>SUM(E44:E46)</f>
        <v>0</v>
      </c>
      <c r="F47" s="386">
        <f>SUM(F44:F46)</f>
        <v>0</v>
      </c>
    </row>
    <row r="48" spans="1:6" ht="12.75">
      <c r="A48" s="85" t="s">
        <v>171</v>
      </c>
      <c r="B48" s="86" t="s">
        <v>172</v>
      </c>
      <c r="C48" s="230"/>
      <c r="D48" s="230"/>
      <c r="E48" s="230"/>
      <c r="F48" s="230"/>
    </row>
    <row r="49" spans="1:6" ht="12.75">
      <c r="A49" s="85" t="s">
        <v>173</v>
      </c>
      <c r="B49" s="86" t="s">
        <v>174</v>
      </c>
      <c r="C49" s="230"/>
      <c r="D49" s="230"/>
      <c r="E49" s="230"/>
      <c r="F49" s="230"/>
    </row>
    <row r="50" spans="1:6" ht="12.75">
      <c r="A50" s="85" t="s">
        <v>175</v>
      </c>
      <c r="B50" s="86" t="s">
        <v>176</v>
      </c>
      <c r="C50" s="230"/>
      <c r="D50" s="230"/>
      <c r="E50" s="230"/>
      <c r="F50" s="230"/>
    </row>
    <row r="51" spans="1:6" ht="12.75">
      <c r="A51" s="124" t="s">
        <v>177</v>
      </c>
      <c r="B51" s="125" t="s">
        <v>178</v>
      </c>
      <c r="C51" s="386">
        <f>SUM(C48:C50)</f>
        <v>0</v>
      </c>
      <c r="D51" s="386">
        <f>SUM(D48:D50)</f>
        <v>0</v>
      </c>
      <c r="E51" s="386">
        <f>SUM(E48:E50)</f>
        <v>0</v>
      </c>
      <c r="F51" s="386">
        <f>SUM(F48:F50)</f>
        <v>0</v>
      </c>
    </row>
    <row r="52" spans="1:6" ht="12.75">
      <c r="A52" s="85" t="s">
        <v>179</v>
      </c>
      <c r="B52" s="86" t="s">
        <v>180</v>
      </c>
      <c r="C52" s="230">
        <v>34</v>
      </c>
      <c r="D52" s="230">
        <v>34</v>
      </c>
      <c r="E52" s="230">
        <v>34</v>
      </c>
      <c r="F52" s="230">
        <v>0</v>
      </c>
    </row>
    <row r="53" spans="1:6" ht="12.75">
      <c r="A53" s="85" t="s">
        <v>181</v>
      </c>
      <c r="B53" s="86" t="s">
        <v>182</v>
      </c>
      <c r="C53" s="230">
        <v>150</v>
      </c>
      <c r="D53" s="230">
        <v>150</v>
      </c>
      <c r="E53" s="230">
        <v>150</v>
      </c>
      <c r="F53" s="230">
        <v>0</v>
      </c>
    </row>
    <row r="54" spans="1:6" ht="12.75">
      <c r="A54" s="85" t="s">
        <v>184</v>
      </c>
      <c r="B54" s="86" t="s">
        <v>185</v>
      </c>
      <c r="C54" s="230"/>
      <c r="D54" s="230"/>
      <c r="E54" s="230"/>
      <c r="F54" s="230"/>
    </row>
    <row r="55" spans="1:6" ht="12.75">
      <c r="A55" s="124" t="s">
        <v>186</v>
      </c>
      <c r="B55" s="125" t="s">
        <v>187</v>
      </c>
      <c r="C55" s="386">
        <f>SUM(C53)</f>
        <v>150</v>
      </c>
      <c r="D55" s="386">
        <f>SUM(D53)</f>
        <v>150</v>
      </c>
      <c r="E55" s="386">
        <f>SUM(E53)</f>
        <v>150</v>
      </c>
      <c r="F55" s="386">
        <f>SUM(F53)</f>
        <v>0</v>
      </c>
    </row>
    <row r="56" spans="1:6" ht="12.75">
      <c r="A56" s="124" t="s">
        <v>188</v>
      </c>
      <c r="B56" s="236" t="s">
        <v>189</v>
      </c>
      <c r="C56" s="387"/>
      <c r="D56" s="387"/>
      <c r="E56" s="387"/>
      <c r="F56" s="387"/>
    </row>
    <row r="57" spans="1:6" ht="12.75">
      <c r="A57" s="115"/>
      <c r="B57" s="238" t="s">
        <v>190</v>
      </c>
      <c r="C57" s="210"/>
      <c r="D57" s="210"/>
      <c r="E57" s="210"/>
      <c r="F57" s="210"/>
    </row>
    <row r="58" spans="1:6" ht="12.75">
      <c r="A58" s="115" t="s">
        <v>191</v>
      </c>
      <c r="B58" s="238" t="s">
        <v>192</v>
      </c>
      <c r="C58" s="210"/>
      <c r="D58" s="210"/>
      <c r="E58" s="210"/>
      <c r="F58" s="210"/>
    </row>
    <row r="59" spans="1:6" ht="12.75">
      <c r="A59" s="115" t="s">
        <v>194</v>
      </c>
      <c r="B59" s="238" t="s">
        <v>195</v>
      </c>
      <c r="C59" s="210"/>
      <c r="D59" s="210"/>
      <c r="E59" s="210"/>
      <c r="F59" s="210"/>
    </row>
    <row r="60" spans="1:6" ht="27" customHeight="1">
      <c r="A60" s="129" t="s">
        <v>196</v>
      </c>
      <c r="B60" s="241" t="s">
        <v>197</v>
      </c>
      <c r="C60" s="212">
        <f>SUM(C58:C59)</f>
        <v>0</v>
      </c>
      <c r="D60" s="212">
        <f>SUM(D58:D59)</f>
        <v>0</v>
      </c>
      <c r="E60" s="212">
        <f>SUM(E58:E59)</f>
        <v>0</v>
      </c>
      <c r="F60" s="212">
        <f>SUM(F58:F59)</f>
        <v>0</v>
      </c>
    </row>
    <row r="61" spans="1:6" ht="13.5" customHeight="1">
      <c r="A61" s="108" t="s">
        <v>198</v>
      </c>
      <c r="B61" s="242" t="s">
        <v>199</v>
      </c>
      <c r="C61" s="212"/>
      <c r="D61" s="212"/>
      <c r="E61" s="212"/>
      <c r="F61" s="212"/>
    </row>
    <row r="62" spans="1:6" ht="13.5" customHeight="1">
      <c r="A62" s="108" t="s">
        <v>200</v>
      </c>
      <c r="B62" s="242" t="s">
        <v>201</v>
      </c>
      <c r="C62" s="212"/>
      <c r="D62" s="212"/>
      <c r="E62" s="212"/>
      <c r="F62" s="212"/>
    </row>
    <row r="63" spans="1:6" ht="13.5" customHeight="1">
      <c r="A63" s="108" t="s">
        <v>202</v>
      </c>
      <c r="B63" s="242" t="s">
        <v>203</v>
      </c>
      <c r="C63" s="212"/>
      <c r="D63" s="212"/>
      <c r="E63" s="212"/>
      <c r="F63" s="212"/>
    </row>
    <row r="64" spans="1:6" ht="13.5" customHeight="1">
      <c r="A64" s="108" t="s">
        <v>205</v>
      </c>
      <c r="B64" s="242" t="s">
        <v>206</v>
      </c>
      <c r="C64" s="212"/>
      <c r="D64" s="212"/>
      <c r="E64" s="212"/>
      <c r="F64" s="212"/>
    </row>
    <row r="65" spans="1:6" ht="13.5" customHeight="1">
      <c r="A65" s="134" t="s">
        <v>208</v>
      </c>
      <c r="B65" s="241" t="s">
        <v>209</v>
      </c>
      <c r="C65" s="212">
        <f>SUM(C61:C64)</f>
        <v>0</v>
      </c>
      <c r="D65" s="212">
        <f>SUM(D61:D64)</f>
        <v>0</v>
      </c>
      <c r="E65" s="212">
        <f>SUM(E61:E64)</f>
        <v>0</v>
      </c>
      <c r="F65" s="212">
        <f>SUM(F61:F64)</f>
        <v>0</v>
      </c>
    </row>
    <row r="66" spans="1:6" ht="13.5" customHeight="1">
      <c r="A66" s="135" t="s">
        <v>210</v>
      </c>
      <c r="B66" s="236" t="s">
        <v>211</v>
      </c>
      <c r="C66" s="388">
        <f>SUM(C65+C60+C56+C55+C51+C52)</f>
        <v>184</v>
      </c>
      <c r="D66" s="388">
        <f>SUM(D65+D60+D56+D55+D51+D52)</f>
        <v>184</v>
      </c>
      <c r="E66" s="388">
        <f>SUM(E65+E60+E56+E55+E51+E52)</f>
        <v>184</v>
      </c>
      <c r="F66" s="388">
        <f>SUM(F65+F60+F56+F55+F51+F52)</f>
        <v>0</v>
      </c>
    </row>
    <row r="67" spans="1:6" ht="13.5" customHeight="1">
      <c r="A67" s="85" t="s">
        <v>212</v>
      </c>
      <c r="B67" s="242" t="s">
        <v>213</v>
      </c>
      <c r="C67" s="216"/>
      <c r="D67" s="216"/>
      <c r="E67" s="216"/>
      <c r="F67" s="216"/>
    </row>
    <row r="68" spans="1:6" ht="13.5" customHeight="1">
      <c r="A68" s="85" t="s">
        <v>214</v>
      </c>
      <c r="B68" s="242" t="s">
        <v>215</v>
      </c>
      <c r="C68" s="216"/>
      <c r="D68" s="216"/>
      <c r="E68" s="216"/>
      <c r="F68" s="216"/>
    </row>
    <row r="69" spans="1:6" ht="24" customHeight="1">
      <c r="A69" s="124" t="s">
        <v>217</v>
      </c>
      <c r="B69" s="236" t="s">
        <v>218</v>
      </c>
      <c r="C69" s="215">
        <f>SUM(C67:C68)</f>
        <v>0</v>
      </c>
      <c r="D69" s="215">
        <f>SUM(D67:D68)</f>
        <v>0</v>
      </c>
      <c r="E69" s="215">
        <f>SUM(E67:E68)</f>
        <v>0</v>
      </c>
      <c r="F69" s="215">
        <f>SUM(F67:F68)</f>
        <v>0</v>
      </c>
    </row>
    <row r="70" spans="1:7" ht="26.25" customHeight="1">
      <c r="A70" s="129" t="s">
        <v>219</v>
      </c>
      <c r="B70" s="241" t="s">
        <v>220</v>
      </c>
      <c r="C70" s="217">
        <v>82</v>
      </c>
      <c r="D70" s="217">
        <v>82</v>
      </c>
      <c r="E70" s="217">
        <v>82</v>
      </c>
      <c r="F70" s="217">
        <v>32</v>
      </c>
      <c r="G70" s="25">
        <f>F70*27%</f>
        <v>8.64</v>
      </c>
    </row>
    <row r="71" spans="1:6" ht="12.75" customHeight="1">
      <c r="A71" s="99" t="s">
        <v>221</v>
      </c>
      <c r="B71" s="241" t="s">
        <v>222</v>
      </c>
      <c r="C71" s="217"/>
      <c r="D71" s="217"/>
      <c r="E71" s="217"/>
      <c r="F71" s="217"/>
    </row>
    <row r="72" spans="1:6" ht="12.75" customHeight="1">
      <c r="A72" s="78" t="s">
        <v>223</v>
      </c>
      <c r="B72" s="241" t="s">
        <v>224</v>
      </c>
      <c r="C72" s="217"/>
      <c r="D72" s="217"/>
      <c r="E72" s="217"/>
      <c r="F72" s="217"/>
    </row>
    <row r="73" spans="1:6" ht="12.75" customHeight="1">
      <c r="A73" s="141" t="s">
        <v>225</v>
      </c>
      <c r="B73" s="245" t="s">
        <v>226</v>
      </c>
      <c r="C73" s="217"/>
      <c r="D73" s="217"/>
      <c r="E73" s="217"/>
      <c r="F73" s="217"/>
    </row>
    <row r="74" spans="1:6" ht="12.75" customHeight="1">
      <c r="A74" s="45" t="s">
        <v>227</v>
      </c>
      <c r="B74" s="246" t="s">
        <v>228</v>
      </c>
      <c r="C74" s="216"/>
      <c r="D74" s="216"/>
      <c r="E74" s="216"/>
      <c r="F74" s="216"/>
    </row>
    <row r="75" spans="1:6" ht="12.75" customHeight="1">
      <c r="A75" s="45" t="s">
        <v>229</v>
      </c>
      <c r="B75" s="246" t="s">
        <v>230</v>
      </c>
      <c r="C75" s="216"/>
      <c r="D75" s="216"/>
      <c r="E75" s="216"/>
      <c r="F75" s="216"/>
    </row>
    <row r="76" spans="1:6" ht="12.75" customHeight="1">
      <c r="A76" s="144" t="s">
        <v>231</v>
      </c>
      <c r="B76" s="241" t="s">
        <v>232</v>
      </c>
      <c r="C76" s="217">
        <f>SUM(C74:C75)</f>
        <v>0</v>
      </c>
      <c r="D76" s="217">
        <f>SUM(D74:D75)</f>
        <v>0</v>
      </c>
      <c r="E76" s="217">
        <f>SUM(E74:E75)</f>
        <v>0</v>
      </c>
      <c r="F76" s="217">
        <f>SUM(F74:F75)</f>
        <v>0</v>
      </c>
    </row>
    <row r="77" spans="1:6" ht="24.75" customHeight="1">
      <c r="A77" s="145" t="s">
        <v>233</v>
      </c>
      <c r="B77" s="236" t="s">
        <v>234</v>
      </c>
      <c r="C77" s="215">
        <f>C76+C73+C72+C71+C70</f>
        <v>82</v>
      </c>
      <c r="D77" s="215">
        <f>D76+D73+D72+D71+D70</f>
        <v>82</v>
      </c>
      <c r="E77" s="215">
        <f>E76+E73+E72+E71+E70</f>
        <v>82</v>
      </c>
      <c r="F77" s="215">
        <f>F76+F73+F72+F71+F70</f>
        <v>32</v>
      </c>
    </row>
    <row r="78" spans="1:10" ht="13.5" customHeight="1">
      <c r="A78" s="147" t="s">
        <v>235</v>
      </c>
      <c r="B78" s="247" t="s">
        <v>236</v>
      </c>
      <c r="C78" s="215">
        <f>SUM(C77+C69+C66+C47+C43)</f>
        <v>386</v>
      </c>
      <c r="D78" s="215">
        <f>SUM(D77+D69+D66+D47+D43)</f>
        <v>386</v>
      </c>
      <c r="E78" s="215">
        <f>SUM(E77+E69+E66+E47+E43)</f>
        <v>386</v>
      </c>
      <c r="F78" s="215">
        <f>SUM(F77+F69+F66+F47+F43)</f>
        <v>152</v>
      </c>
      <c r="G78" s="248"/>
      <c r="H78" s="248"/>
      <c r="I78" s="248"/>
      <c r="J78" s="146"/>
    </row>
    <row r="79" spans="1:10" ht="13.5" customHeight="1">
      <c r="A79" s="144" t="s">
        <v>237</v>
      </c>
      <c r="B79" s="242" t="s">
        <v>238</v>
      </c>
      <c r="C79" s="217"/>
      <c r="D79" s="217"/>
      <c r="E79" s="217"/>
      <c r="F79" s="217"/>
      <c r="G79" s="248"/>
      <c r="H79" s="248"/>
      <c r="I79" s="248"/>
      <c r="J79" s="146"/>
    </row>
    <row r="80" spans="1:10" ht="24.75" customHeight="1">
      <c r="A80" s="144" t="s">
        <v>239</v>
      </c>
      <c r="B80" s="242" t="s">
        <v>240</v>
      </c>
      <c r="C80" s="217"/>
      <c r="D80" s="217"/>
      <c r="E80" s="217"/>
      <c r="F80" s="217"/>
      <c r="G80" s="248"/>
      <c r="H80" s="248"/>
      <c r="I80" s="248"/>
      <c r="J80" s="146"/>
    </row>
    <row r="81" spans="1:10" ht="10.5" customHeight="1">
      <c r="A81" s="144"/>
      <c r="B81" s="104" t="s">
        <v>241</v>
      </c>
      <c r="C81" s="217"/>
      <c r="D81" s="217"/>
      <c r="E81" s="217"/>
      <c r="F81" s="217"/>
      <c r="G81" s="248"/>
      <c r="H81" s="248"/>
      <c r="I81" s="248"/>
      <c r="J81" s="146"/>
    </row>
    <row r="82" spans="1:6" ht="10.5" customHeight="1">
      <c r="A82" s="144"/>
      <c r="B82" s="104" t="s">
        <v>242</v>
      </c>
      <c r="C82" s="230"/>
      <c r="D82" s="230"/>
      <c r="E82" s="230"/>
      <c r="F82" s="230"/>
    </row>
    <row r="83" spans="1:6" ht="10.5" customHeight="1">
      <c r="A83" s="144"/>
      <c r="B83" s="104" t="s">
        <v>243</v>
      </c>
      <c r="C83" s="230"/>
      <c r="D83" s="230"/>
      <c r="E83" s="230"/>
      <c r="F83" s="230"/>
    </row>
    <row r="84" spans="1:6" ht="25.5">
      <c r="A84" s="145" t="s">
        <v>244</v>
      </c>
      <c r="B84" s="236" t="s">
        <v>245</v>
      </c>
      <c r="C84" s="76">
        <f>SUM(C80:C83)</f>
        <v>0</v>
      </c>
      <c r="D84" s="76">
        <f>SUM(D80:D83)</f>
        <v>0</v>
      </c>
      <c r="E84" s="76">
        <f>SUM(E80:E83)</f>
        <v>0</v>
      </c>
      <c r="F84" s="76">
        <f>SUM(F80:F83)</f>
        <v>0</v>
      </c>
    </row>
    <row r="85" spans="1:9" s="150" customFormat="1" ht="12.75">
      <c r="A85" s="147" t="s">
        <v>246</v>
      </c>
      <c r="B85" s="147" t="s">
        <v>247</v>
      </c>
      <c r="C85" s="386">
        <f>SUM(C79+C84)</f>
        <v>0</v>
      </c>
      <c r="D85" s="386">
        <f>SUM(D79+D84)</f>
        <v>0</v>
      </c>
      <c r="E85" s="386">
        <f>SUM(E79+E84)</f>
        <v>0</v>
      </c>
      <c r="F85" s="386">
        <f>SUM(F79+F84)</f>
        <v>0</v>
      </c>
      <c r="G85" s="149"/>
      <c r="H85" s="149"/>
      <c r="I85" s="149"/>
    </row>
    <row r="86" spans="1:6" ht="12.75">
      <c r="A86" s="104" t="s">
        <v>248</v>
      </c>
      <c r="B86" s="242" t="s">
        <v>249</v>
      </c>
      <c r="C86" s="216"/>
      <c r="D86" s="216"/>
      <c r="E86" s="216"/>
      <c r="F86" s="216"/>
    </row>
    <row r="87" spans="1:9" s="153" customFormat="1" ht="12.75">
      <c r="A87" s="104" t="s">
        <v>250</v>
      </c>
      <c r="B87" s="242" t="s">
        <v>251</v>
      </c>
      <c r="C87" s="216"/>
      <c r="D87" s="216"/>
      <c r="E87" s="216"/>
      <c r="F87" s="216"/>
      <c r="G87" s="152"/>
      <c r="H87" s="152"/>
      <c r="I87" s="152"/>
    </row>
    <row r="88" spans="1:6" ht="12.75">
      <c r="A88" s="155" t="s">
        <v>252</v>
      </c>
      <c r="B88" s="242" t="s">
        <v>253</v>
      </c>
      <c r="C88" s="216"/>
      <c r="D88" s="216"/>
      <c r="E88" s="216"/>
      <c r="F88" s="216"/>
    </row>
    <row r="89" spans="1:6" ht="24" customHeight="1">
      <c r="A89" s="155" t="s">
        <v>254</v>
      </c>
      <c r="B89" s="242" t="s">
        <v>255</v>
      </c>
      <c r="C89" s="216"/>
      <c r="D89" s="216"/>
      <c r="E89" s="216"/>
      <c r="F89" s="216"/>
    </row>
    <row r="90" spans="1:6" ht="26.25" customHeight="1">
      <c r="A90" s="155" t="s">
        <v>256</v>
      </c>
      <c r="B90" s="242" t="s">
        <v>257</v>
      </c>
      <c r="C90" s="216"/>
      <c r="D90" s="216"/>
      <c r="E90" s="216"/>
      <c r="F90" s="216"/>
    </row>
    <row r="91" spans="1:6" ht="12.75" customHeight="1">
      <c r="A91" s="155"/>
      <c r="B91" s="242" t="s">
        <v>259</v>
      </c>
      <c r="C91" s="216"/>
      <c r="D91" s="216"/>
      <c r="E91" s="216"/>
      <c r="F91" s="216"/>
    </row>
    <row r="92" spans="1:6" ht="25.5" customHeight="1">
      <c r="A92" s="155" t="s">
        <v>262</v>
      </c>
      <c r="B92" s="242" t="s">
        <v>263</v>
      </c>
      <c r="C92" s="216"/>
      <c r="D92" s="216"/>
      <c r="E92" s="216"/>
      <c r="F92" s="216"/>
    </row>
    <row r="93" spans="1:6" ht="12.75">
      <c r="A93" s="157" t="s">
        <v>264</v>
      </c>
      <c r="B93" s="247" t="s">
        <v>265</v>
      </c>
      <c r="C93" s="217">
        <f>SUM(C86:C92)</f>
        <v>0</v>
      </c>
      <c r="D93" s="217">
        <f>SUM(D86:D92)</f>
        <v>0</v>
      </c>
      <c r="E93" s="217">
        <f>SUM(E86:E92)</f>
        <v>0</v>
      </c>
      <c r="F93" s="217">
        <f>SUM(F86:F92)</f>
        <v>0</v>
      </c>
    </row>
    <row r="94" spans="1:6" ht="12.75">
      <c r="A94" s="155" t="s">
        <v>266</v>
      </c>
      <c r="B94" s="242" t="s">
        <v>267</v>
      </c>
      <c r="C94" s="216"/>
      <c r="D94" s="216"/>
      <c r="E94" s="216"/>
      <c r="F94" s="216"/>
    </row>
    <row r="95" spans="1:6" ht="12.75">
      <c r="A95" s="155" t="s">
        <v>269</v>
      </c>
      <c r="B95" s="242" t="s">
        <v>270</v>
      </c>
      <c r="C95" s="216"/>
      <c r="D95" s="216"/>
      <c r="E95" s="216"/>
      <c r="F95" s="216"/>
    </row>
    <row r="96" spans="1:6" ht="12.75">
      <c r="A96" s="155" t="s">
        <v>271</v>
      </c>
      <c r="B96" s="242" t="s">
        <v>272</v>
      </c>
      <c r="C96" s="216"/>
      <c r="D96" s="216"/>
      <c r="E96" s="216"/>
      <c r="F96" s="216"/>
    </row>
    <row r="97" spans="1:6" ht="24" customHeight="1">
      <c r="A97" s="155" t="s">
        <v>273</v>
      </c>
      <c r="B97" s="242" t="s">
        <v>274</v>
      </c>
      <c r="C97" s="216"/>
      <c r="D97" s="216"/>
      <c r="E97" s="216"/>
      <c r="F97" s="216"/>
    </row>
    <row r="98" spans="1:6" ht="12.75">
      <c r="A98" s="157" t="s">
        <v>275</v>
      </c>
      <c r="B98" s="247" t="s">
        <v>276</v>
      </c>
      <c r="C98" s="217">
        <f>SUM(C94:C97)</f>
        <v>0</v>
      </c>
      <c r="D98" s="217">
        <f>SUM(D94:D97)</f>
        <v>0</v>
      </c>
      <c r="E98" s="217">
        <f>SUM(E94:E97)</f>
        <v>0</v>
      </c>
      <c r="F98" s="217">
        <f>SUM(F94:F97)</f>
        <v>0</v>
      </c>
    </row>
    <row r="99" spans="1:6" ht="25.5" customHeight="1">
      <c r="A99" s="155" t="s">
        <v>277</v>
      </c>
      <c r="B99" s="249" t="s">
        <v>278</v>
      </c>
      <c r="C99" s="216"/>
      <c r="D99" s="216"/>
      <c r="E99" s="216"/>
      <c r="F99" s="216"/>
    </row>
    <row r="100" spans="1:6" ht="27" customHeight="1">
      <c r="A100" s="155" t="s">
        <v>279</v>
      </c>
      <c r="B100" s="242" t="s">
        <v>280</v>
      </c>
      <c r="C100" s="216"/>
      <c r="D100" s="216"/>
      <c r="E100" s="216"/>
      <c r="F100" s="216"/>
    </row>
    <row r="101" spans="1:6" ht="12.75">
      <c r="A101" s="157" t="s">
        <v>281</v>
      </c>
      <c r="B101" s="159" t="s">
        <v>282</v>
      </c>
      <c r="C101" s="76">
        <f>SUM(C99:C100)</f>
        <v>0</v>
      </c>
      <c r="D101" s="76">
        <f>SUM(D99:D100)</f>
        <v>0</v>
      </c>
      <c r="E101" s="76">
        <f>SUM(E99:E100)</f>
        <v>0</v>
      </c>
      <c r="F101" s="76">
        <f>SUM(F99:F100)</f>
        <v>0</v>
      </c>
    </row>
    <row r="102" spans="1:6" ht="12.75">
      <c r="A102" s="155"/>
      <c r="B102" s="160" t="s">
        <v>283</v>
      </c>
      <c r="C102" s="357">
        <f>SUM(C101+C98+C93+C85+C78+C29+C23)</f>
        <v>8649</v>
      </c>
      <c r="D102" s="357">
        <f>SUM(D101+D98+D93+D85+D78+D29+D23)</f>
        <v>8649</v>
      </c>
      <c r="E102" s="713">
        <f>SUM(E101+E98+E93+E85+E78+E29+E23)</f>
        <v>8842</v>
      </c>
      <c r="F102" s="713">
        <f>SUM(F101+F98+F93+F85+F78+F29+F23)</f>
        <v>8384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2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102"/>
  <sheetViews>
    <sheetView view="pageBreakPreview" zoomScale="90" zoomScaleSheetLayoutView="90" zoomScalePageLayoutView="0" workbookViewId="0" topLeftCell="A87">
      <selection activeCell="F91" sqref="F91"/>
    </sheetView>
  </sheetViews>
  <sheetFormatPr defaultColWidth="8.41015625" defaultRowHeight="18"/>
  <cols>
    <col min="1" max="1" width="8.41015625" style="3" customWidth="1"/>
    <col min="2" max="2" width="35" style="3" customWidth="1"/>
    <col min="3" max="3" width="6.58203125" style="161" customWidth="1"/>
    <col min="4" max="4" width="7.91015625" style="162" customWidth="1"/>
    <col min="5" max="5" width="7.91015625" style="70" customWidth="1"/>
    <col min="6" max="6" width="7.91015625" style="730" customWidth="1"/>
    <col min="7" max="7" width="25.75" style="3" customWidth="1"/>
    <col min="8" max="249" width="7.08203125" style="3" customWidth="1"/>
    <col min="250" max="16384" width="8.41015625" style="3" customWidth="1"/>
  </cols>
  <sheetData>
    <row r="2" spans="1:6" ht="12.75">
      <c r="A2" s="880" t="s">
        <v>50</v>
      </c>
      <c r="B2" s="880"/>
      <c r="C2" s="880"/>
      <c r="D2" s="880"/>
      <c r="E2" s="880"/>
      <c r="F2" s="633"/>
    </row>
    <row r="3" spans="3:6" ht="12.75">
      <c r="C3" s="389"/>
      <c r="E3" s="70" t="s">
        <v>5</v>
      </c>
      <c r="F3" s="730" t="s">
        <v>708</v>
      </c>
    </row>
    <row r="4" spans="1:6" ht="14.25">
      <c r="A4" s="134">
        <v>813000</v>
      </c>
      <c r="B4" s="74" t="s">
        <v>24</v>
      </c>
      <c r="C4" s="390" t="s">
        <v>292</v>
      </c>
      <c r="D4" s="391" t="s">
        <v>53</v>
      </c>
      <c r="E4" s="392" t="s">
        <v>422</v>
      </c>
      <c r="F4" s="865" t="s">
        <v>422</v>
      </c>
    </row>
    <row r="5" spans="1:6" ht="14.25">
      <c r="A5" s="319" t="s">
        <v>423</v>
      </c>
      <c r="B5" s="78" t="s">
        <v>424</v>
      </c>
      <c r="C5" s="390"/>
      <c r="D5" s="164"/>
      <c r="E5" s="230"/>
      <c r="F5" s="664"/>
    </row>
    <row r="6" spans="1:7" ht="15.75" customHeight="1">
      <c r="A6" s="166" t="s">
        <v>60</v>
      </c>
      <c r="B6" s="167" t="s">
        <v>61</v>
      </c>
      <c r="C6" s="390">
        <v>11291</v>
      </c>
      <c r="D6" s="164">
        <v>11434</v>
      </c>
      <c r="E6" s="663">
        <v>11494</v>
      </c>
      <c r="F6" s="663">
        <v>10111</v>
      </c>
      <c r="G6" s="3" t="s">
        <v>425</v>
      </c>
    </row>
    <row r="7" spans="1:7" ht="15.75" customHeight="1">
      <c r="A7" s="168" t="s">
        <v>64</v>
      </c>
      <c r="B7" s="169" t="s">
        <v>65</v>
      </c>
      <c r="C7" s="390">
        <v>480</v>
      </c>
      <c r="D7" s="164">
        <v>480</v>
      </c>
      <c r="E7" s="164">
        <v>480</v>
      </c>
      <c r="F7" s="664">
        <v>480</v>
      </c>
      <c r="G7" s="3" t="s">
        <v>426</v>
      </c>
    </row>
    <row r="8" spans="1:7" ht="15.75" customHeight="1">
      <c r="A8" s="168" t="s">
        <v>69</v>
      </c>
      <c r="B8" s="169" t="s">
        <v>70</v>
      </c>
      <c r="C8" s="390"/>
      <c r="D8" s="164"/>
      <c r="E8" s="164"/>
      <c r="F8" s="664"/>
      <c r="G8" s="3" t="s">
        <v>427</v>
      </c>
    </row>
    <row r="9" spans="1:7" ht="15.75" customHeight="1">
      <c r="A9" s="168" t="s">
        <v>73</v>
      </c>
      <c r="B9" s="169" t="s">
        <v>428</v>
      </c>
      <c r="C9" s="390">
        <v>2122</v>
      </c>
      <c r="D9" s="164">
        <v>2122</v>
      </c>
      <c r="E9" s="164">
        <v>2122</v>
      </c>
      <c r="F9" s="664">
        <v>2042</v>
      </c>
      <c r="G9" s="3" t="s">
        <v>429</v>
      </c>
    </row>
    <row r="10" spans="1:6" ht="15.75" customHeight="1">
      <c r="A10" s="168" t="s">
        <v>77</v>
      </c>
      <c r="B10" s="170" t="s">
        <v>78</v>
      </c>
      <c r="C10" s="390"/>
      <c r="D10" s="164"/>
      <c r="E10" s="164"/>
      <c r="F10" s="664"/>
    </row>
    <row r="11" spans="1:7" ht="15.75" customHeight="1">
      <c r="A11" s="168" t="s">
        <v>82</v>
      </c>
      <c r="B11" s="170" t="s">
        <v>83</v>
      </c>
      <c r="C11" s="390"/>
      <c r="D11" s="164"/>
      <c r="E11" s="164"/>
      <c r="F11" s="664"/>
      <c r="G11" s="658" t="s">
        <v>430</v>
      </c>
    </row>
    <row r="12" spans="1:6" ht="15.75" customHeight="1">
      <c r="A12" s="168" t="s">
        <v>86</v>
      </c>
      <c r="B12" s="171" t="s">
        <v>286</v>
      </c>
      <c r="C12" s="390">
        <v>895</v>
      </c>
      <c r="D12" s="164">
        <v>895</v>
      </c>
      <c r="E12" s="164">
        <v>895</v>
      </c>
      <c r="F12" s="664">
        <v>734</v>
      </c>
    </row>
    <row r="13" spans="1:6" ht="15.75" customHeight="1">
      <c r="A13" s="168" t="s">
        <v>89</v>
      </c>
      <c r="B13" s="171" t="s">
        <v>90</v>
      </c>
      <c r="C13" s="390"/>
      <c r="D13" s="164"/>
      <c r="E13" s="164"/>
      <c r="F13" s="664"/>
    </row>
    <row r="14" spans="1:6" ht="15.75" customHeight="1">
      <c r="A14" s="168" t="s">
        <v>92</v>
      </c>
      <c r="B14" s="169" t="s">
        <v>287</v>
      </c>
      <c r="C14" s="390"/>
      <c r="D14" s="164">
        <v>36</v>
      </c>
      <c r="E14" s="164">
        <v>36</v>
      </c>
      <c r="F14" s="664">
        <v>28</v>
      </c>
    </row>
    <row r="15" spans="1:7" ht="15.75" customHeight="1">
      <c r="A15" s="168" t="s">
        <v>96</v>
      </c>
      <c r="B15" s="169" t="s">
        <v>431</v>
      </c>
      <c r="C15" s="393"/>
      <c r="D15" s="394"/>
      <c r="E15" s="714">
        <v>24</v>
      </c>
      <c r="F15" s="866">
        <v>66</v>
      </c>
      <c r="G15" s="715" t="s">
        <v>687</v>
      </c>
    </row>
    <row r="16" spans="1:6" ht="15.75" customHeight="1">
      <c r="A16" s="172" t="s">
        <v>98</v>
      </c>
      <c r="B16" s="173" t="s">
        <v>99</v>
      </c>
      <c r="C16" s="390">
        <v>1035</v>
      </c>
      <c r="D16" s="164">
        <v>1035</v>
      </c>
      <c r="E16" s="164">
        <v>1035</v>
      </c>
      <c r="F16" s="664">
        <v>920</v>
      </c>
    </row>
    <row r="17" spans="1:6" ht="15">
      <c r="A17" s="174" t="s">
        <v>102</v>
      </c>
      <c r="B17" s="175" t="s">
        <v>103</v>
      </c>
      <c r="C17" s="395">
        <f>SUM(C6:C16)</f>
        <v>15823</v>
      </c>
      <c r="D17" s="176">
        <f>SUM(D6:D16)</f>
        <v>16002</v>
      </c>
      <c r="E17" s="233">
        <f>SUM(E6:E16)</f>
        <v>16086</v>
      </c>
      <c r="F17" s="632">
        <f>SUM(F6:F16)</f>
        <v>14381</v>
      </c>
    </row>
    <row r="18" spans="1:6" ht="14.25">
      <c r="A18" s="177" t="s">
        <v>104</v>
      </c>
      <c r="B18" s="178" t="s">
        <v>105</v>
      </c>
      <c r="C18" s="390"/>
      <c r="D18" s="164"/>
      <c r="E18" s="164"/>
      <c r="F18" s="664"/>
    </row>
    <row r="19" spans="1:6" ht="14.25">
      <c r="A19" s="177" t="s">
        <v>107</v>
      </c>
      <c r="B19" s="178" t="s">
        <v>108</v>
      </c>
      <c r="C19" s="390"/>
      <c r="D19" s="164"/>
      <c r="E19" s="164"/>
      <c r="F19" s="664"/>
    </row>
    <row r="20" spans="1:6" ht="14.25">
      <c r="A20" s="177" t="s">
        <v>109</v>
      </c>
      <c r="B20" s="178" t="s">
        <v>110</v>
      </c>
      <c r="C20" s="390"/>
      <c r="D20" s="164"/>
      <c r="E20" s="164"/>
      <c r="F20" s="664"/>
    </row>
    <row r="21" spans="1:6" ht="15" customHeight="1">
      <c r="A21" s="177" t="s">
        <v>111</v>
      </c>
      <c r="B21" s="178" t="s">
        <v>112</v>
      </c>
      <c r="C21" s="390"/>
      <c r="D21" s="164"/>
      <c r="E21" s="164"/>
      <c r="F21" s="664">
        <v>66</v>
      </c>
    </row>
    <row r="22" spans="1:6" ht="15">
      <c r="A22" s="174" t="s">
        <v>115</v>
      </c>
      <c r="B22" s="175" t="s">
        <v>116</v>
      </c>
      <c r="C22" s="396">
        <f>SUM(C18:C21)</f>
        <v>0</v>
      </c>
      <c r="D22" s="179">
        <f>SUM(D18:D21)</f>
        <v>0</v>
      </c>
      <c r="E22" s="179">
        <f>SUM(E18:E21)</f>
        <v>0</v>
      </c>
      <c r="F22" s="729">
        <f>SUM(F18:F21)</f>
        <v>66</v>
      </c>
    </row>
    <row r="23" spans="1:6" ht="15.75" customHeight="1">
      <c r="A23" s="180" t="s">
        <v>117</v>
      </c>
      <c r="B23" s="181" t="s">
        <v>118</v>
      </c>
      <c r="C23" s="395">
        <f>SUM(C22,C17)</f>
        <v>15823</v>
      </c>
      <c r="D23" s="176">
        <f>SUM(D22,D17)</f>
        <v>16002</v>
      </c>
      <c r="E23" s="674">
        <f>SUM(E22,E17)</f>
        <v>16086</v>
      </c>
      <c r="F23" s="632">
        <f>SUM(F22,F17)</f>
        <v>14447</v>
      </c>
    </row>
    <row r="24" spans="1:6" ht="15.75" customHeight="1">
      <c r="A24" s="182"/>
      <c r="B24" s="183"/>
      <c r="C24" s="390"/>
      <c r="D24" s="164"/>
      <c r="E24" s="230"/>
      <c r="F24" s="664"/>
    </row>
    <row r="25" spans="1:7" ht="15.75" customHeight="1">
      <c r="A25" s="184" t="s">
        <v>120</v>
      </c>
      <c r="B25" s="185" t="s">
        <v>305</v>
      </c>
      <c r="C25" s="397">
        <v>3446</v>
      </c>
      <c r="D25" s="363">
        <v>3478</v>
      </c>
      <c r="E25" s="644">
        <v>3498</v>
      </c>
      <c r="F25" s="630">
        <v>3039</v>
      </c>
      <c r="G25" s="3" t="s">
        <v>432</v>
      </c>
    </row>
    <row r="26" spans="1:7" ht="15.75" customHeight="1">
      <c r="A26" s="186" t="s">
        <v>123</v>
      </c>
      <c r="B26" s="185" t="s">
        <v>124</v>
      </c>
      <c r="C26" s="397"/>
      <c r="D26" s="363"/>
      <c r="E26" s="363"/>
      <c r="F26" s="631"/>
      <c r="G26" s="3" t="s">
        <v>433</v>
      </c>
    </row>
    <row r="27" spans="1:7" ht="15.75" customHeight="1">
      <c r="A27" s="187" t="s">
        <v>125</v>
      </c>
      <c r="B27" s="188" t="s">
        <v>126</v>
      </c>
      <c r="C27" s="390">
        <v>148</v>
      </c>
      <c r="D27" s="164">
        <v>148</v>
      </c>
      <c r="E27" s="164">
        <v>148</v>
      </c>
      <c r="F27" s="664">
        <v>136</v>
      </c>
      <c r="G27" s="25" t="s">
        <v>434</v>
      </c>
    </row>
    <row r="28" spans="1:6" ht="15.75" customHeight="1">
      <c r="A28" s="189" t="s">
        <v>128</v>
      </c>
      <c r="B28" s="188" t="s">
        <v>129</v>
      </c>
      <c r="C28" s="390">
        <v>159</v>
      </c>
      <c r="D28" s="164">
        <v>159</v>
      </c>
      <c r="E28" s="164">
        <v>159</v>
      </c>
      <c r="F28" s="664">
        <v>142</v>
      </c>
    </row>
    <row r="29" spans="1:7" ht="15.75" customHeight="1">
      <c r="A29" s="190" t="s">
        <v>131</v>
      </c>
      <c r="B29" s="191" t="s">
        <v>132</v>
      </c>
      <c r="C29" s="398">
        <f>SUM(C25:C28)</f>
        <v>3753</v>
      </c>
      <c r="D29" s="192">
        <f>SUM(D25:D28)</f>
        <v>3785</v>
      </c>
      <c r="E29" s="716">
        <f>SUM(E25:E28)</f>
        <v>3805</v>
      </c>
      <c r="F29" s="669">
        <f>SUM(F25:F28)</f>
        <v>3317</v>
      </c>
      <c r="G29" s="3" t="s">
        <v>435</v>
      </c>
    </row>
    <row r="30" spans="1:7" ht="15.75" customHeight="1">
      <c r="A30" s="193"/>
      <c r="B30" s="194"/>
      <c r="C30" s="390"/>
      <c r="D30" s="164"/>
      <c r="E30" s="230"/>
      <c r="F30" s="664"/>
      <c r="G30" s="3" t="s">
        <v>436</v>
      </c>
    </row>
    <row r="31" spans="1:6" ht="15.75" customHeight="1">
      <c r="A31" s="166" t="s">
        <v>133</v>
      </c>
      <c r="B31" s="195" t="s">
        <v>134</v>
      </c>
      <c r="C31" s="390"/>
      <c r="D31" s="164"/>
      <c r="E31" s="230"/>
      <c r="F31" s="664"/>
    </row>
    <row r="32" spans="1:6" ht="15.75" customHeight="1">
      <c r="A32" s="168" t="s">
        <v>135</v>
      </c>
      <c r="B32" s="169" t="s">
        <v>290</v>
      </c>
      <c r="C32" s="390"/>
      <c r="D32" s="164"/>
      <c r="E32" s="230"/>
      <c r="F32" s="664"/>
    </row>
    <row r="33" spans="1:6" ht="15.75" customHeight="1">
      <c r="A33" s="168" t="s">
        <v>137</v>
      </c>
      <c r="B33" s="169" t="s">
        <v>138</v>
      </c>
      <c r="C33" s="390"/>
      <c r="D33" s="164"/>
      <c r="E33" s="230"/>
      <c r="F33" s="664"/>
    </row>
    <row r="34" spans="1:6" ht="15.75" customHeight="1">
      <c r="A34" s="168" t="s">
        <v>140</v>
      </c>
      <c r="B34" s="169" t="s">
        <v>141</v>
      </c>
      <c r="C34" s="390"/>
      <c r="D34" s="164"/>
      <c r="E34" s="230"/>
      <c r="F34" s="664"/>
    </row>
    <row r="35" spans="1:6" ht="15.75" customHeight="1">
      <c r="A35" s="168" t="s">
        <v>142</v>
      </c>
      <c r="B35" s="169" t="s">
        <v>143</v>
      </c>
      <c r="C35" s="390"/>
      <c r="D35" s="164"/>
      <c r="E35" s="230"/>
      <c r="F35" s="664">
        <v>36</v>
      </c>
    </row>
    <row r="36" spans="1:6" ht="15.75" customHeight="1">
      <c r="A36" s="168" t="s">
        <v>145</v>
      </c>
      <c r="B36" s="196" t="s">
        <v>146</v>
      </c>
      <c r="C36" s="399">
        <f>SUM(C31:C35)</f>
        <v>0</v>
      </c>
      <c r="D36" s="197">
        <f>SUM(D31:D35)</f>
        <v>0</v>
      </c>
      <c r="E36" s="197">
        <f>SUM(E31:E35)</f>
        <v>0</v>
      </c>
      <c r="F36" s="197">
        <f>SUM(F31:F35)</f>
        <v>36</v>
      </c>
    </row>
    <row r="37" spans="1:6" ht="15.75" customHeight="1">
      <c r="A37" s="168" t="s">
        <v>147</v>
      </c>
      <c r="B37" s="169" t="s">
        <v>148</v>
      </c>
      <c r="C37" s="399"/>
      <c r="D37" s="197"/>
      <c r="E37" s="385"/>
      <c r="F37" s="857"/>
    </row>
    <row r="38" spans="1:7" ht="15.75" customHeight="1">
      <c r="A38" s="168" t="s">
        <v>149</v>
      </c>
      <c r="B38" s="169" t="s">
        <v>150</v>
      </c>
      <c r="C38" s="390">
        <v>100</v>
      </c>
      <c r="D38" s="164">
        <v>100</v>
      </c>
      <c r="E38" s="230">
        <v>100</v>
      </c>
      <c r="F38" s="664">
        <v>57</v>
      </c>
      <c r="G38" s="25"/>
    </row>
    <row r="39" spans="1:6" ht="15.75" customHeight="1">
      <c r="A39" s="168" t="s">
        <v>151</v>
      </c>
      <c r="B39" s="169" t="s">
        <v>152</v>
      </c>
      <c r="C39" s="390">
        <v>2800</v>
      </c>
      <c r="D39" s="164">
        <v>2800</v>
      </c>
      <c r="E39" s="164">
        <v>2800</v>
      </c>
      <c r="F39" s="664">
        <v>2133</v>
      </c>
    </row>
    <row r="40" spans="1:6" ht="15.75" customHeight="1">
      <c r="A40" s="168" t="s">
        <v>153</v>
      </c>
      <c r="B40" s="169" t="s">
        <v>154</v>
      </c>
      <c r="C40" s="390">
        <v>180</v>
      </c>
      <c r="D40" s="164">
        <v>180</v>
      </c>
      <c r="E40" s="164">
        <v>180</v>
      </c>
      <c r="F40" s="664">
        <v>42</v>
      </c>
    </row>
    <row r="41" spans="1:6" ht="14.25">
      <c r="A41" s="198" t="s">
        <v>156</v>
      </c>
      <c r="B41" s="199" t="s">
        <v>157</v>
      </c>
      <c r="C41" s="390">
        <v>3000</v>
      </c>
      <c r="D41" s="164">
        <v>3000</v>
      </c>
      <c r="E41" s="164">
        <v>3000</v>
      </c>
      <c r="F41" s="664">
        <v>2248</v>
      </c>
    </row>
    <row r="42" spans="1:6" ht="12.75" customHeight="1">
      <c r="A42" s="180" t="s">
        <v>159</v>
      </c>
      <c r="B42" s="200" t="s">
        <v>160</v>
      </c>
      <c r="C42" s="396">
        <f>SUM(C38:C41)</f>
        <v>6080</v>
      </c>
      <c r="D42" s="179">
        <f>SUM(D38:D41)</f>
        <v>6080</v>
      </c>
      <c r="E42" s="179">
        <f>SUM(E38:E41)</f>
        <v>6080</v>
      </c>
      <c r="F42" s="729">
        <f>SUM(F38:F41)</f>
        <v>4480</v>
      </c>
    </row>
    <row r="43" spans="1:6" ht="12.75" customHeight="1">
      <c r="A43" s="201" t="s">
        <v>161</v>
      </c>
      <c r="B43" s="202" t="s">
        <v>162</v>
      </c>
      <c r="C43" s="400">
        <f>SUM(C42,C36)</f>
        <v>6080</v>
      </c>
      <c r="D43" s="203">
        <f>SUM(D42,D36)</f>
        <v>6080</v>
      </c>
      <c r="E43" s="203">
        <f>SUM(E42,E36)</f>
        <v>6080</v>
      </c>
      <c r="F43" s="853">
        <f>SUM(F42,F36)</f>
        <v>4516</v>
      </c>
    </row>
    <row r="44" spans="1:6" ht="12.75" customHeight="1">
      <c r="A44" s="166" t="s">
        <v>163</v>
      </c>
      <c r="B44" s="195" t="s">
        <v>164</v>
      </c>
      <c r="C44" s="390"/>
      <c r="D44" s="164"/>
      <c r="E44" s="164"/>
      <c r="F44" s="664">
        <v>25</v>
      </c>
    </row>
    <row r="45" spans="1:6" ht="12.75" customHeight="1">
      <c r="A45" s="204" t="s">
        <v>165</v>
      </c>
      <c r="B45" s="205" t="s">
        <v>166</v>
      </c>
      <c r="C45" s="390"/>
      <c r="D45" s="164"/>
      <c r="E45" s="164"/>
      <c r="F45" s="664"/>
    </row>
    <row r="46" spans="1:6" ht="12.75" customHeight="1">
      <c r="A46" s="168" t="s">
        <v>167</v>
      </c>
      <c r="B46" s="169" t="s">
        <v>168</v>
      </c>
      <c r="C46" s="390">
        <v>240</v>
      </c>
      <c r="D46" s="164">
        <v>240</v>
      </c>
      <c r="E46" s="164">
        <v>240</v>
      </c>
      <c r="F46" s="664">
        <v>126</v>
      </c>
    </row>
    <row r="47" spans="1:6" ht="12.75" customHeight="1">
      <c r="A47" s="206" t="s">
        <v>169</v>
      </c>
      <c r="B47" s="207" t="s">
        <v>170</v>
      </c>
      <c r="C47" s="400">
        <f>SUM(C44:C46)</f>
        <v>240</v>
      </c>
      <c r="D47" s="203">
        <f>SUM(D44:D46)</f>
        <v>240</v>
      </c>
      <c r="E47" s="203">
        <f>SUM(E44:E46)</f>
        <v>240</v>
      </c>
      <c r="F47" s="853">
        <f>SUM(F44:F46)</f>
        <v>151</v>
      </c>
    </row>
    <row r="48" spans="1:6" ht="12.75" customHeight="1">
      <c r="A48" s="168" t="s">
        <v>171</v>
      </c>
      <c r="B48" s="169" t="s">
        <v>172</v>
      </c>
      <c r="C48" s="390">
        <v>85</v>
      </c>
      <c r="D48" s="164">
        <v>85</v>
      </c>
      <c r="E48" s="164">
        <v>85</v>
      </c>
      <c r="F48" s="664">
        <v>84</v>
      </c>
    </row>
    <row r="49" spans="1:6" ht="12.75" customHeight="1">
      <c r="A49" s="168" t="s">
        <v>173</v>
      </c>
      <c r="B49" s="169" t="s">
        <v>174</v>
      </c>
      <c r="C49" s="390">
        <v>400</v>
      </c>
      <c r="D49" s="164">
        <v>700</v>
      </c>
      <c r="E49" s="164">
        <v>700</v>
      </c>
      <c r="F49" s="664">
        <v>179</v>
      </c>
    </row>
    <row r="50" spans="1:6" ht="12.75" customHeight="1">
      <c r="A50" s="168" t="s">
        <v>175</v>
      </c>
      <c r="B50" s="169" t="s">
        <v>176</v>
      </c>
      <c r="C50" s="390">
        <v>333</v>
      </c>
      <c r="D50" s="164">
        <v>333</v>
      </c>
      <c r="E50" s="164">
        <v>333</v>
      </c>
      <c r="F50" s="664">
        <v>230</v>
      </c>
    </row>
    <row r="51" spans="1:6" ht="12.75" customHeight="1">
      <c r="A51" s="206" t="s">
        <v>177</v>
      </c>
      <c r="B51" s="207" t="s">
        <v>178</v>
      </c>
      <c r="C51" s="400">
        <f>SUM(C48:C50)</f>
        <v>818</v>
      </c>
      <c r="D51" s="203">
        <f>SUM(D48:D50)</f>
        <v>1118</v>
      </c>
      <c r="E51" s="203">
        <f>SUM(E48:E50)</f>
        <v>1118</v>
      </c>
      <c r="F51" s="853">
        <f>SUM(F48:F50)</f>
        <v>493</v>
      </c>
    </row>
    <row r="52" spans="1:6" ht="12.75" customHeight="1">
      <c r="A52" s="168" t="s">
        <v>179</v>
      </c>
      <c r="B52" s="169" t="s">
        <v>180</v>
      </c>
      <c r="C52" s="390"/>
      <c r="D52" s="164"/>
      <c r="E52" s="164"/>
      <c r="F52" s="664"/>
    </row>
    <row r="53" spans="1:6" ht="12.75" customHeight="1">
      <c r="A53" s="168" t="s">
        <v>181</v>
      </c>
      <c r="B53" s="169" t="s">
        <v>182</v>
      </c>
      <c r="C53" s="390">
        <v>0</v>
      </c>
      <c r="D53" s="164"/>
      <c r="E53" s="164"/>
      <c r="F53" s="664">
        <v>350</v>
      </c>
    </row>
    <row r="54" spans="1:6" ht="27.75" customHeight="1">
      <c r="A54" s="168" t="s">
        <v>184</v>
      </c>
      <c r="B54" s="169" t="s">
        <v>185</v>
      </c>
      <c r="C54" s="390">
        <v>700</v>
      </c>
      <c r="D54" s="164">
        <v>700</v>
      </c>
      <c r="E54" s="164">
        <v>700</v>
      </c>
      <c r="F54" s="664">
        <v>590</v>
      </c>
    </row>
    <row r="55" spans="1:6" ht="12.75" customHeight="1">
      <c r="A55" s="206" t="s">
        <v>186</v>
      </c>
      <c r="B55" s="207" t="s">
        <v>187</v>
      </c>
      <c r="C55" s="400">
        <f>SUM(C53:C54)</f>
        <v>700</v>
      </c>
      <c r="D55" s="203">
        <f>SUM(D53:D54)</f>
        <v>700</v>
      </c>
      <c r="E55" s="203">
        <f>SUM(E53:E54)</f>
        <v>700</v>
      </c>
      <c r="F55" s="853">
        <f>SUM(F53:F54)</f>
        <v>940</v>
      </c>
    </row>
    <row r="56" spans="1:6" ht="14.25">
      <c r="A56" s="206" t="s">
        <v>188</v>
      </c>
      <c r="B56" s="208" t="s">
        <v>189</v>
      </c>
      <c r="C56" s="401"/>
      <c r="D56" s="379"/>
      <c r="E56" s="402"/>
      <c r="F56" s="867"/>
    </row>
    <row r="57" spans="1:6" ht="14.25">
      <c r="A57" s="198"/>
      <c r="B57" s="128" t="s">
        <v>190</v>
      </c>
      <c r="C57" s="403"/>
      <c r="D57" s="380"/>
      <c r="E57" s="380"/>
      <c r="F57" s="868"/>
    </row>
    <row r="58" spans="1:6" ht="24" customHeight="1">
      <c r="A58" s="198" t="s">
        <v>191</v>
      </c>
      <c r="B58" s="128" t="s">
        <v>192</v>
      </c>
      <c r="C58" s="403">
        <v>1020</v>
      </c>
      <c r="D58" s="380">
        <v>1020</v>
      </c>
      <c r="E58" s="380">
        <v>1020</v>
      </c>
      <c r="F58" s="868">
        <v>663</v>
      </c>
    </row>
    <row r="59" spans="1:6" ht="14.25">
      <c r="A59" s="198" t="s">
        <v>194</v>
      </c>
      <c r="B59" s="128" t="s">
        <v>195</v>
      </c>
      <c r="C59" s="403"/>
      <c r="D59" s="380"/>
      <c r="E59" s="380"/>
      <c r="F59" s="868"/>
    </row>
    <row r="60" spans="1:6" ht="14.25" customHeight="1">
      <c r="A60" s="211" t="s">
        <v>196</v>
      </c>
      <c r="B60" s="130" t="s">
        <v>197</v>
      </c>
      <c r="C60" s="404">
        <f>SUM(C58:C59)</f>
        <v>1020</v>
      </c>
      <c r="D60" s="381">
        <f>SUM(D58:D59)</f>
        <v>1020</v>
      </c>
      <c r="E60" s="381">
        <f>SUM(E58:E59)</f>
        <v>1020</v>
      </c>
      <c r="F60" s="869">
        <f>SUM(F58:F59)</f>
        <v>663</v>
      </c>
    </row>
    <row r="61" spans="1:6" ht="14.25" customHeight="1">
      <c r="A61" s="189" t="s">
        <v>198</v>
      </c>
      <c r="B61" s="133" t="s">
        <v>199</v>
      </c>
      <c r="C61" s="404">
        <v>150</v>
      </c>
      <c r="D61" s="381">
        <v>150</v>
      </c>
      <c r="E61" s="381">
        <v>150</v>
      </c>
      <c r="F61" s="869">
        <v>94</v>
      </c>
    </row>
    <row r="62" spans="1:6" ht="14.25" customHeight="1">
      <c r="A62" s="189" t="s">
        <v>200</v>
      </c>
      <c r="B62" s="133" t="s">
        <v>201</v>
      </c>
      <c r="C62" s="404"/>
      <c r="D62" s="381"/>
      <c r="E62" s="381"/>
      <c r="F62" s="869"/>
    </row>
    <row r="63" spans="1:6" ht="14.25" customHeight="1">
      <c r="A63" s="189" t="s">
        <v>202</v>
      </c>
      <c r="B63" s="133" t="s">
        <v>203</v>
      </c>
      <c r="C63" s="404">
        <v>75</v>
      </c>
      <c r="D63" s="381">
        <v>75</v>
      </c>
      <c r="E63" s="381">
        <v>75</v>
      </c>
      <c r="F63" s="869">
        <v>11</v>
      </c>
    </row>
    <row r="64" spans="1:6" ht="14.25" customHeight="1">
      <c r="A64" s="189" t="s">
        <v>205</v>
      </c>
      <c r="B64" s="133" t="s">
        <v>206</v>
      </c>
      <c r="C64" s="404">
        <v>44</v>
      </c>
      <c r="D64" s="381">
        <v>44</v>
      </c>
      <c r="E64" s="381">
        <v>44</v>
      </c>
      <c r="F64" s="869">
        <v>30</v>
      </c>
    </row>
    <row r="65" spans="1:6" ht="14.25" customHeight="1">
      <c r="A65" s="213" t="s">
        <v>208</v>
      </c>
      <c r="B65" s="130" t="s">
        <v>209</v>
      </c>
      <c r="C65" s="405">
        <f>SUM(C61:C64)</f>
        <v>269</v>
      </c>
      <c r="D65" s="212">
        <f>SUM(D61:D64)</f>
        <v>269</v>
      </c>
      <c r="E65" s="212">
        <f>SUM(E61:E64)</f>
        <v>269</v>
      </c>
      <c r="F65" s="859">
        <f>SUM(F61:F64)</f>
        <v>135</v>
      </c>
    </row>
    <row r="66" spans="1:6" ht="15" customHeight="1">
      <c r="A66" s="214" t="s">
        <v>210</v>
      </c>
      <c r="B66" s="127" t="s">
        <v>211</v>
      </c>
      <c r="C66" s="406">
        <f>SUM(C65+C60+C56+C55+C51)</f>
        <v>2807</v>
      </c>
      <c r="D66" s="407">
        <f>SUM(D65+D60+D56+D55+D51)</f>
        <v>3107</v>
      </c>
      <c r="E66" s="407">
        <f>SUM(E65+E60+E56+E55+E51)</f>
        <v>3107</v>
      </c>
      <c r="F66" s="870">
        <f>SUM(F65+F60+F56+F55+F51)</f>
        <v>2231</v>
      </c>
    </row>
    <row r="67" spans="1:6" ht="14.25">
      <c r="A67" s="168" t="s">
        <v>212</v>
      </c>
      <c r="B67" s="133" t="s">
        <v>213</v>
      </c>
      <c r="C67" s="408">
        <v>100</v>
      </c>
      <c r="D67" s="383">
        <v>100</v>
      </c>
      <c r="E67" s="383">
        <v>100</v>
      </c>
      <c r="F67" s="871">
        <v>82</v>
      </c>
    </row>
    <row r="68" spans="1:6" ht="14.25">
      <c r="A68" s="168" t="s">
        <v>214</v>
      </c>
      <c r="B68" s="133" t="s">
        <v>215</v>
      </c>
      <c r="C68" s="408"/>
      <c r="D68" s="383"/>
      <c r="E68" s="383"/>
      <c r="F68" s="871"/>
    </row>
    <row r="69" spans="1:6" ht="18" customHeight="1">
      <c r="A69" s="206" t="s">
        <v>217</v>
      </c>
      <c r="B69" s="127" t="s">
        <v>218</v>
      </c>
      <c r="C69" s="409">
        <f>SUM(C67:C68)</f>
        <v>100</v>
      </c>
      <c r="D69" s="382">
        <f>SUM(D67:D68)</f>
        <v>100</v>
      </c>
      <c r="E69" s="382">
        <f>SUM(E67:E68)</f>
        <v>100</v>
      </c>
      <c r="F69" s="872">
        <f>SUM(F67:F68)</f>
        <v>82</v>
      </c>
    </row>
    <row r="70" spans="1:7" ht="26.25" customHeight="1">
      <c r="A70" s="211" t="s">
        <v>219</v>
      </c>
      <c r="B70" s="130" t="s">
        <v>220</v>
      </c>
      <c r="C70" s="410">
        <v>2513</v>
      </c>
      <c r="D70" s="217">
        <v>2594</v>
      </c>
      <c r="E70" s="217">
        <v>2594</v>
      </c>
      <c r="F70" s="739">
        <v>1808</v>
      </c>
      <c r="G70" s="411">
        <f>F70*27%</f>
        <v>488.16</v>
      </c>
    </row>
    <row r="71" spans="1:6" ht="12.75" customHeight="1">
      <c r="A71" s="180" t="s">
        <v>221</v>
      </c>
      <c r="B71" s="130" t="s">
        <v>222</v>
      </c>
      <c r="C71" s="412"/>
      <c r="D71" s="384"/>
      <c r="E71" s="384"/>
      <c r="F71" s="873"/>
    </row>
    <row r="72" spans="1:6" ht="12.75" customHeight="1">
      <c r="A72" s="78" t="s">
        <v>223</v>
      </c>
      <c r="B72" s="130" t="s">
        <v>224</v>
      </c>
      <c r="C72" s="412"/>
      <c r="D72" s="384"/>
      <c r="E72" s="384"/>
      <c r="F72" s="873"/>
    </row>
    <row r="73" spans="1:6" ht="12.75" customHeight="1">
      <c r="A73" s="218" t="s">
        <v>225</v>
      </c>
      <c r="B73" s="142" t="s">
        <v>226</v>
      </c>
      <c r="C73" s="412"/>
      <c r="D73" s="384"/>
      <c r="E73" s="384"/>
      <c r="F73" s="873"/>
    </row>
    <row r="74" spans="1:7" ht="12.75" customHeight="1">
      <c r="A74" s="219" t="s">
        <v>227</v>
      </c>
      <c r="B74" s="143" t="s">
        <v>228</v>
      </c>
      <c r="C74" s="408">
        <v>120</v>
      </c>
      <c r="D74" s="383">
        <v>120</v>
      </c>
      <c r="E74" s="717">
        <v>105</v>
      </c>
      <c r="F74" s="871">
        <v>21</v>
      </c>
      <c r="G74" s="645" t="s">
        <v>688</v>
      </c>
    </row>
    <row r="75" spans="1:6" ht="12.75" customHeight="1">
      <c r="A75" s="219" t="s">
        <v>229</v>
      </c>
      <c r="B75" s="143" t="s">
        <v>230</v>
      </c>
      <c r="C75" s="408"/>
      <c r="D75" s="383"/>
      <c r="E75" s="383"/>
      <c r="F75" s="871"/>
    </row>
    <row r="76" spans="1:6" ht="12.75" customHeight="1">
      <c r="A76" s="220" t="s">
        <v>231</v>
      </c>
      <c r="B76" s="130" t="s">
        <v>232</v>
      </c>
      <c r="C76" s="412">
        <f>SUM(C74:C75)</f>
        <v>120</v>
      </c>
      <c r="D76" s="384">
        <f>SUM(D74:D75)</f>
        <v>120</v>
      </c>
      <c r="E76" s="384">
        <f>SUM(E74:E75)</f>
        <v>105</v>
      </c>
      <c r="F76" s="873">
        <f>SUM(F74:F75)</f>
        <v>21</v>
      </c>
    </row>
    <row r="77" spans="1:6" ht="12.75" customHeight="1">
      <c r="A77" s="221" t="s">
        <v>233</v>
      </c>
      <c r="B77" s="127" t="s">
        <v>234</v>
      </c>
      <c r="C77" s="409">
        <f>C76+C73+C72+C71+C70</f>
        <v>2633</v>
      </c>
      <c r="D77" s="382">
        <f>D76+D73+D72+D71+D70</f>
        <v>2714</v>
      </c>
      <c r="E77" s="382">
        <f>E76+E73+E72+E71+E70</f>
        <v>2699</v>
      </c>
      <c r="F77" s="872">
        <f>F76+F73+F72+F71+F70</f>
        <v>1829</v>
      </c>
    </row>
    <row r="78" spans="1:10" ht="12.75" customHeight="1">
      <c r="A78" s="222" t="s">
        <v>235</v>
      </c>
      <c r="B78" s="148" t="s">
        <v>236</v>
      </c>
      <c r="C78" s="406">
        <f>SUM(C77+C69+C66+C47+C43)</f>
        <v>11860</v>
      </c>
      <c r="D78" s="407">
        <f>SUM(D77+D69+D66+D47+D43)</f>
        <v>12241</v>
      </c>
      <c r="E78" s="407">
        <f>SUM(E77+E69+E66+E47+E43)</f>
        <v>12226</v>
      </c>
      <c r="F78" s="870">
        <f>SUM(F77+F69+F66+F47+F43)</f>
        <v>8809</v>
      </c>
      <c r="G78" s="146"/>
      <c r="H78" s="146"/>
      <c r="I78" s="146"/>
      <c r="J78" s="146"/>
    </row>
    <row r="79" spans="1:10" ht="12.75" customHeight="1">
      <c r="A79" s="220" t="s">
        <v>237</v>
      </c>
      <c r="B79" s="133" t="s">
        <v>238</v>
      </c>
      <c r="C79" s="412"/>
      <c r="D79" s="384"/>
      <c r="E79" s="384"/>
      <c r="F79" s="873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412"/>
      <c r="D80" s="384"/>
      <c r="E80" s="384"/>
      <c r="F80" s="873"/>
      <c r="G80" s="146"/>
      <c r="H80" s="146"/>
      <c r="I80" s="146"/>
      <c r="J80" s="146"/>
    </row>
    <row r="81" spans="1:10" ht="12" customHeight="1">
      <c r="A81" s="220"/>
      <c r="B81" s="185" t="s">
        <v>241</v>
      </c>
      <c r="C81" s="412"/>
      <c r="D81" s="384"/>
      <c r="E81" s="384"/>
      <c r="F81" s="873"/>
      <c r="G81" s="146"/>
      <c r="H81" s="146"/>
      <c r="I81" s="146"/>
      <c r="J81" s="146"/>
    </row>
    <row r="82" spans="1:6" ht="12" customHeight="1">
      <c r="A82" s="220"/>
      <c r="B82" s="185" t="s">
        <v>242</v>
      </c>
      <c r="C82" s="390"/>
      <c r="D82" s="164"/>
      <c r="E82" s="230"/>
      <c r="F82" s="664"/>
    </row>
    <row r="83" spans="1:6" ht="12" customHeight="1">
      <c r="A83" s="220"/>
      <c r="B83" s="104" t="s">
        <v>243</v>
      </c>
      <c r="C83" s="390"/>
      <c r="D83" s="164"/>
      <c r="E83" s="230"/>
      <c r="F83" s="664"/>
    </row>
    <row r="84" spans="1:6" ht="12" customHeight="1">
      <c r="A84" s="221" t="s">
        <v>244</v>
      </c>
      <c r="B84" s="127" t="s">
        <v>245</v>
      </c>
      <c r="C84" s="396">
        <f>SUM(C80:C83)</f>
        <v>0</v>
      </c>
      <c r="D84" s="179">
        <f>SUM(D80:D83)</f>
        <v>0</v>
      </c>
      <c r="E84" s="76">
        <f>SUM(E80:E83)</f>
        <v>0</v>
      </c>
      <c r="F84" s="729">
        <f>SUM(F80:F83)</f>
        <v>0</v>
      </c>
    </row>
    <row r="85" spans="1:6" s="150" customFormat="1" ht="16.5" customHeight="1">
      <c r="A85" s="222" t="s">
        <v>246</v>
      </c>
      <c r="B85" s="222" t="s">
        <v>247</v>
      </c>
      <c r="C85" s="400">
        <f>SUM(C79+C84)</f>
        <v>0</v>
      </c>
      <c r="D85" s="203">
        <f>SUM(D79+D84)</f>
        <v>0</v>
      </c>
      <c r="E85" s="386">
        <f>SUM(E79+E84)</f>
        <v>0</v>
      </c>
      <c r="F85" s="853">
        <f>SUM(F79+F84)</f>
        <v>0</v>
      </c>
    </row>
    <row r="86" spans="1:6" ht="12.75" customHeight="1">
      <c r="A86" s="185" t="s">
        <v>248</v>
      </c>
      <c r="B86" s="133" t="s">
        <v>249</v>
      </c>
      <c r="C86" s="408"/>
      <c r="D86" s="383"/>
      <c r="E86" s="383"/>
      <c r="F86" s="871"/>
    </row>
    <row r="87" spans="1:6" s="153" customFormat="1" ht="12.75" customHeight="1">
      <c r="A87" s="185" t="s">
        <v>250</v>
      </c>
      <c r="B87" s="133" t="s">
        <v>251</v>
      </c>
      <c r="C87" s="408"/>
      <c r="D87" s="383"/>
      <c r="E87" s="383"/>
      <c r="F87" s="871"/>
    </row>
    <row r="88" spans="1:6" ht="12.75" customHeight="1">
      <c r="A88" s="224" t="s">
        <v>252</v>
      </c>
      <c r="B88" s="133" t="s">
        <v>253</v>
      </c>
      <c r="C88" s="408"/>
      <c r="D88" s="383"/>
      <c r="E88" s="383"/>
      <c r="F88" s="871"/>
    </row>
    <row r="89" spans="1:6" ht="12.75" customHeight="1">
      <c r="A89" s="224" t="s">
        <v>254</v>
      </c>
      <c r="B89" s="133" t="s">
        <v>255</v>
      </c>
      <c r="C89" s="408"/>
      <c r="D89" s="383"/>
      <c r="E89" s="383"/>
      <c r="F89" s="871">
        <v>8</v>
      </c>
    </row>
    <row r="90" spans="1:7" ht="24" customHeight="1">
      <c r="A90" s="224" t="s">
        <v>256</v>
      </c>
      <c r="B90" s="133" t="s">
        <v>257</v>
      </c>
      <c r="C90" s="413">
        <v>245</v>
      </c>
      <c r="D90" s="414">
        <v>1032</v>
      </c>
      <c r="E90" s="718">
        <v>1045</v>
      </c>
      <c r="F90" s="730">
        <v>1038</v>
      </c>
      <c r="G90" s="719" t="s">
        <v>689</v>
      </c>
    </row>
    <row r="91" spans="1:6" ht="13.5" customHeight="1">
      <c r="A91" s="224"/>
      <c r="B91" s="133" t="s">
        <v>259</v>
      </c>
      <c r="C91" s="408"/>
      <c r="D91" s="383"/>
      <c r="E91" s="383"/>
      <c r="F91" s="871"/>
    </row>
    <row r="92" spans="1:7" ht="25.5" customHeight="1">
      <c r="A92" s="224" t="s">
        <v>262</v>
      </c>
      <c r="B92" s="133" t="s">
        <v>263</v>
      </c>
      <c r="C92" s="408">
        <v>66</v>
      </c>
      <c r="D92" s="416">
        <v>279</v>
      </c>
      <c r="E92" s="717">
        <v>281</v>
      </c>
      <c r="F92" s="871">
        <v>280</v>
      </c>
      <c r="G92" s="645" t="s">
        <v>690</v>
      </c>
    </row>
    <row r="93" spans="1:6" ht="15">
      <c r="A93" s="225" t="s">
        <v>264</v>
      </c>
      <c r="B93" s="148" t="s">
        <v>265</v>
      </c>
      <c r="C93" s="412">
        <v>311</v>
      </c>
      <c r="D93" s="384">
        <f>D90+D91+D92+D89</f>
        <v>1311</v>
      </c>
      <c r="E93" s="384">
        <f>E90+E91+E92+E89</f>
        <v>1326</v>
      </c>
      <c r="F93" s="873">
        <f>F90+F91+F92+F89</f>
        <v>1326</v>
      </c>
    </row>
    <row r="94" spans="1:6" ht="14.25">
      <c r="A94" s="224" t="s">
        <v>266</v>
      </c>
      <c r="B94" s="133" t="s">
        <v>267</v>
      </c>
      <c r="C94" s="408"/>
      <c r="D94" s="383"/>
      <c r="E94" s="383"/>
      <c r="F94" s="871"/>
    </row>
    <row r="95" spans="1:6" ht="14.25">
      <c r="A95" s="224" t="s">
        <v>269</v>
      </c>
      <c r="B95" s="133" t="s">
        <v>270</v>
      </c>
      <c r="C95" s="408"/>
      <c r="D95" s="383"/>
      <c r="E95" s="383"/>
      <c r="F95" s="871"/>
    </row>
    <row r="96" spans="1:6" ht="14.25">
      <c r="A96" s="224" t="s">
        <v>271</v>
      </c>
      <c r="B96" s="133" t="s">
        <v>272</v>
      </c>
      <c r="C96" s="408"/>
      <c r="D96" s="383"/>
      <c r="E96" s="383"/>
      <c r="F96" s="871"/>
    </row>
    <row r="97" spans="1:6" ht="24" customHeight="1">
      <c r="A97" s="224" t="s">
        <v>273</v>
      </c>
      <c r="B97" s="133" t="s">
        <v>274</v>
      </c>
      <c r="C97" s="408"/>
      <c r="D97" s="383"/>
      <c r="E97" s="383"/>
      <c r="F97" s="871"/>
    </row>
    <row r="98" spans="1:6" ht="15">
      <c r="A98" s="225" t="s">
        <v>275</v>
      </c>
      <c r="B98" s="148" t="s">
        <v>276</v>
      </c>
      <c r="C98" s="412">
        <f>SUM(C94:C97)</f>
        <v>0</v>
      </c>
      <c r="D98" s="384">
        <f>SUM(D94:D97)</f>
        <v>0</v>
      </c>
      <c r="E98" s="384">
        <f>SUM(E94:E97)</f>
        <v>0</v>
      </c>
      <c r="F98" s="873">
        <f>SUM(F94:F97)</f>
        <v>0</v>
      </c>
    </row>
    <row r="99" spans="1:6" ht="25.5" customHeight="1">
      <c r="A99" s="224" t="s">
        <v>277</v>
      </c>
      <c r="B99" s="158" t="s">
        <v>278</v>
      </c>
      <c r="C99" s="408"/>
      <c r="D99" s="383"/>
      <c r="E99" s="383"/>
      <c r="F99" s="871"/>
    </row>
    <row r="100" spans="1:6" ht="27" customHeight="1">
      <c r="A100" s="155" t="s">
        <v>279</v>
      </c>
      <c r="B100" s="133" t="s">
        <v>280</v>
      </c>
      <c r="C100" s="408"/>
      <c r="D100" s="383"/>
      <c r="E100" s="383"/>
      <c r="F100" s="871"/>
    </row>
    <row r="101" spans="1:6" ht="15">
      <c r="A101" s="225" t="s">
        <v>281</v>
      </c>
      <c r="B101" s="226" t="s">
        <v>282</v>
      </c>
      <c r="C101" s="396">
        <f>SUM(C99:C100)</f>
        <v>0</v>
      </c>
      <c r="D101" s="179">
        <f>SUM(D99:D100)</f>
        <v>0</v>
      </c>
      <c r="E101" s="76">
        <f>SUM(E99:E100)</f>
        <v>0</v>
      </c>
      <c r="F101" s="729">
        <f>SUM(F99:F100)</f>
        <v>0</v>
      </c>
    </row>
    <row r="102" spans="1:6" ht="15">
      <c r="A102" s="224"/>
      <c r="B102" s="227" t="s">
        <v>283</v>
      </c>
      <c r="C102" s="417">
        <f>SUM(C101+C98+C93+C85+C78+C29+C23)</f>
        <v>31747</v>
      </c>
      <c r="D102" s="418">
        <f>SUM(D101+D98+D93+D85+D78+D29+D23)</f>
        <v>33339</v>
      </c>
      <c r="E102" s="716">
        <f>SUM(E101+E98+E93+E85+E78+E29+E23)</f>
        <v>33443</v>
      </c>
      <c r="F102" s="669">
        <f>SUM(F101+F98+F93+F85+F78+F29+F23)</f>
        <v>27899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  <rowBreaks count="1" manualBreakCount="1">
    <brk id="5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1"/>
  <sheetViews>
    <sheetView view="pageBreakPreview" zoomScale="90" zoomScaleSheetLayoutView="90" zoomScalePageLayoutView="0" workbookViewId="0" topLeftCell="A81">
      <selection activeCell="F103" sqref="F103"/>
    </sheetView>
  </sheetViews>
  <sheetFormatPr defaultColWidth="8.41015625" defaultRowHeight="18"/>
  <cols>
    <col min="1" max="1" width="8.41015625" style="3" customWidth="1"/>
    <col min="2" max="2" width="36.66015625" style="3" customWidth="1"/>
    <col min="3" max="3" width="6.66015625" style="161" customWidth="1"/>
    <col min="4" max="4" width="6.91015625" style="162" customWidth="1"/>
    <col min="5" max="5" width="6.91015625" style="70" customWidth="1"/>
    <col min="6" max="6" width="6.91015625" style="730" customWidth="1"/>
    <col min="7" max="7" width="20.58203125" style="633" customWidth="1"/>
    <col min="8" max="249" width="7.08203125" style="3" customWidth="1"/>
    <col min="250" max="16384" width="8.41015625" style="3" customWidth="1"/>
  </cols>
  <sheetData>
    <row r="1" spans="1:6" ht="12.75">
      <c r="A1" s="163"/>
      <c r="B1" s="163"/>
      <c r="C1" s="163"/>
      <c r="D1" s="163"/>
      <c r="E1" s="71"/>
      <c r="F1" s="831"/>
    </row>
    <row r="2" spans="1:6" ht="12.75">
      <c r="A2" s="880" t="s">
        <v>50</v>
      </c>
      <c r="B2" s="880"/>
      <c r="C2" s="880"/>
      <c r="D2" s="880"/>
      <c r="E2" s="880"/>
      <c r="F2" s="633"/>
    </row>
    <row r="3" spans="1:6" ht="12.75">
      <c r="A3" s="163"/>
      <c r="B3" s="163"/>
      <c r="C3" s="163"/>
      <c r="D3" s="163"/>
      <c r="E3" s="71" t="s">
        <v>5</v>
      </c>
      <c r="F3" s="831" t="s">
        <v>708</v>
      </c>
    </row>
    <row r="4" spans="1:6" ht="12.75">
      <c r="A4" s="134">
        <v>841154</v>
      </c>
      <c r="B4" s="74" t="s">
        <v>438</v>
      </c>
      <c r="C4" s="179">
        <v>2017</v>
      </c>
      <c r="D4" s="419" t="s">
        <v>53</v>
      </c>
      <c r="E4" s="420" t="s">
        <v>709</v>
      </c>
      <c r="F4" s="874" t="s">
        <v>709</v>
      </c>
    </row>
    <row r="5" spans="1:6" ht="12.75">
      <c r="A5" s="319" t="s">
        <v>413</v>
      </c>
      <c r="B5" s="78" t="s">
        <v>439</v>
      </c>
      <c r="C5" s="164"/>
      <c r="D5" s="164"/>
      <c r="E5" s="230"/>
      <c r="F5" s="664"/>
    </row>
    <row r="6" spans="1:8" ht="13.5" customHeight="1">
      <c r="A6" s="166" t="s">
        <v>60</v>
      </c>
      <c r="B6" s="167" t="s">
        <v>61</v>
      </c>
      <c r="C6" s="363">
        <v>11708</v>
      </c>
      <c r="D6" s="363">
        <v>11708</v>
      </c>
      <c r="E6" s="363">
        <v>11708</v>
      </c>
      <c r="F6" s="631">
        <v>10521</v>
      </c>
      <c r="G6" s="875"/>
      <c r="H6"/>
    </row>
    <row r="7" spans="1:8" ht="13.5" customHeight="1">
      <c r="A7" s="168" t="s">
        <v>64</v>
      </c>
      <c r="B7" s="169" t="s">
        <v>65</v>
      </c>
      <c r="C7" s="363"/>
      <c r="D7" s="363"/>
      <c r="E7" s="363"/>
      <c r="F7" s="631"/>
      <c r="G7" s="875"/>
      <c r="H7"/>
    </row>
    <row r="8" spans="1:8" ht="13.5" customHeight="1">
      <c r="A8" s="168" t="s">
        <v>69</v>
      </c>
      <c r="B8" s="169" t="s">
        <v>70</v>
      </c>
      <c r="C8" s="95"/>
      <c r="D8" s="95"/>
      <c r="E8" s="95"/>
      <c r="F8" s="731"/>
      <c r="H8"/>
    </row>
    <row r="9" spans="1:6" ht="13.5" customHeight="1">
      <c r="A9" s="168" t="s">
        <v>73</v>
      </c>
      <c r="B9" s="169" t="s">
        <v>74</v>
      </c>
      <c r="C9" s="363"/>
      <c r="D9" s="363"/>
      <c r="E9" s="363"/>
      <c r="F9" s="631"/>
    </row>
    <row r="10" spans="1:6" ht="13.5" customHeight="1">
      <c r="A10" s="168" t="s">
        <v>77</v>
      </c>
      <c r="B10" s="170" t="s">
        <v>78</v>
      </c>
      <c r="C10" s="363"/>
      <c r="D10" s="363"/>
      <c r="E10" s="363"/>
      <c r="F10" s="631"/>
    </row>
    <row r="11" spans="1:6" ht="13.5" customHeight="1">
      <c r="A11" s="168" t="s">
        <v>82</v>
      </c>
      <c r="B11" s="170" t="s">
        <v>83</v>
      </c>
      <c r="C11" s="363"/>
      <c r="D11" s="363"/>
      <c r="E11" s="363"/>
      <c r="F11" s="631"/>
    </row>
    <row r="12" spans="1:6" ht="13.5" customHeight="1">
      <c r="A12" s="168" t="s">
        <v>86</v>
      </c>
      <c r="B12" s="171" t="s">
        <v>286</v>
      </c>
      <c r="C12" s="363"/>
      <c r="D12" s="363"/>
      <c r="E12" s="363"/>
      <c r="F12" s="631"/>
    </row>
    <row r="13" spans="1:8" ht="13.5" customHeight="1">
      <c r="A13" s="168" t="s">
        <v>89</v>
      </c>
      <c r="B13" s="171" t="s">
        <v>90</v>
      </c>
      <c r="C13" s="363">
        <v>597</v>
      </c>
      <c r="D13" s="363">
        <v>597</v>
      </c>
      <c r="E13" s="363">
        <v>597</v>
      </c>
      <c r="F13" s="631">
        <v>685</v>
      </c>
      <c r="H13"/>
    </row>
    <row r="14" spans="1:6" ht="13.5" customHeight="1">
      <c r="A14" s="168" t="s">
        <v>92</v>
      </c>
      <c r="B14" s="169" t="s">
        <v>287</v>
      </c>
      <c r="C14" s="363"/>
      <c r="D14" s="363">
        <v>130</v>
      </c>
      <c r="E14" s="363">
        <v>130</v>
      </c>
      <c r="F14" s="631">
        <v>115</v>
      </c>
    </row>
    <row r="15" spans="1:7" ht="13.5" customHeight="1">
      <c r="A15" s="168" t="s">
        <v>96</v>
      </c>
      <c r="B15" s="169" t="s">
        <v>440</v>
      </c>
      <c r="C15" s="363"/>
      <c r="D15" s="363"/>
      <c r="E15" s="644">
        <v>334</v>
      </c>
      <c r="F15" s="630">
        <v>398</v>
      </c>
      <c r="G15" s="633" t="s">
        <v>694</v>
      </c>
    </row>
    <row r="16" spans="1:7" ht="13.5" customHeight="1">
      <c r="A16" s="172" t="s">
        <v>98</v>
      </c>
      <c r="B16" s="173" t="s">
        <v>99</v>
      </c>
      <c r="C16" s="363">
        <v>988</v>
      </c>
      <c r="D16" s="363">
        <v>988</v>
      </c>
      <c r="E16" s="363">
        <v>988</v>
      </c>
      <c r="F16" s="631">
        <v>707</v>
      </c>
      <c r="G16" s="773"/>
    </row>
    <row r="17" spans="1:6" ht="13.5" customHeight="1">
      <c r="A17" s="174" t="s">
        <v>102</v>
      </c>
      <c r="B17" s="175" t="s">
        <v>103</v>
      </c>
      <c r="C17" s="176">
        <f>SUM(C6:C16)</f>
        <v>13293</v>
      </c>
      <c r="D17" s="176">
        <f>SUM(D6:D16)</f>
        <v>13423</v>
      </c>
      <c r="E17" s="674">
        <f>SUM(E6:E16)</f>
        <v>13757</v>
      </c>
      <c r="F17" s="632">
        <f>SUM(F6:F16)</f>
        <v>12426</v>
      </c>
    </row>
    <row r="18" spans="1:6" ht="13.5" customHeight="1">
      <c r="A18" s="177" t="s">
        <v>104</v>
      </c>
      <c r="B18" s="178" t="s">
        <v>105</v>
      </c>
      <c r="C18" s="363"/>
      <c r="D18" s="363"/>
      <c r="E18" s="84"/>
      <c r="F18" s="631"/>
    </row>
    <row r="19" spans="1:6" ht="13.5" customHeight="1">
      <c r="A19" s="177" t="s">
        <v>107</v>
      </c>
      <c r="B19" s="178" t="s">
        <v>108</v>
      </c>
      <c r="C19" s="363"/>
      <c r="D19" s="363"/>
      <c r="E19" s="84"/>
      <c r="F19" s="631"/>
    </row>
    <row r="20" spans="1:6" ht="13.5" customHeight="1">
      <c r="A20" s="177" t="s">
        <v>109</v>
      </c>
      <c r="B20" s="178" t="s">
        <v>110</v>
      </c>
      <c r="C20" s="363">
        <v>150</v>
      </c>
      <c r="D20" s="363">
        <v>150</v>
      </c>
      <c r="E20" s="84">
        <v>150</v>
      </c>
      <c r="F20" s="631">
        <v>95</v>
      </c>
    </row>
    <row r="21" spans="1:6" ht="13.5" customHeight="1">
      <c r="A21" s="177" t="s">
        <v>111</v>
      </c>
      <c r="B21" s="178" t="s">
        <v>112</v>
      </c>
      <c r="C21" s="363">
        <v>1160</v>
      </c>
      <c r="D21" s="363">
        <v>1160</v>
      </c>
      <c r="E21" s="84">
        <v>1160</v>
      </c>
      <c r="F21" s="631">
        <v>600</v>
      </c>
    </row>
    <row r="22" spans="1:6" ht="13.5" customHeight="1">
      <c r="A22" s="174" t="s">
        <v>115</v>
      </c>
      <c r="B22" s="175" t="s">
        <v>116</v>
      </c>
      <c r="C22" s="176">
        <f>SUM(C18:C21)</f>
        <v>1310</v>
      </c>
      <c r="D22" s="176">
        <f>SUM(D18:D21)</f>
        <v>1310</v>
      </c>
      <c r="E22" s="95">
        <f>SUM(E18:E21)</f>
        <v>1310</v>
      </c>
      <c r="F22" s="731">
        <f>SUM(F18:F21)</f>
        <v>695</v>
      </c>
    </row>
    <row r="23" spans="1:6" ht="13.5" customHeight="1">
      <c r="A23" s="180" t="s">
        <v>117</v>
      </c>
      <c r="B23" s="181" t="s">
        <v>118</v>
      </c>
      <c r="C23" s="176">
        <f>SUM(C22,C17)</f>
        <v>14603</v>
      </c>
      <c r="D23" s="176">
        <f>SUM(D22,D17)</f>
        <v>14733</v>
      </c>
      <c r="E23" s="722">
        <f>SUM(E22,E17)</f>
        <v>15067</v>
      </c>
      <c r="F23" s="876">
        <f>SUM(F22,F17)</f>
        <v>13121</v>
      </c>
    </row>
    <row r="24" spans="1:6" ht="9.75" customHeight="1">
      <c r="A24" s="182"/>
      <c r="B24" s="183"/>
      <c r="C24" s="363"/>
      <c r="D24" s="363"/>
      <c r="E24" s="84"/>
      <c r="F24" s="631"/>
    </row>
    <row r="25" spans="1:7" ht="12.75" customHeight="1">
      <c r="A25" s="184" t="s">
        <v>120</v>
      </c>
      <c r="B25" s="185" t="s">
        <v>289</v>
      </c>
      <c r="C25" s="363">
        <v>3091</v>
      </c>
      <c r="D25" s="363">
        <v>3091</v>
      </c>
      <c r="E25" s="723">
        <v>3164</v>
      </c>
      <c r="F25" s="712">
        <v>2599</v>
      </c>
      <c r="G25" s="773" t="s">
        <v>695</v>
      </c>
    </row>
    <row r="26" spans="1:7" ht="12.75" customHeight="1">
      <c r="A26" s="186" t="s">
        <v>123</v>
      </c>
      <c r="B26" s="185" t="s">
        <v>124</v>
      </c>
      <c r="C26" s="363"/>
      <c r="D26" s="363"/>
      <c r="E26" s="363"/>
      <c r="F26" s="631"/>
      <c r="G26" s="773"/>
    </row>
    <row r="27" spans="1:7" ht="12.75" customHeight="1">
      <c r="A27" s="187" t="s">
        <v>125</v>
      </c>
      <c r="B27" s="188" t="s">
        <v>126</v>
      </c>
      <c r="C27" s="363">
        <v>138</v>
      </c>
      <c r="D27" s="363">
        <v>138</v>
      </c>
      <c r="E27" s="363">
        <v>138</v>
      </c>
      <c r="F27" s="631">
        <v>137</v>
      </c>
      <c r="G27" s="773"/>
    </row>
    <row r="28" spans="1:7" ht="12.75" customHeight="1">
      <c r="A28" s="189" t="s">
        <v>128</v>
      </c>
      <c r="B28" s="188" t="s">
        <v>129</v>
      </c>
      <c r="C28" s="363">
        <v>133</v>
      </c>
      <c r="D28" s="363">
        <v>133</v>
      </c>
      <c r="E28" s="363">
        <v>133</v>
      </c>
      <c r="F28" s="631">
        <v>145</v>
      </c>
      <c r="G28" s="773"/>
    </row>
    <row r="29" spans="1:7" ht="12.75" customHeight="1">
      <c r="A29" s="190" t="s">
        <v>131</v>
      </c>
      <c r="B29" s="191" t="s">
        <v>132</v>
      </c>
      <c r="C29" s="176">
        <f>SUM(C25:C28)</f>
        <v>3362</v>
      </c>
      <c r="D29" s="176">
        <f>SUM(D25:D28)</f>
        <v>3362</v>
      </c>
      <c r="E29" s="722">
        <f>SUM(E25:E28)</f>
        <v>3435</v>
      </c>
      <c r="F29" s="876">
        <f>SUM(F25:F28)</f>
        <v>2881</v>
      </c>
      <c r="G29" s="773"/>
    </row>
    <row r="30" spans="1:7" ht="12.75" customHeight="1">
      <c r="A30" s="193"/>
      <c r="B30" s="194"/>
      <c r="C30" s="363"/>
      <c r="D30" s="363"/>
      <c r="E30" s="84"/>
      <c r="F30" s="631"/>
      <c r="G30" s="773"/>
    </row>
    <row r="31" spans="1:7" ht="12.75" customHeight="1">
      <c r="A31" s="166" t="s">
        <v>133</v>
      </c>
      <c r="B31" s="195" t="s">
        <v>134</v>
      </c>
      <c r="C31" s="363"/>
      <c r="D31" s="363"/>
      <c r="E31" s="84"/>
      <c r="F31" s="631"/>
      <c r="G31" s="773"/>
    </row>
    <row r="32" spans="1:7" ht="12.75" customHeight="1">
      <c r="A32" s="168" t="s">
        <v>135</v>
      </c>
      <c r="B32" s="169" t="s">
        <v>290</v>
      </c>
      <c r="C32" s="363">
        <v>105</v>
      </c>
      <c r="D32" s="363">
        <v>105</v>
      </c>
      <c r="E32" s="363">
        <v>105</v>
      </c>
      <c r="F32" s="631">
        <v>48</v>
      </c>
      <c r="G32" s="773"/>
    </row>
    <row r="33" spans="1:7" ht="12.75" customHeight="1">
      <c r="A33" s="168" t="s">
        <v>137</v>
      </c>
      <c r="B33" s="169" t="s">
        <v>138</v>
      </c>
      <c r="C33" s="363">
        <v>305</v>
      </c>
      <c r="D33" s="363">
        <v>305</v>
      </c>
      <c r="E33" s="363">
        <v>305</v>
      </c>
      <c r="F33" s="631">
        <v>345</v>
      </c>
      <c r="G33" s="773"/>
    </row>
    <row r="34" spans="1:6" ht="12.75" customHeight="1">
      <c r="A34" s="168" t="s">
        <v>140</v>
      </c>
      <c r="B34" s="169" t="s">
        <v>141</v>
      </c>
      <c r="C34" s="363">
        <v>40</v>
      </c>
      <c r="D34" s="363">
        <v>40</v>
      </c>
      <c r="E34" s="363">
        <v>40</v>
      </c>
      <c r="F34" s="631">
        <v>0</v>
      </c>
    </row>
    <row r="35" spans="1:6" ht="12.75" customHeight="1">
      <c r="A35" s="168" t="s">
        <v>142</v>
      </c>
      <c r="B35" s="169" t="s">
        <v>143</v>
      </c>
      <c r="C35" s="363">
        <v>50</v>
      </c>
      <c r="D35" s="363">
        <v>50</v>
      </c>
      <c r="E35" s="363">
        <v>50</v>
      </c>
      <c r="F35" s="631">
        <v>43</v>
      </c>
    </row>
    <row r="36" spans="1:6" ht="12.75" customHeight="1">
      <c r="A36" s="168" t="s">
        <v>145</v>
      </c>
      <c r="B36" s="196" t="s">
        <v>146</v>
      </c>
      <c r="C36" s="365">
        <f>SUM(C31:C35)</f>
        <v>500</v>
      </c>
      <c r="D36" s="365">
        <f>SUM(D31:D35)</f>
        <v>500</v>
      </c>
      <c r="E36" s="365">
        <f>SUM(E31:E35)</f>
        <v>500</v>
      </c>
      <c r="F36" s="660">
        <f>SUM(F31:F35)</f>
        <v>436</v>
      </c>
    </row>
    <row r="37" spans="1:6" ht="12.75" customHeight="1">
      <c r="A37" s="168" t="s">
        <v>147</v>
      </c>
      <c r="B37" s="169" t="s">
        <v>148</v>
      </c>
      <c r="C37" s="365"/>
      <c r="D37" s="365"/>
      <c r="E37" s="365"/>
      <c r="F37" s="660"/>
    </row>
    <row r="38" spans="1:6" ht="12.75" customHeight="1">
      <c r="A38" s="168" t="s">
        <v>149</v>
      </c>
      <c r="B38" s="169" t="s">
        <v>150</v>
      </c>
      <c r="C38" s="363">
        <v>1000</v>
      </c>
      <c r="D38" s="363">
        <v>1000</v>
      </c>
      <c r="E38" s="363">
        <v>1000</v>
      </c>
      <c r="F38" s="631">
        <v>919</v>
      </c>
    </row>
    <row r="39" spans="1:6" ht="12.75" customHeight="1">
      <c r="A39" s="168" t="s">
        <v>151</v>
      </c>
      <c r="B39" s="169" t="s">
        <v>152</v>
      </c>
      <c r="C39" s="363"/>
      <c r="D39" s="363"/>
      <c r="E39" s="363"/>
      <c r="F39" s="631"/>
    </row>
    <row r="40" spans="1:6" ht="12.75" customHeight="1">
      <c r="A40" s="168" t="s">
        <v>153</v>
      </c>
      <c r="B40" s="169" t="s">
        <v>154</v>
      </c>
      <c r="C40" s="363">
        <v>10</v>
      </c>
      <c r="D40" s="363">
        <v>10</v>
      </c>
      <c r="E40" s="363">
        <v>10</v>
      </c>
      <c r="F40" s="631">
        <v>10</v>
      </c>
    </row>
    <row r="41" spans="1:6" ht="12.75" customHeight="1">
      <c r="A41" s="198" t="s">
        <v>156</v>
      </c>
      <c r="B41" s="199" t="s">
        <v>157</v>
      </c>
      <c r="C41" s="363">
        <v>400</v>
      </c>
      <c r="D41" s="363">
        <v>400</v>
      </c>
      <c r="E41" s="363">
        <v>400</v>
      </c>
      <c r="F41" s="631">
        <v>277</v>
      </c>
    </row>
    <row r="42" spans="1:6" ht="12.75" customHeight="1">
      <c r="A42" s="180" t="s">
        <v>159</v>
      </c>
      <c r="B42" s="200" t="s">
        <v>160</v>
      </c>
      <c r="C42" s="176">
        <f>SUM(C38:C41)</f>
        <v>1410</v>
      </c>
      <c r="D42" s="176">
        <f>SUM(D38:D41)</f>
        <v>1410</v>
      </c>
      <c r="E42" s="176">
        <f>SUM(E38:E41)</f>
        <v>1410</v>
      </c>
      <c r="F42" s="731">
        <f>SUM(F38:F41)</f>
        <v>1206</v>
      </c>
    </row>
    <row r="43" spans="1:6" ht="12.75" customHeight="1">
      <c r="A43" s="201" t="s">
        <v>161</v>
      </c>
      <c r="B43" s="202" t="s">
        <v>162</v>
      </c>
      <c r="C43" s="366">
        <f>SUM(C42,C36)</f>
        <v>1910</v>
      </c>
      <c r="D43" s="366">
        <f>SUM(D42,D36)</f>
        <v>1910</v>
      </c>
      <c r="E43" s="366">
        <f>SUM(E42,E36)</f>
        <v>1910</v>
      </c>
      <c r="F43" s="832">
        <f>SUM(F42,F36)</f>
        <v>1642</v>
      </c>
    </row>
    <row r="44" spans="1:6" ht="12.75">
      <c r="A44" s="166" t="s">
        <v>163</v>
      </c>
      <c r="B44" s="195" t="s">
        <v>164</v>
      </c>
      <c r="C44" s="363">
        <v>311</v>
      </c>
      <c r="D44" s="363">
        <v>311</v>
      </c>
      <c r="E44" s="363">
        <v>311</v>
      </c>
      <c r="F44" s="631">
        <v>366</v>
      </c>
    </row>
    <row r="45" spans="1:6" ht="12.75">
      <c r="A45" s="204" t="s">
        <v>165</v>
      </c>
      <c r="B45" s="205" t="s">
        <v>166</v>
      </c>
      <c r="C45" s="363"/>
      <c r="D45" s="363"/>
      <c r="E45" s="363"/>
      <c r="F45" s="631"/>
    </row>
    <row r="46" spans="1:6" ht="12.75">
      <c r="A46" s="168" t="s">
        <v>167</v>
      </c>
      <c r="B46" s="169" t="s">
        <v>168</v>
      </c>
      <c r="C46" s="363">
        <v>688</v>
      </c>
      <c r="D46" s="363">
        <v>688</v>
      </c>
      <c r="E46" s="363">
        <v>688</v>
      </c>
      <c r="F46" s="631">
        <v>568</v>
      </c>
    </row>
    <row r="47" spans="1:6" ht="12.75">
      <c r="A47" s="206" t="s">
        <v>169</v>
      </c>
      <c r="B47" s="207" t="s">
        <v>170</v>
      </c>
      <c r="C47" s="366">
        <f>SUM(C44:C46)</f>
        <v>999</v>
      </c>
      <c r="D47" s="366">
        <f>SUM(D44:D46)</f>
        <v>999</v>
      </c>
      <c r="E47" s="366">
        <f>SUM(E44:E46)</f>
        <v>999</v>
      </c>
      <c r="F47" s="832">
        <f>SUM(F44:F46)</f>
        <v>934</v>
      </c>
    </row>
    <row r="48" spans="1:6" ht="12.75">
      <c r="A48" s="168" t="s">
        <v>171</v>
      </c>
      <c r="B48" s="169" t="s">
        <v>172</v>
      </c>
      <c r="C48" s="363">
        <v>490</v>
      </c>
      <c r="D48" s="363">
        <v>490</v>
      </c>
      <c r="E48" s="363">
        <v>490</v>
      </c>
      <c r="F48" s="631">
        <v>415</v>
      </c>
    </row>
    <row r="49" spans="1:6" ht="12.75">
      <c r="A49" s="168" t="s">
        <v>173</v>
      </c>
      <c r="B49" s="169" t="s">
        <v>174</v>
      </c>
      <c r="C49" s="363">
        <v>752</v>
      </c>
      <c r="D49" s="363">
        <v>752</v>
      </c>
      <c r="E49" s="363">
        <v>752</v>
      </c>
      <c r="F49" s="631">
        <v>717</v>
      </c>
    </row>
    <row r="50" spans="1:6" ht="12.75">
      <c r="A50" s="168" t="s">
        <v>175</v>
      </c>
      <c r="B50" s="169" t="s">
        <v>176</v>
      </c>
      <c r="C50" s="363">
        <v>90</v>
      </c>
      <c r="D50" s="363">
        <v>90</v>
      </c>
      <c r="E50" s="363">
        <v>90</v>
      </c>
      <c r="F50" s="631">
        <v>80</v>
      </c>
    </row>
    <row r="51" spans="1:6" ht="12.75">
      <c r="A51" s="206" t="s">
        <v>177</v>
      </c>
      <c r="B51" s="207" t="s">
        <v>178</v>
      </c>
      <c r="C51" s="366">
        <f>SUM(C48:C50)</f>
        <v>1332</v>
      </c>
      <c r="D51" s="366">
        <f>SUM(D48:D50)</f>
        <v>1332</v>
      </c>
      <c r="E51" s="366">
        <f>SUM(E48:E50)</f>
        <v>1332</v>
      </c>
      <c r="F51" s="832">
        <f>SUM(F48:F50)</f>
        <v>1212</v>
      </c>
    </row>
    <row r="52" spans="1:6" ht="12.75">
      <c r="A52" s="168" t="s">
        <v>179</v>
      </c>
      <c r="B52" s="169" t="s">
        <v>180</v>
      </c>
      <c r="C52" s="363"/>
      <c r="D52" s="363"/>
      <c r="E52" s="363"/>
      <c r="F52" s="631"/>
    </row>
    <row r="53" spans="1:6" ht="12.75">
      <c r="A53" s="168" t="s">
        <v>181</v>
      </c>
      <c r="B53" s="169" t="s">
        <v>182</v>
      </c>
      <c r="C53" s="363">
        <v>25</v>
      </c>
      <c r="D53" s="363">
        <v>25</v>
      </c>
      <c r="E53" s="363">
        <v>25</v>
      </c>
      <c r="F53" s="631">
        <v>53</v>
      </c>
    </row>
    <row r="54" spans="1:6" ht="12.75">
      <c r="A54" s="168" t="s">
        <v>184</v>
      </c>
      <c r="B54" s="169" t="s">
        <v>185</v>
      </c>
      <c r="C54" s="363">
        <v>609</v>
      </c>
      <c r="D54" s="363">
        <v>609</v>
      </c>
      <c r="E54" s="363">
        <v>609</v>
      </c>
      <c r="F54" s="631">
        <v>10</v>
      </c>
    </row>
    <row r="55" spans="1:6" ht="12.75">
      <c r="A55" s="206" t="s">
        <v>186</v>
      </c>
      <c r="B55" s="207" t="s">
        <v>187</v>
      </c>
      <c r="C55" s="366">
        <f>SUM(C53:C54)</f>
        <v>634</v>
      </c>
      <c r="D55" s="366">
        <f>SUM(D53:D54)</f>
        <v>634</v>
      </c>
      <c r="E55" s="366">
        <f>SUM(E53:E54)</f>
        <v>634</v>
      </c>
      <c r="F55" s="832">
        <f>SUM(F53:F54)</f>
        <v>63</v>
      </c>
    </row>
    <row r="56" spans="1:6" ht="12.75">
      <c r="A56" s="206" t="s">
        <v>188</v>
      </c>
      <c r="B56" s="208" t="s">
        <v>189</v>
      </c>
      <c r="C56" s="367"/>
      <c r="D56" s="367"/>
      <c r="E56" s="237"/>
      <c r="F56" s="834"/>
    </row>
    <row r="57" spans="1:6" ht="12.75">
      <c r="A57" s="198"/>
      <c r="B57" s="128" t="s">
        <v>190</v>
      </c>
      <c r="C57" s="239"/>
      <c r="D57" s="239"/>
      <c r="E57" s="239"/>
      <c r="F57" s="640"/>
    </row>
    <row r="58" spans="1:7" s="425" customFormat="1" ht="69" customHeight="1">
      <c r="A58" s="421" t="s">
        <v>191</v>
      </c>
      <c r="B58" s="422" t="s">
        <v>192</v>
      </c>
      <c r="C58" s="423">
        <v>3444</v>
      </c>
      <c r="D58" s="423">
        <v>3444</v>
      </c>
      <c r="E58" s="423">
        <v>3444</v>
      </c>
      <c r="F58" s="877">
        <v>4072</v>
      </c>
      <c r="G58" s="878"/>
    </row>
    <row r="59" spans="1:6" ht="12.75">
      <c r="A59" s="198" t="s">
        <v>194</v>
      </c>
      <c r="B59" s="128" t="s">
        <v>195</v>
      </c>
      <c r="C59" s="239"/>
      <c r="D59" s="239"/>
      <c r="E59" s="239"/>
      <c r="F59" s="640"/>
    </row>
    <row r="60" spans="1:6" ht="13.5" customHeight="1">
      <c r="A60" s="211" t="s">
        <v>196</v>
      </c>
      <c r="B60" s="130" t="s">
        <v>197</v>
      </c>
      <c r="C60" s="140">
        <f>SUM(C58:C59)</f>
        <v>3444</v>
      </c>
      <c r="D60" s="140">
        <f>SUM(D58:D59)</f>
        <v>3444</v>
      </c>
      <c r="E60" s="140">
        <f>SUM(E58:E59)</f>
        <v>3444</v>
      </c>
      <c r="F60" s="636">
        <f>SUM(F58:F59)</f>
        <v>4072</v>
      </c>
    </row>
    <row r="61" spans="1:6" ht="13.5" customHeight="1">
      <c r="A61" s="189" t="s">
        <v>198</v>
      </c>
      <c r="B61" s="133" t="s">
        <v>199</v>
      </c>
      <c r="C61" s="140">
        <v>409</v>
      </c>
      <c r="D61" s="140">
        <v>409</v>
      </c>
      <c r="E61" s="140">
        <v>409</v>
      </c>
      <c r="F61" s="636">
        <v>337</v>
      </c>
    </row>
    <row r="62" spans="1:6" ht="13.5" customHeight="1">
      <c r="A62" s="189" t="s">
        <v>200</v>
      </c>
      <c r="B62" s="133" t="s">
        <v>201</v>
      </c>
      <c r="C62" s="140">
        <v>827</v>
      </c>
      <c r="D62" s="140">
        <v>827</v>
      </c>
      <c r="E62" s="140">
        <v>827</v>
      </c>
      <c r="F62" s="636">
        <v>763</v>
      </c>
    </row>
    <row r="63" spans="1:6" ht="13.5" customHeight="1">
      <c r="A63" s="189" t="s">
        <v>202</v>
      </c>
      <c r="B63" s="242" t="s">
        <v>203</v>
      </c>
      <c r="C63" s="140">
        <v>80</v>
      </c>
      <c r="D63" s="140">
        <v>80</v>
      </c>
      <c r="E63" s="140">
        <v>80</v>
      </c>
      <c r="F63" s="636">
        <v>75</v>
      </c>
    </row>
    <row r="64" spans="1:6" ht="13.5" customHeight="1">
      <c r="A64" s="189" t="s">
        <v>205</v>
      </c>
      <c r="B64" s="242" t="s">
        <v>206</v>
      </c>
      <c r="C64" s="140">
        <v>330</v>
      </c>
      <c r="D64" s="140">
        <v>330</v>
      </c>
      <c r="E64" s="140">
        <v>330</v>
      </c>
      <c r="F64" s="636">
        <v>218</v>
      </c>
    </row>
    <row r="65" spans="1:6" ht="13.5" customHeight="1">
      <c r="A65" s="213" t="s">
        <v>208</v>
      </c>
      <c r="B65" s="241" t="s">
        <v>209</v>
      </c>
      <c r="C65" s="140">
        <f>SUM(C61:C64)</f>
        <v>1646</v>
      </c>
      <c r="D65" s="140">
        <f>SUM(D61:D64)</f>
        <v>1646</v>
      </c>
      <c r="E65" s="140">
        <f>SUM(E61:E64)</f>
        <v>1646</v>
      </c>
      <c r="F65" s="636">
        <f>SUM(F61:F64)</f>
        <v>1393</v>
      </c>
    </row>
    <row r="66" spans="1:6" ht="13.5" customHeight="1">
      <c r="A66" s="214" t="s">
        <v>210</v>
      </c>
      <c r="B66" s="236" t="s">
        <v>211</v>
      </c>
      <c r="C66" s="244">
        <f>SUM(C65+C60+C56+C55+C52+C51)</f>
        <v>7056</v>
      </c>
      <c r="D66" s="244">
        <f>SUM(D65+D60+D56+D55+D52+D51)</f>
        <v>7056</v>
      </c>
      <c r="E66" s="244">
        <f>SUM(E65+E60+E56+E55+E52+E51)</f>
        <v>7056</v>
      </c>
      <c r="F66" s="641">
        <f>SUM(F65+F60+F56+F55+F52+F51)</f>
        <v>6740</v>
      </c>
    </row>
    <row r="67" spans="1:6" ht="13.5" customHeight="1">
      <c r="A67" s="168" t="s">
        <v>212</v>
      </c>
      <c r="B67" s="133" t="s">
        <v>213</v>
      </c>
      <c r="C67" s="239">
        <v>100</v>
      </c>
      <c r="D67" s="239">
        <v>100</v>
      </c>
      <c r="E67" s="239">
        <v>100</v>
      </c>
      <c r="F67" s="640">
        <v>39</v>
      </c>
    </row>
    <row r="68" spans="1:6" ht="13.5" customHeight="1">
      <c r="A68" s="168" t="s">
        <v>214</v>
      </c>
      <c r="B68" s="133" t="s">
        <v>215</v>
      </c>
      <c r="C68" s="239"/>
      <c r="D68" s="239"/>
      <c r="E68" s="239"/>
      <c r="F68" s="640">
        <v>50</v>
      </c>
    </row>
    <row r="69" spans="1:6" ht="13.5" customHeight="1">
      <c r="A69" s="206" t="s">
        <v>217</v>
      </c>
      <c r="B69" s="127" t="s">
        <v>218</v>
      </c>
      <c r="C69" s="244">
        <f>SUM(C67:C68)</f>
        <v>100</v>
      </c>
      <c r="D69" s="244">
        <f>SUM(D67:D68)</f>
        <v>100</v>
      </c>
      <c r="E69" s="244">
        <f>SUM(E67:E68)</f>
        <v>100</v>
      </c>
      <c r="F69" s="641">
        <f>SUM(F67:F68)</f>
        <v>89</v>
      </c>
    </row>
    <row r="70" spans="1:7" ht="26.25" customHeight="1">
      <c r="A70" s="211" t="s">
        <v>219</v>
      </c>
      <c r="B70" s="130" t="s">
        <v>220</v>
      </c>
      <c r="C70" s="140">
        <v>2040</v>
      </c>
      <c r="D70" s="140">
        <v>2040</v>
      </c>
      <c r="E70" s="720">
        <v>1722</v>
      </c>
      <c r="F70" s="636">
        <v>1613</v>
      </c>
      <c r="G70" s="633" t="s">
        <v>691</v>
      </c>
    </row>
    <row r="71" spans="1:6" ht="13.5" customHeight="1">
      <c r="A71" s="180" t="s">
        <v>221</v>
      </c>
      <c r="B71" s="130" t="s">
        <v>222</v>
      </c>
      <c r="C71" s="140">
        <v>2660</v>
      </c>
      <c r="D71" s="140">
        <v>2660</v>
      </c>
      <c r="E71" s="638">
        <v>3660</v>
      </c>
      <c r="F71" s="638">
        <v>3805</v>
      </c>
    </row>
    <row r="72" spans="1:6" ht="13.5" customHeight="1">
      <c r="A72" s="78" t="s">
        <v>223</v>
      </c>
      <c r="B72" s="130" t="s">
        <v>224</v>
      </c>
      <c r="C72" s="140"/>
      <c r="D72" s="140"/>
      <c r="E72" s="140"/>
      <c r="F72" s="636"/>
    </row>
    <row r="73" spans="1:6" ht="13.5" customHeight="1">
      <c r="A73" s="218" t="s">
        <v>225</v>
      </c>
      <c r="B73" s="142" t="s">
        <v>226</v>
      </c>
      <c r="C73" s="140"/>
      <c r="D73" s="140"/>
      <c r="E73" s="140"/>
      <c r="F73" s="636"/>
    </row>
    <row r="74" spans="1:6" ht="13.5" customHeight="1">
      <c r="A74" s="219" t="s">
        <v>227</v>
      </c>
      <c r="B74" s="143" t="s">
        <v>228</v>
      </c>
      <c r="C74" s="239"/>
      <c r="D74" s="239"/>
      <c r="E74" s="239"/>
      <c r="F74" s="640"/>
    </row>
    <row r="75" spans="1:6" ht="13.5" customHeight="1">
      <c r="A75" s="219" t="s">
        <v>229</v>
      </c>
      <c r="B75" s="143" t="s">
        <v>230</v>
      </c>
      <c r="C75" s="239">
        <v>15</v>
      </c>
      <c r="D75" s="239">
        <v>15</v>
      </c>
      <c r="E75" s="239">
        <v>15</v>
      </c>
      <c r="F75" s="640">
        <v>1</v>
      </c>
    </row>
    <row r="76" spans="1:6" ht="13.5" customHeight="1">
      <c r="A76" s="220" t="s">
        <v>231</v>
      </c>
      <c r="B76" s="130" t="s">
        <v>232</v>
      </c>
      <c r="C76" s="140">
        <f>SUM(C74:C75)</f>
        <v>15</v>
      </c>
      <c r="D76" s="140">
        <f>SUM(D74:D75)</f>
        <v>15</v>
      </c>
      <c r="E76" s="140">
        <f>SUM(E74:E75)</f>
        <v>15</v>
      </c>
      <c r="F76" s="636">
        <f>SUM(F74:F75)</f>
        <v>1</v>
      </c>
    </row>
    <row r="77" spans="1:6" ht="13.5" customHeight="1">
      <c r="A77" s="221" t="s">
        <v>233</v>
      </c>
      <c r="B77" s="127" t="s">
        <v>234</v>
      </c>
      <c r="C77" s="244">
        <f>C76+C73+C72+C71+C70</f>
        <v>4715</v>
      </c>
      <c r="D77" s="244">
        <f>D76+D73+D72+D71+D70</f>
        <v>4715</v>
      </c>
      <c r="E77" s="697">
        <f>E76+E73+E72+E71+E70</f>
        <v>5397</v>
      </c>
      <c r="F77" s="639">
        <f>F76+F73+F72+F71+F70</f>
        <v>5419</v>
      </c>
    </row>
    <row r="78" spans="1:10" ht="13.5" customHeight="1">
      <c r="A78" s="222" t="s">
        <v>235</v>
      </c>
      <c r="B78" s="148" t="s">
        <v>236</v>
      </c>
      <c r="C78" s="244">
        <f>SUM(C77+C69+C66+C47+C43)</f>
        <v>14780</v>
      </c>
      <c r="D78" s="244">
        <f>SUM(D77+D69+D66+D47+D43)</f>
        <v>14780</v>
      </c>
      <c r="E78" s="697">
        <f>SUM(E77+E69+E66+E47+E43)</f>
        <v>15462</v>
      </c>
      <c r="F78" s="639">
        <f>SUM(F77+F69+F66+F47+F43)</f>
        <v>14824</v>
      </c>
      <c r="G78" s="740"/>
      <c r="H78" s="146"/>
      <c r="I78" s="146"/>
      <c r="J78" s="146"/>
    </row>
    <row r="79" spans="1:10" ht="13.5" customHeight="1">
      <c r="A79" s="220" t="s">
        <v>237</v>
      </c>
      <c r="B79" s="133" t="s">
        <v>238</v>
      </c>
      <c r="C79" s="140"/>
      <c r="D79" s="140"/>
      <c r="E79" s="140"/>
      <c r="F79" s="636"/>
      <c r="G79" s="740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140"/>
      <c r="D80" s="140"/>
      <c r="E80" s="140"/>
      <c r="F80" s="636"/>
      <c r="G80" s="740"/>
      <c r="H80" s="146"/>
      <c r="I80" s="146"/>
      <c r="J80" s="146"/>
    </row>
    <row r="81" spans="1:10" ht="12" customHeight="1">
      <c r="A81" s="220"/>
      <c r="B81" s="185" t="s">
        <v>241</v>
      </c>
      <c r="C81" s="140"/>
      <c r="D81" s="140"/>
      <c r="E81" s="140"/>
      <c r="F81" s="636"/>
      <c r="G81" s="740"/>
      <c r="H81" s="146"/>
      <c r="I81" s="146"/>
      <c r="J81" s="146"/>
    </row>
    <row r="82" spans="1:6" ht="12" customHeight="1">
      <c r="A82" s="220"/>
      <c r="B82" s="185" t="s">
        <v>242</v>
      </c>
      <c r="C82" s="363"/>
      <c r="D82" s="363"/>
      <c r="E82" s="84"/>
      <c r="F82" s="631"/>
    </row>
    <row r="83" spans="1:6" ht="12" customHeight="1">
      <c r="A83" s="220"/>
      <c r="B83" s="104" t="s">
        <v>243</v>
      </c>
      <c r="C83" s="363"/>
      <c r="D83" s="363"/>
      <c r="E83" s="84"/>
      <c r="F83" s="631"/>
    </row>
    <row r="84" spans="1:6" ht="12.75">
      <c r="A84" s="221" t="s">
        <v>244</v>
      </c>
      <c r="B84" s="127" t="s">
        <v>245</v>
      </c>
      <c r="C84" s="176">
        <f>SUM(C80:C83)</f>
        <v>0</v>
      </c>
      <c r="D84" s="176">
        <f>SUM(D80:D83)</f>
        <v>0</v>
      </c>
      <c r="E84" s="95">
        <f>SUM(E80:E83)</f>
        <v>0</v>
      </c>
      <c r="F84" s="731">
        <f>SUM(F80:F83)</f>
        <v>0</v>
      </c>
    </row>
    <row r="85" spans="1:7" s="150" customFormat="1" ht="12.75">
      <c r="A85" s="222" t="s">
        <v>246</v>
      </c>
      <c r="B85" s="222" t="s">
        <v>247</v>
      </c>
      <c r="C85" s="366">
        <f>SUM(C79+C84)</f>
        <v>0</v>
      </c>
      <c r="D85" s="366">
        <f>SUM(D79+D84)</f>
        <v>0</v>
      </c>
      <c r="E85" s="121">
        <f>SUM(E79+E84)</f>
        <v>0</v>
      </c>
      <c r="F85" s="832">
        <f>SUM(F79+F84)</f>
        <v>0</v>
      </c>
      <c r="G85" s="775"/>
    </row>
    <row r="86" spans="1:7" ht="12.75">
      <c r="A86" s="185" t="s">
        <v>248</v>
      </c>
      <c r="B86" s="133" t="s">
        <v>249</v>
      </c>
      <c r="C86" s="239"/>
      <c r="D86" s="239"/>
      <c r="E86" s="710">
        <v>30</v>
      </c>
      <c r="F86" s="640">
        <v>30</v>
      </c>
      <c r="G86" s="633" t="s">
        <v>692</v>
      </c>
    </row>
    <row r="87" spans="1:7" s="153" customFormat="1" ht="12.75">
      <c r="A87" s="185" t="s">
        <v>250</v>
      </c>
      <c r="B87" s="133" t="s">
        <v>251</v>
      </c>
      <c r="C87" s="239"/>
      <c r="D87" s="239"/>
      <c r="E87" s="239"/>
      <c r="F87" s="640"/>
      <c r="G87" s="792"/>
    </row>
    <row r="88" spans="1:6" ht="12.75">
      <c r="A88" s="224" t="s">
        <v>252</v>
      </c>
      <c r="B88" s="133" t="s">
        <v>253</v>
      </c>
      <c r="C88" s="239"/>
      <c r="D88" s="239"/>
      <c r="E88" s="239"/>
      <c r="F88" s="640"/>
    </row>
    <row r="89" spans="1:6" ht="13.5" customHeight="1">
      <c r="A89" s="224" t="s">
        <v>254</v>
      </c>
      <c r="B89" s="133" t="s">
        <v>255</v>
      </c>
      <c r="C89" s="239"/>
      <c r="D89" s="239"/>
      <c r="E89" s="652">
        <v>157</v>
      </c>
      <c r="F89" s="652">
        <v>146</v>
      </c>
    </row>
    <row r="90" spans="1:6" ht="13.5" customHeight="1">
      <c r="A90" s="224" t="s">
        <v>256</v>
      </c>
      <c r="B90" s="133" t="s">
        <v>257</v>
      </c>
      <c r="C90" s="239"/>
      <c r="D90" s="239"/>
      <c r="E90" s="652"/>
      <c r="F90" s="652">
        <v>4</v>
      </c>
    </row>
    <row r="91" spans="1:6" ht="25.5" customHeight="1">
      <c r="A91" s="224" t="s">
        <v>262</v>
      </c>
      <c r="B91" s="133" t="s">
        <v>263</v>
      </c>
      <c r="C91" s="239"/>
      <c r="D91" s="239"/>
      <c r="E91" s="652">
        <v>43</v>
      </c>
      <c r="F91" s="652">
        <v>48</v>
      </c>
    </row>
    <row r="92" spans="1:6" ht="12.75">
      <c r="A92" s="225" t="s">
        <v>264</v>
      </c>
      <c r="B92" s="148" t="s">
        <v>265</v>
      </c>
      <c r="C92" s="140">
        <f>SUM(C86:C91)</f>
        <v>0</v>
      </c>
      <c r="D92" s="140">
        <f>SUM(D86:D91)</f>
        <v>0</v>
      </c>
      <c r="E92" s="721">
        <f>SUM(E86:E91)</f>
        <v>230</v>
      </c>
      <c r="F92" s="638">
        <f>SUM(F86:F91)</f>
        <v>228</v>
      </c>
    </row>
    <row r="93" spans="1:7" ht="12.75">
      <c r="A93" s="224" t="s">
        <v>266</v>
      </c>
      <c r="B93" s="133" t="s">
        <v>267</v>
      </c>
      <c r="C93" s="239"/>
      <c r="D93" s="426">
        <v>332</v>
      </c>
      <c r="E93" s="710">
        <v>559</v>
      </c>
      <c r="F93" s="640">
        <v>559</v>
      </c>
      <c r="G93" s="633" t="s">
        <v>693</v>
      </c>
    </row>
    <row r="94" spans="1:6" ht="12.75">
      <c r="A94" s="224" t="s">
        <v>269</v>
      </c>
      <c r="B94" s="133" t="s">
        <v>270</v>
      </c>
      <c r="C94" s="239"/>
      <c r="D94" s="239"/>
      <c r="E94" s="239"/>
      <c r="F94" s="640"/>
    </row>
    <row r="95" spans="1:6" ht="12.75">
      <c r="A95" s="224" t="s">
        <v>271</v>
      </c>
      <c r="B95" s="133" t="s">
        <v>272</v>
      </c>
      <c r="C95" s="239"/>
      <c r="D95" s="239"/>
      <c r="E95" s="239"/>
      <c r="F95" s="640"/>
    </row>
    <row r="96" spans="1:6" ht="24" customHeight="1">
      <c r="A96" s="224" t="s">
        <v>273</v>
      </c>
      <c r="B96" s="133" t="s">
        <v>274</v>
      </c>
      <c r="C96" s="239"/>
      <c r="D96" s="426">
        <v>90</v>
      </c>
      <c r="E96" s="710">
        <v>151</v>
      </c>
      <c r="F96" s="640">
        <v>151</v>
      </c>
    </row>
    <row r="97" spans="1:6" ht="12.75">
      <c r="A97" s="225" t="s">
        <v>275</v>
      </c>
      <c r="B97" s="148" t="s">
        <v>276</v>
      </c>
      <c r="C97" s="140">
        <f>SUM(C93:C96)</f>
        <v>0</v>
      </c>
      <c r="D97" s="427">
        <f>SUM(D93:D96)</f>
        <v>422</v>
      </c>
      <c r="E97" s="140">
        <f>SUM(E93:E96)</f>
        <v>710</v>
      </c>
      <c r="F97" s="636">
        <f>SUM(F93:F96)</f>
        <v>710</v>
      </c>
    </row>
    <row r="98" spans="1:6" ht="25.5" customHeight="1">
      <c r="A98" s="224" t="s">
        <v>277</v>
      </c>
      <c r="B98" s="158" t="s">
        <v>278</v>
      </c>
      <c r="C98" s="239"/>
      <c r="D98" s="239"/>
      <c r="E98" s="239"/>
      <c r="F98" s="640"/>
    </row>
    <row r="99" spans="1:6" ht="27" customHeight="1">
      <c r="A99" s="155" t="s">
        <v>279</v>
      </c>
      <c r="B99" s="133" t="s">
        <v>441</v>
      </c>
      <c r="C99" s="239"/>
      <c r="D99" s="239">
        <v>50</v>
      </c>
      <c r="E99" s="239">
        <v>50</v>
      </c>
      <c r="F99" s="640">
        <v>50</v>
      </c>
    </row>
    <row r="100" spans="1:6" ht="12.75">
      <c r="A100" s="225" t="s">
        <v>281</v>
      </c>
      <c r="B100" s="226" t="s">
        <v>282</v>
      </c>
      <c r="C100" s="176">
        <f>SUM(C98:C99)</f>
        <v>0</v>
      </c>
      <c r="D100" s="176">
        <f>SUM(D98:D99)</f>
        <v>50</v>
      </c>
      <c r="E100" s="95">
        <f>SUM(E98:E99)</f>
        <v>50</v>
      </c>
      <c r="F100" s="731">
        <f>SUM(F98:F99)</f>
        <v>50</v>
      </c>
    </row>
    <row r="101" spans="1:6" ht="12.75">
      <c r="A101" s="224"/>
      <c r="B101" s="227" t="s">
        <v>283</v>
      </c>
      <c r="C101" s="95">
        <f>SUM(C100+C97+C92+C85+C78+C29+C23)</f>
        <v>32745</v>
      </c>
      <c r="D101" s="428">
        <f>SUM(D100+D97+D92+D85+D78+D29+D23)</f>
        <v>33347</v>
      </c>
      <c r="E101" s="674">
        <f>SUM(E100+E97+E92+E85+E78+E29+E23)</f>
        <v>34954</v>
      </c>
      <c r="F101" s="632">
        <f>SUM(F100+F97+F92+F85+F78+F29+F23)</f>
        <v>31814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66" r:id="rId1"/>
  <headerFooter alignWithMargins="0">
    <oddHeader>&amp;L&amp;D&amp;C&amp;P/&amp;N</oddHeader>
    <oddFooter>&amp;L&amp;"Times New Roman,Normál"&amp;12&amp;F&amp;R&amp;A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1"/>
  <sheetViews>
    <sheetView view="pageBreakPreview" zoomScale="90" zoomScaleSheetLayoutView="90" zoomScalePageLayoutView="0" workbookViewId="0" topLeftCell="A87">
      <selection activeCell="F92" sqref="F92"/>
    </sheetView>
  </sheetViews>
  <sheetFormatPr defaultColWidth="8.41015625" defaultRowHeight="18"/>
  <cols>
    <col min="1" max="1" width="8.41015625" style="25" customWidth="1"/>
    <col min="2" max="2" width="29.41015625" style="25" customWidth="1"/>
    <col min="3" max="3" width="6.58203125" style="334" customWidth="1"/>
    <col min="4" max="4" width="9.25" style="70" customWidth="1"/>
    <col min="5" max="6" width="9.66015625" style="70" customWidth="1"/>
    <col min="7" max="249" width="7.08203125" style="25" customWidth="1"/>
    <col min="250" max="16384" width="8.41015625" style="25" customWidth="1"/>
  </cols>
  <sheetData>
    <row r="1" spans="1:6" ht="12.75">
      <c r="A1" s="71"/>
      <c r="B1" s="71"/>
      <c r="C1" s="71"/>
      <c r="D1" s="71"/>
      <c r="E1" s="71"/>
      <c r="F1" s="71"/>
    </row>
    <row r="2" spans="1:6" ht="12.75">
      <c r="A2" s="879" t="s">
        <v>50</v>
      </c>
      <c r="B2" s="879"/>
      <c r="C2" s="879"/>
      <c r="D2" s="879"/>
      <c r="E2" s="879"/>
      <c r="F2" s="25"/>
    </row>
    <row r="3" spans="1:6" ht="12.75">
      <c r="A3" s="71"/>
      <c r="B3" s="71"/>
      <c r="C3" s="71"/>
      <c r="D3" s="71"/>
      <c r="E3" s="670" t="s">
        <v>5</v>
      </c>
      <c r="F3" s="670" t="s">
        <v>708</v>
      </c>
    </row>
    <row r="4" spans="1:6" ht="12.75">
      <c r="A4" s="134">
        <v>841402</v>
      </c>
      <c r="B4" s="74" t="s">
        <v>26</v>
      </c>
      <c r="C4" s="230">
        <v>2017</v>
      </c>
      <c r="D4" s="429">
        <v>42933</v>
      </c>
      <c r="E4" s="725">
        <v>43100</v>
      </c>
      <c r="F4" s="725">
        <v>43100</v>
      </c>
    </row>
    <row r="5" spans="1:6" ht="12.75">
      <c r="A5" s="319" t="s">
        <v>442</v>
      </c>
      <c r="B5" s="78"/>
      <c r="C5" s="230"/>
      <c r="D5" s="230"/>
      <c r="E5" s="230"/>
      <c r="F5" s="230"/>
    </row>
    <row r="6" spans="1:6" ht="12.75">
      <c r="A6" s="81" t="s">
        <v>60</v>
      </c>
      <c r="B6" s="82" t="s">
        <v>61</v>
      </c>
      <c r="C6" s="230"/>
      <c r="D6" s="230"/>
      <c r="E6" s="230"/>
      <c r="F6" s="230"/>
    </row>
    <row r="7" spans="1:6" ht="12.75">
      <c r="A7" s="85" t="s">
        <v>64</v>
      </c>
      <c r="B7" s="86" t="s">
        <v>65</v>
      </c>
      <c r="C7" s="230"/>
      <c r="D7" s="230"/>
      <c r="E7" s="230"/>
      <c r="F7" s="230"/>
    </row>
    <row r="8" spans="1:6" ht="12.75">
      <c r="A8" s="85" t="s">
        <v>69</v>
      </c>
      <c r="B8" s="86" t="s">
        <v>70</v>
      </c>
      <c r="C8" s="230"/>
      <c r="D8" s="230"/>
      <c r="E8" s="230"/>
      <c r="F8" s="230"/>
    </row>
    <row r="9" spans="1:6" ht="12.75">
      <c r="A9" s="85" t="s">
        <v>73</v>
      </c>
      <c r="B9" s="86" t="s">
        <v>74</v>
      </c>
      <c r="C9" s="230"/>
      <c r="D9" s="230"/>
      <c r="E9" s="230"/>
      <c r="F9" s="230"/>
    </row>
    <row r="10" spans="1:6" ht="12.75">
      <c r="A10" s="85" t="s">
        <v>77</v>
      </c>
      <c r="B10" s="87" t="s">
        <v>78</v>
      </c>
      <c r="C10" s="230"/>
      <c r="D10" s="230"/>
      <c r="E10" s="230"/>
      <c r="F10" s="230"/>
    </row>
    <row r="11" spans="1:6" ht="12.75">
      <c r="A11" s="85" t="s">
        <v>82</v>
      </c>
      <c r="B11" s="87" t="s">
        <v>83</v>
      </c>
      <c r="C11" s="230"/>
      <c r="D11" s="230"/>
      <c r="E11" s="230"/>
      <c r="F11" s="230"/>
    </row>
    <row r="12" spans="1:6" ht="12.75">
      <c r="A12" s="85" t="s">
        <v>86</v>
      </c>
      <c r="B12" s="88" t="s">
        <v>286</v>
      </c>
      <c r="C12" s="230"/>
      <c r="D12" s="230"/>
      <c r="E12" s="230"/>
      <c r="F12" s="230"/>
    </row>
    <row r="13" spans="1:6" ht="12.75">
      <c r="A13" s="85" t="s">
        <v>89</v>
      </c>
      <c r="B13" s="88" t="s">
        <v>90</v>
      </c>
      <c r="C13" s="230"/>
      <c r="D13" s="230"/>
      <c r="E13" s="230"/>
      <c r="F13" s="230"/>
    </row>
    <row r="14" spans="1:6" ht="12.75">
      <c r="A14" s="85" t="s">
        <v>92</v>
      </c>
      <c r="B14" s="86" t="s">
        <v>287</v>
      </c>
      <c r="C14" s="230"/>
      <c r="D14" s="230"/>
      <c r="E14" s="230"/>
      <c r="F14" s="230"/>
    </row>
    <row r="15" spans="1:6" ht="12.75">
      <c r="A15" s="85" t="s">
        <v>96</v>
      </c>
      <c r="B15" s="86" t="s">
        <v>288</v>
      </c>
      <c r="C15" s="230"/>
      <c r="D15" s="230"/>
      <c r="E15" s="230"/>
      <c r="F15" s="230"/>
    </row>
    <row r="16" spans="1:6" ht="12.75">
      <c r="A16" s="90" t="s">
        <v>98</v>
      </c>
      <c r="B16" s="91" t="s">
        <v>99</v>
      </c>
      <c r="C16" s="230"/>
      <c r="D16" s="230"/>
      <c r="E16" s="230"/>
      <c r="F16" s="230"/>
    </row>
    <row r="17" spans="1:6" ht="12.75">
      <c r="A17" s="92" t="s">
        <v>102</v>
      </c>
      <c r="B17" s="93" t="s">
        <v>103</v>
      </c>
      <c r="C17" s="95">
        <f>SUM(C6:C16)</f>
        <v>0</v>
      </c>
      <c r="D17" s="95">
        <f>SUM(D6:D16)</f>
        <v>0</v>
      </c>
      <c r="E17" s="95">
        <f>SUM(E6:E16)</f>
        <v>0</v>
      </c>
      <c r="F17" s="95">
        <f>SUM(F6:F16)</f>
        <v>0</v>
      </c>
    </row>
    <row r="18" spans="1:6" ht="12.75">
      <c r="A18" s="96" t="s">
        <v>104</v>
      </c>
      <c r="B18" s="97" t="s">
        <v>105</v>
      </c>
      <c r="C18" s="230"/>
      <c r="D18" s="230"/>
      <c r="E18" s="230"/>
      <c r="F18" s="230"/>
    </row>
    <row r="19" spans="1:6" ht="12.75">
      <c r="A19" s="96" t="s">
        <v>107</v>
      </c>
      <c r="B19" s="97" t="s">
        <v>108</v>
      </c>
      <c r="C19" s="230"/>
      <c r="D19" s="230"/>
      <c r="E19" s="230"/>
      <c r="F19" s="230"/>
    </row>
    <row r="20" spans="1:6" ht="12.75">
      <c r="A20" s="96" t="s">
        <v>109</v>
      </c>
      <c r="B20" s="97" t="s">
        <v>110</v>
      </c>
      <c r="C20" s="230"/>
      <c r="D20" s="230"/>
      <c r="E20" s="230"/>
      <c r="F20" s="230"/>
    </row>
    <row r="21" spans="1:6" ht="12.75">
      <c r="A21" s="96" t="s">
        <v>111</v>
      </c>
      <c r="B21" s="97" t="s">
        <v>112</v>
      </c>
      <c r="C21" s="230"/>
      <c r="D21" s="230"/>
      <c r="E21" s="230"/>
      <c r="F21" s="230"/>
    </row>
    <row r="22" spans="1:6" ht="12.75">
      <c r="A22" s="92" t="s">
        <v>115</v>
      </c>
      <c r="B22" s="93" t="s">
        <v>116</v>
      </c>
      <c r="C22" s="76">
        <f>SUM(C18:C21)</f>
        <v>0</v>
      </c>
      <c r="D22" s="76">
        <f>SUM(D18:D21)</f>
        <v>0</v>
      </c>
      <c r="E22" s="76">
        <f>SUM(E18:E21)</f>
        <v>0</v>
      </c>
      <c r="F22" s="76">
        <f>SUM(F18:F21)</f>
        <v>0</v>
      </c>
    </row>
    <row r="23" spans="1:6" ht="13.5" customHeight="1">
      <c r="A23" s="99" t="s">
        <v>117</v>
      </c>
      <c r="B23" s="100" t="s">
        <v>118</v>
      </c>
      <c r="C23" s="95">
        <f>SUM(C22,C17)</f>
        <v>0</v>
      </c>
      <c r="D23" s="95">
        <f>SUM(D22,D17)</f>
        <v>0</v>
      </c>
      <c r="E23" s="95">
        <f>SUM(E22,E17)</f>
        <v>0</v>
      </c>
      <c r="F23" s="95">
        <f>SUM(F22,F17)</f>
        <v>0</v>
      </c>
    </row>
    <row r="24" spans="1:6" ht="12.75">
      <c r="A24" s="101"/>
      <c r="B24" s="102"/>
      <c r="C24" s="230"/>
      <c r="D24" s="230"/>
      <c r="E24" s="230"/>
      <c r="F24" s="230"/>
    </row>
    <row r="25" spans="1:6" ht="12.75">
      <c r="A25" s="103" t="s">
        <v>120</v>
      </c>
      <c r="B25" s="104" t="s">
        <v>289</v>
      </c>
      <c r="C25" s="84"/>
      <c r="D25" s="84"/>
      <c r="E25" s="84"/>
      <c r="F25" s="84"/>
    </row>
    <row r="26" spans="1:6" ht="12.75">
      <c r="A26" s="105" t="s">
        <v>123</v>
      </c>
      <c r="B26" s="104" t="s">
        <v>124</v>
      </c>
      <c r="C26" s="84"/>
      <c r="D26" s="84"/>
      <c r="E26" s="84"/>
      <c r="F26" s="84"/>
    </row>
    <row r="27" spans="1:6" ht="12.75">
      <c r="A27" s="106" t="s">
        <v>125</v>
      </c>
      <c r="B27" s="107" t="s">
        <v>126</v>
      </c>
      <c r="C27" s="230"/>
      <c r="D27" s="230"/>
      <c r="E27" s="230"/>
      <c r="F27" s="230"/>
    </row>
    <row r="28" spans="1:6" ht="12.75">
      <c r="A28" s="108" t="s">
        <v>128</v>
      </c>
      <c r="B28" s="107" t="s">
        <v>129</v>
      </c>
      <c r="C28" s="230"/>
      <c r="D28" s="230"/>
      <c r="E28" s="230"/>
      <c r="F28" s="230"/>
    </row>
    <row r="29" spans="1:6" ht="12.75">
      <c r="A29" s="109" t="s">
        <v>131</v>
      </c>
      <c r="B29" s="110" t="s">
        <v>132</v>
      </c>
      <c r="C29" s="357">
        <f>SUM(C25:C28)</f>
        <v>0</v>
      </c>
      <c r="D29" s="357">
        <f>SUM(D25:D28)</f>
        <v>0</v>
      </c>
      <c r="E29" s="357">
        <f>SUM(E25:E28)</f>
        <v>0</v>
      </c>
      <c r="F29" s="357">
        <f>SUM(F25:F28)</f>
        <v>0</v>
      </c>
    </row>
    <row r="30" spans="1:6" ht="12.75">
      <c r="A30" s="234"/>
      <c r="B30" s="78"/>
      <c r="C30" s="230"/>
      <c r="D30" s="230"/>
      <c r="E30" s="230"/>
      <c r="F30" s="230"/>
    </row>
    <row r="31" spans="1:6" ht="12.75">
      <c r="A31" s="81" t="s">
        <v>133</v>
      </c>
      <c r="B31" s="111" t="s">
        <v>134</v>
      </c>
      <c r="C31" s="230"/>
      <c r="D31" s="230"/>
      <c r="E31" s="230"/>
      <c r="F31" s="230"/>
    </row>
    <row r="32" spans="1:6" ht="12.75">
      <c r="A32" s="85" t="s">
        <v>135</v>
      </c>
      <c r="B32" s="86" t="s">
        <v>290</v>
      </c>
      <c r="C32" s="230"/>
      <c r="D32" s="230"/>
      <c r="E32" s="230"/>
      <c r="F32" s="230"/>
    </row>
    <row r="33" spans="1:6" ht="12.75">
      <c r="A33" s="85" t="s">
        <v>137</v>
      </c>
      <c r="B33" s="86" t="s">
        <v>138</v>
      </c>
      <c r="C33" s="230"/>
      <c r="D33" s="230"/>
      <c r="E33" s="230"/>
      <c r="F33" s="230"/>
    </row>
    <row r="34" spans="1:6" ht="12.75">
      <c r="A34" s="85" t="s">
        <v>140</v>
      </c>
      <c r="B34" s="86" t="s">
        <v>141</v>
      </c>
      <c r="C34" s="230"/>
      <c r="D34" s="230"/>
      <c r="E34" s="230"/>
      <c r="F34" s="230"/>
    </row>
    <row r="35" spans="1:6" ht="12.75">
      <c r="A35" s="85" t="s">
        <v>142</v>
      </c>
      <c r="B35" s="86" t="s">
        <v>143</v>
      </c>
      <c r="C35" s="230"/>
      <c r="D35" s="230"/>
      <c r="E35" s="230"/>
      <c r="F35" s="230"/>
    </row>
    <row r="36" spans="1:6" ht="12.75">
      <c r="A36" s="85" t="s">
        <v>145</v>
      </c>
      <c r="B36" s="112" t="s">
        <v>146</v>
      </c>
      <c r="C36" s="385">
        <f>SUM(C31:C35)</f>
        <v>0</v>
      </c>
      <c r="D36" s="385">
        <f>SUM(D31:D35)</f>
        <v>0</v>
      </c>
      <c r="E36" s="385">
        <f>SUM(E31:E35)</f>
        <v>0</v>
      </c>
      <c r="F36" s="385">
        <f>SUM(F31:F35)</f>
        <v>0</v>
      </c>
    </row>
    <row r="37" spans="1:6" ht="12.75">
      <c r="A37" s="85" t="s">
        <v>147</v>
      </c>
      <c r="B37" s="86" t="s">
        <v>148</v>
      </c>
      <c r="C37" s="385"/>
      <c r="D37" s="385"/>
      <c r="E37" s="385"/>
      <c r="F37" s="385"/>
    </row>
    <row r="38" spans="1:6" ht="12.75">
      <c r="A38" s="85" t="s">
        <v>149</v>
      </c>
      <c r="B38" s="86" t="s">
        <v>150</v>
      </c>
      <c r="C38" s="230"/>
      <c r="D38" s="230"/>
      <c r="E38" s="230"/>
      <c r="F38" s="230"/>
    </row>
    <row r="39" spans="1:6" ht="12.75">
      <c r="A39" s="85" t="s">
        <v>151</v>
      </c>
      <c r="B39" s="86" t="s">
        <v>152</v>
      </c>
      <c r="C39" s="230"/>
      <c r="D39" s="230"/>
      <c r="E39" s="230"/>
      <c r="F39" s="230"/>
    </row>
    <row r="40" spans="1:6" ht="12.75">
      <c r="A40" s="85" t="s">
        <v>153</v>
      </c>
      <c r="B40" s="86" t="s">
        <v>154</v>
      </c>
      <c r="C40" s="230"/>
      <c r="D40" s="230"/>
      <c r="E40" s="230"/>
      <c r="F40" s="230"/>
    </row>
    <row r="41" spans="1:7" ht="12.75" customHeight="1">
      <c r="A41" s="115" t="s">
        <v>156</v>
      </c>
      <c r="B41" s="116" t="s">
        <v>157</v>
      </c>
      <c r="C41" s="230"/>
      <c r="D41" s="230">
        <v>232</v>
      </c>
      <c r="E41" s="230">
        <v>232</v>
      </c>
      <c r="F41" s="230">
        <v>0</v>
      </c>
      <c r="G41"/>
    </row>
    <row r="42" spans="1:6" ht="13.5" customHeight="1">
      <c r="A42" s="99" t="s">
        <v>159</v>
      </c>
      <c r="B42" s="117" t="s">
        <v>160</v>
      </c>
      <c r="C42" s="76">
        <f>SUM(C38:C41)</f>
        <v>0</v>
      </c>
      <c r="D42" s="76">
        <f>SUM(D38:D41)</f>
        <v>232</v>
      </c>
      <c r="E42" s="76">
        <f>SUM(E38:E41)</f>
        <v>232</v>
      </c>
      <c r="F42" s="76">
        <f>SUM(F38:F41)</f>
        <v>0</v>
      </c>
    </row>
    <row r="43" spans="1:6" ht="13.5" customHeight="1">
      <c r="A43" s="118" t="s">
        <v>161</v>
      </c>
      <c r="B43" s="119" t="s">
        <v>162</v>
      </c>
      <c r="C43" s="386">
        <f>SUM(C42,C36)</f>
        <v>0</v>
      </c>
      <c r="D43" s="386">
        <f>SUM(D42,D36)</f>
        <v>232</v>
      </c>
      <c r="E43" s="386">
        <f>SUM(E42,E36)</f>
        <v>232</v>
      </c>
      <c r="F43" s="386">
        <f>SUM(F42,F36)</f>
        <v>0</v>
      </c>
    </row>
    <row r="44" spans="1:6" ht="12.75">
      <c r="A44" s="81" t="s">
        <v>163</v>
      </c>
      <c r="B44" s="111" t="s">
        <v>164</v>
      </c>
      <c r="C44" s="230"/>
      <c r="D44" s="230"/>
      <c r="E44" s="230"/>
      <c r="F44" s="230"/>
    </row>
    <row r="45" spans="1:6" ht="12.75">
      <c r="A45" s="122" t="s">
        <v>165</v>
      </c>
      <c r="B45" s="123" t="s">
        <v>166</v>
      </c>
      <c r="C45" s="230"/>
      <c r="D45" s="230"/>
      <c r="E45" s="230"/>
      <c r="F45" s="230"/>
    </row>
    <row r="46" spans="1:6" ht="12.75">
      <c r="A46" s="85" t="s">
        <v>167</v>
      </c>
      <c r="B46" s="86" t="s">
        <v>168</v>
      </c>
      <c r="C46" s="230"/>
      <c r="D46" s="230"/>
      <c r="E46" s="230"/>
      <c r="F46" s="230"/>
    </row>
    <row r="47" spans="1:6" ht="12.75">
      <c r="A47" s="124" t="s">
        <v>169</v>
      </c>
      <c r="B47" s="125" t="s">
        <v>170</v>
      </c>
      <c r="C47" s="386">
        <f>SUM(C44:C46)</f>
        <v>0</v>
      </c>
      <c r="D47" s="386">
        <f>SUM(D44:D46)</f>
        <v>0</v>
      </c>
      <c r="E47" s="386">
        <f>SUM(E44:E46)</f>
        <v>0</v>
      </c>
      <c r="F47" s="386">
        <f>SUM(F44:F46)</f>
        <v>0</v>
      </c>
    </row>
    <row r="48" spans="1:6" ht="12.75">
      <c r="A48" s="85" t="s">
        <v>171</v>
      </c>
      <c r="B48" s="86" t="s">
        <v>172</v>
      </c>
      <c r="C48" s="230">
        <v>8000</v>
      </c>
      <c r="D48" s="230">
        <v>8000</v>
      </c>
      <c r="E48" s="230">
        <v>8000</v>
      </c>
      <c r="F48" s="230">
        <v>6932</v>
      </c>
    </row>
    <row r="49" spans="1:6" ht="12.75">
      <c r="A49" s="85" t="s">
        <v>173</v>
      </c>
      <c r="B49" s="86" t="s">
        <v>174</v>
      </c>
      <c r="C49" s="230"/>
      <c r="D49" s="230"/>
      <c r="E49" s="230"/>
      <c r="F49" s="230"/>
    </row>
    <row r="50" spans="1:6" ht="12.75">
      <c r="A50" s="85" t="s">
        <v>175</v>
      </c>
      <c r="B50" s="86" t="s">
        <v>176</v>
      </c>
      <c r="C50" s="230"/>
      <c r="D50" s="230"/>
      <c r="E50" s="230"/>
      <c r="F50" s="230"/>
    </row>
    <row r="51" spans="1:6" ht="12.75">
      <c r="A51" s="124" t="s">
        <v>177</v>
      </c>
      <c r="B51" s="125" t="s">
        <v>178</v>
      </c>
      <c r="C51" s="386">
        <f>SUM(C48:C50)</f>
        <v>8000</v>
      </c>
      <c r="D51" s="386">
        <f>SUM(D48:D50)</f>
        <v>8000</v>
      </c>
      <c r="E51" s="386">
        <f>SUM(E48:E50)</f>
        <v>8000</v>
      </c>
      <c r="F51" s="386">
        <f>SUM(F48:F50)</f>
        <v>6932</v>
      </c>
    </row>
    <row r="52" spans="1:6" ht="12.75">
      <c r="A52" s="85" t="s">
        <v>179</v>
      </c>
      <c r="B52" s="86" t="s">
        <v>180</v>
      </c>
      <c r="C52" s="230"/>
      <c r="D52" s="230"/>
      <c r="E52" s="230"/>
      <c r="F52" s="230"/>
    </row>
    <row r="53" spans="1:6" ht="12.75">
      <c r="A53" s="85" t="s">
        <v>181</v>
      </c>
      <c r="B53" s="86" t="s">
        <v>182</v>
      </c>
      <c r="C53" s="230"/>
      <c r="D53" s="230"/>
      <c r="E53" s="230"/>
      <c r="F53" s="230">
        <v>118</v>
      </c>
    </row>
    <row r="54" spans="1:6" ht="12.75">
      <c r="A54" s="85" t="s">
        <v>184</v>
      </c>
      <c r="B54" s="86" t="s">
        <v>443</v>
      </c>
      <c r="C54" s="230">
        <v>623</v>
      </c>
      <c r="D54" s="230">
        <v>623</v>
      </c>
      <c r="E54" s="230">
        <v>623</v>
      </c>
      <c r="F54" s="230">
        <v>529</v>
      </c>
    </row>
    <row r="55" spans="1:6" ht="12.75">
      <c r="A55" s="124" t="s">
        <v>186</v>
      </c>
      <c r="B55" s="125" t="s">
        <v>187</v>
      </c>
      <c r="C55" s="386">
        <f>SUM(C53:C54)</f>
        <v>623</v>
      </c>
      <c r="D55" s="386">
        <f>SUM(D53:D54)</f>
        <v>623</v>
      </c>
      <c r="E55" s="386">
        <f>SUM(E53:E54)</f>
        <v>623</v>
      </c>
      <c r="F55" s="386">
        <f>SUM(F53:F54)</f>
        <v>647</v>
      </c>
    </row>
    <row r="56" spans="1:6" ht="12.75">
      <c r="A56" s="124" t="s">
        <v>188</v>
      </c>
      <c r="B56" s="127" t="s">
        <v>189</v>
      </c>
      <c r="C56" s="387"/>
      <c r="D56" s="387"/>
      <c r="E56" s="387"/>
      <c r="F56" s="387"/>
    </row>
    <row r="57" spans="1:6" ht="12.75">
      <c r="A57" s="115"/>
      <c r="B57" s="128" t="s">
        <v>190</v>
      </c>
      <c r="C57" s="210"/>
      <c r="D57" s="210"/>
      <c r="E57" s="210"/>
      <c r="F57" s="210"/>
    </row>
    <row r="58" spans="1:6" ht="12.75">
      <c r="A58" s="115" t="s">
        <v>191</v>
      </c>
      <c r="B58" s="128" t="s">
        <v>192</v>
      </c>
      <c r="C58" s="210"/>
      <c r="D58" s="210"/>
      <c r="E58" s="210"/>
      <c r="F58" s="210"/>
    </row>
    <row r="59" spans="1:6" ht="12.75">
      <c r="A59" s="115" t="s">
        <v>194</v>
      </c>
      <c r="B59" s="128" t="s">
        <v>195</v>
      </c>
      <c r="C59" s="210"/>
      <c r="D59" s="210"/>
      <c r="E59" s="210"/>
      <c r="F59" s="210"/>
    </row>
    <row r="60" spans="1:6" ht="27" customHeight="1">
      <c r="A60" s="129" t="s">
        <v>196</v>
      </c>
      <c r="B60" s="130" t="s">
        <v>197</v>
      </c>
      <c r="C60" s="212">
        <f>SUM(C58:C59)</f>
        <v>0</v>
      </c>
      <c r="D60" s="212">
        <f>SUM(D58:D59)</f>
        <v>0</v>
      </c>
      <c r="E60" s="212">
        <f>SUM(E58:E59)</f>
        <v>0</v>
      </c>
      <c r="F60" s="212">
        <f>SUM(F58:F59)</f>
        <v>0</v>
      </c>
    </row>
    <row r="61" spans="1:6" ht="13.5" customHeight="1">
      <c r="A61" s="108" t="s">
        <v>198</v>
      </c>
      <c r="B61" s="133" t="s">
        <v>199</v>
      </c>
      <c r="C61" s="212"/>
      <c r="D61" s="212"/>
      <c r="E61" s="212"/>
      <c r="F61" s="212"/>
    </row>
    <row r="62" spans="1:6" ht="13.5" customHeight="1">
      <c r="A62" s="108" t="s">
        <v>200</v>
      </c>
      <c r="B62" s="133" t="s">
        <v>201</v>
      </c>
      <c r="C62" s="212"/>
      <c r="D62" s="212"/>
      <c r="E62" s="212"/>
      <c r="F62" s="212"/>
    </row>
    <row r="63" spans="1:6" ht="13.5" customHeight="1">
      <c r="A63" s="108" t="s">
        <v>202</v>
      </c>
      <c r="B63" s="133" t="s">
        <v>203</v>
      </c>
      <c r="C63" s="212"/>
      <c r="D63" s="212"/>
      <c r="E63" s="212"/>
      <c r="F63" s="212"/>
    </row>
    <row r="64" spans="1:6" ht="13.5" customHeight="1">
      <c r="A64" s="108" t="s">
        <v>205</v>
      </c>
      <c r="B64" s="133" t="s">
        <v>206</v>
      </c>
      <c r="C64" s="212"/>
      <c r="D64" s="212"/>
      <c r="E64" s="212"/>
      <c r="F64" s="212"/>
    </row>
    <row r="65" spans="1:6" ht="13.5" customHeight="1">
      <c r="A65" s="134" t="s">
        <v>208</v>
      </c>
      <c r="B65" s="130" t="s">
        <v>209</v>
      </c>
      <c r="C65" s="212">
        <f>SUM(C61:C64)</f>
        <v>0</v>
      </c>
      <c r="D65" s="212">
        <f>SUM(D61:D64)</f>
        <v>0</v>
      </c>
      <c r="E65" s="212">
        <f>SUM(E61:E64)</f>
        <v>0</v>
      </c>
      <c r="F65" s="212">
        <f>SUM(F61:F64)</f>
        <v>0</v>
      </c>
    </row>
    <row r="66" spans="1:6" ht="13.5" customHeight="1">
      <c r="A66" s="135" t="s">
        <v>210</v>
      </c>
      <c r="B66" s="127" t="s">
        <v>211</v>
      </c>
      <c r="C66" s="388">
        <f>SUM(C65+C60+C56+C55+C51)</f>
        <v>8623</v>
      </c>
      <c r="D66" s="388">
        <f>SUM(D65+D60+D56+D55+D51)</f>
        <v>8623</v>
      </c>
      <c r="E66" s="388">
        <f>SUM(E65+E60+E56+E55+E51)</f>
        <v>8623</v>
      </c>
      <c r="F66" s="388">
        <f>SUM(F65+F60+F56+F55+F51)</f>
        <v>7579</v>
      </c>
    </row>
    <row r="67" spans="1:6" ht="12.75">
      <c r="A67" s="85" t="s">
        <v>212</v>
      </c>
      <c r="B67" s="133" t="s">
        <v>213</v>
      </c>
      <c r="C67" s="216"/>
      <c r="D67" s="216"/>
      <c r="E67" s="216"/>
      <c r="F67" s="216"/>
    </row>
    <row r="68" spans="1:6" ht="12.75">
      <c r="A68" s="85" t="s">
        <v>214</v>
      </c>
      <c r="B68" s="133" t="s">
        <v>215</v>
      </c>
      <c r="C68" s="216"/>
      <c r="D68" s="216"/>
      <c r="E68" s="216"/>
      <c r="F68" s="216"/>
    </row>
    <row r="69" spans="1:6" ht="24" customHeight="1">
      <c r="A69" s="124" t="s">
        <v>217</v>
      </c>
      <c r="B69" s="127" t="s">
        <v>218</v>
      </c>
      <c r="C69" s="215">
        <f>SUM(C67:C68)</f>
        <v>0</v>
      </c>
      <c r="D69" s="215">
        <f>SUM(D67:D68)</f>
        <v>0</v>
      </c>
      <c r="E69" s="215">
        <f>SUM(E67:E68)</f>
        <v>0</v>
      </c>
      <c r="F69" s="215">
        <f>SUM(F67:F68)</f>
        <v>0</v>
      </c>
    </row>
    <row r="70" spans="1:6" ht="26.25" customHeight="1">
      <c r="A70" s="129" t="s">
        <v>219</v>
      </c>
      <c r="B70" s="130" t="s">
        <v>220</v>
      </c>
      <c r="C70" s="217">
        <v>2328</v>
      </c>
      <c r="D70" s="217">
        <v>2391</v>
      </c>
      <c r="E70" s="217">
        <v>2391</v>
      </c>
      <c r="F70" s="217">
        <v>1880</v>
      </c>
    </row>
    <row r="71" spans="1:6" ht="15.75" customHeight="1">
      <c r="A71" s="99" t="s">
        <v>221</v>
      </c>
      <c r="B71" s="130" t="s">
        <v>222</v>
      </c>
      <c r="C71" s="217"/>
      <c r="D71" s="217"/>
      <c r="E71" s="217"/>
      <c r="F71" s="217"/>
    </row>
    <row r="72" spans="1:6" ht="15.75" customHeight="1">
      <c r="A72" s="78" t="s">
        <v>223</v>
      </c>
      <c r="B72" s="130" t="s">
        <v>224</v>
      </c>
      <c r="C72" s="217"/>
      <c r="D72" s="217"/>
      <c r="E72" s="217"/>
      <c r="F72" s="217"/>
    </row>
    <row r="73" spans="1:6" ht="15.75" customHeight="1">
      <c r="A73" s="141" t="s">
        <v>225</v>
      </c>
      <c r="B73" s="142" t="s">
        <v>226</v>
      </c>
      <c r="C73" s="217"/>
      <c r="D73" s="217"/>
      <c r="E73" s="217"/>
      <c r="F73" s="217"/>
    </row>
    <row r="74" spans="1:6" ht="15.75" customHeight="1">
      <c r="A74" s="45" t="s">
        <v>227</v>
      </c>
      <c r="B74" s="143" t="s">
        <v>228</v>
      </c>
      <c r="C74" s="216"/>
      <c r="D74" s="216"/>
      <c r="E74" s="216"/>
      <c r="F74" s="216"/>
    </row>
    <row r="75" spans="1:6" ht="15.75" customHeight="1">
      <c r="A75" s="45" t="s">
        <v>229</v>
      </c>
      <c r="B75" s="143" t="s">
        <v>230</v>
      </c>
      <c r="C75" s="216"/>
      <c r="D75" s="216"/>
      <c r="E75" s="216"/>
      <c r="F75" s="216">
        <v>1</v>
      </c>
    </row>
    <row r="76" spans="1:6" ht="12.75">
      <c r="A76" s="144" t="s">
        <v>231</v>
      </c>
      <c r="B76" s="130" t="s">
        <v>232</v>
      </c>
      <c r="C76" s="217">
        <f>SUM(C74:C75)</f>
        <v>0</v>
      </c>
      <c r="D76" s="217">
        <f>SUM(D74:D75)</f>
        <v>0</v>
      </c>
      <c r="E76" s="217">
        <f>SUM(E74:E75)</f>
        <v>0</v>
      </c>
      <c r="F76" s="217">
        <f>SUM(F74:F75)</f>
        <v>1</v>
      </c>
    </row>
    <row r="77" spans="1:6" ht="24.75" customHeight="1">
      <c r="A77" s="145" t="s">
        <v>233</v>
      </c>
      <c r="B77" s="127" t="s">
        <v>234</v>
      </c>
      <c r="C77" s="215">
        <f>C76+C73+C72+C71+C70</f>
        <v>2328</v>
      </c>
      <c r="D77" s="215">
        <f>D76+D73+D72+D71+D70</f>
        <v>2391</v>
      </c>
      <c r="E77" s="215">
        <f>E76+E73+E72+E71+E70</f>
        <v>2391</v>
      </c>
      <c r="F77" s="215">
        <f>F76+F73+F72+F71+F70</f>
        <v>1881</v>
      </c>
    </row>
    <row r="78" spans="1:10" ht="15.75" customHeight="1">
      <c r="A78" s="147" t="s">
        <v>235</v>
      </c>
      <c r="B78" s="148" t="s">
        <v>236</v>
      </c>
      <c r="C78" s="215">
        <f>SUM(C77+C69+C66+C47+C43)</f>
        <v>10951</v>
      </c>
      <c r="D78" s="215">
        <f>SUM(D77+D69+D66+D47+D43)</f>
        <v>11246</v>
      </c>
      <c r="E78" s="215">
        <f>SUM(E77+E69+E66+E47+E43)</f>
        <v>11246</v>
      </c>
      <c r="F78" s="215">
        <f>SUM(F77+F69+F66+F47+F43)</f>
        <v>9460</v>
      </c>
      <c r="G78" s="146"/>
      <c r="H78" s="146"/>
      <c r="I78" s="146"/>
      <c r="J78" s="146"/>
    </row>
    <row r="79" spans="1:10" ht="15.75" customHeight="1">
      <c r="A79" s="144" t="s">
        <v>237</v>
      </c>
      <c r="B79" s="133" t="s">
        <v>238</v>
      </c>
      <c r="C79" s="217"/>
      <c r="D79" s="217"/>
      <c r="E79" s="217"/>
      <c r="F79" s="217"/>
      <c r="G79" s="146"/>
      <c r="H79" s="146"/>
      <c r="I79" s="146"/>
      <c r="J79" s="146"/>
    </row>
    <row r="80" spans="1:10" ht="24.75" customHeight="1">
      <c r="A80" s="144" t="s">
        <v>239</v>
      </c>
      <c r="B80" s="133" t="s">
        <v>240</v>
      </c>
      <c r="C80" s="217"/>
      <c r="D80" s="217"/>
      <c r="E80" s="217"/>
      <c r="F80" s="217"/>
      <c r="G80" s="146"/>
      <c r="H80" s="146"/>
      <c r="I80" s="146"/>
      <c r="J80" s="146"/>
    </row>
    <row r="81" spans="1:10" ht="13.5" customHeight="1">
      <c r="A81" s="144"/>
      <c r="B81" s="104" t="s">
        <v>241</v>
      </c>
      <c r="C81" s="217"/>
      <c r="D81" s="217"/>
      <c r="E81" s="217"/>
      <c r="F81" s="217"/>
      <c r="G81" s="146"/>
      <c r="H81" s="146"/>
      <c r="I81" s="146"/>
      <c r="J81" s="146"/>
    </row>
    <row r="82" spans="1:6" ht="13.5" customHeight="1">
      <c r="A82" s="144"/>
      <c r="B82" s="104" t="s">
        <v>242</v>
      </c>
      <c r="C82" s="230"/>
      <c r="D82" s="230"/>
      <c r="E82" s="230"/>
      <c r="F82" s="230"/>
    </row>
    <row r="83" spans="1:6" ht="13.5" customHeight="1">
      <c r="A83" s="144"/>
      <c r="B83" s="104" t="s">
        <v>243</v>
      </c>
      <c r="C83" s="230"/>
      <c r="D83" s="230"/>
      <c r="E83" s="230"/>
      <c r="F83" s="230"/>
    </row>
    <row r="84" spans="1:6" ht="25.5">
      <c r="A84" s="145" t="s">
        <v>244</v>
      </c>
      <c r="B84" s="127" t="s">
        <v>245</v>
      </c>
      <c r="C84" s="76">
        <f>SUM(C80:C83)</f>
        <v>0</v>
      </c>
      <c r="D84" s="76">
        <f>SUM(D80:D83)</f>
        <v>0</v>
      </c>
      <c r="E84" s="76">
        <f>SUM(E80:E83)</f>
        <v>0</v>
      </c>
      <c r="F84" s="76">
        <f>SUM(F80:F83)</f>
        <v>0</v>
      </c>
    </row>
    <row r="85" spans="1:6" s="149" customFormat="1" ht="12.75">
      <c r="A85" s="147" t="s">
        <v>246</v>
      </c>
      <c r="B85" s="147" t="s">
        <v>247</v>
      </c>
      <c r="C85" s="386">
        <f>SUM(C79+C84)</f>
        <v>0</v>
      </c>
      <c r="D85" s="386">
        <f>SUM(D79+D84)</f>
        <v>0</v>
      </c>
      <c r="E85" s="386">
        <f>SUM(E79+E84)</f>
        <v>0</v>
      </c>
      <c r="F85" s="386">
        <f>SUM(F79+F84)</f>
        <v>0</v>
      </c>
    </row>
    <row r="86" spans="1:6" ht="12.75">
      <c r="A86" s="104" t="s">
        <v>248</v>
      </c>
      <c r="B86" s="133" t="s">
        <v>249</v>
      </c>
      <c r="C86" s="216"/>
      <c r="D86" s="216"/>
      <c r="E86" s="216"/>
      <c r="F86" s="216"/>
    </row>
    <row r="87" spans="1:6" s="152" customFormat="1" ht="12.75">
      <c r="A87" s="104" t="s">
        <v>250</v>
      </c>
      <c r="B87" s="133" t="s">
        <v>251</v>
      </c>
      <c r="C87" s="216"/>
      <c r="D87" s="216"/>
      <c r="E87" s="216"/>
      <c r="F87" s="216">
        <v>232</v>
      </c>
    </row>
    <row r="88" spans="1:6" ht="12.75">
      <c r="A88" s="155" t="s">
        <v>252</v>
      </c>
      <c r="B88" s="133" t="s">
        <v>253</v>
      </c>
      <c r="C88" s="216"/>
      <c r="D88" s="216"/>
      <c r="E88" s="216"/>
      <c r="F88" s="216"/>
    </row>
    <row r="89" spans="1:6" ht="24" customHeight="1">
      <c r="A89" s="155" t="s">
        <v>254</v>
      </c>
      <c r="B89" s="133" t="s">
        <v>255</v>
      </c>
      <c r="C89" s="216"/>
      <c r="D89" s="216"/>
      <c r="E89" s="216"/>
      <c r="F89" s="216"/>
    </row>
    <row r="90" spans="1:6" ht="26.25" customHeight="1">
      <c r="A90" s="155" t="s">
        <v>256</v>
      </c>
      <c r="B90" s="133" t="s">
        <v>257</v>
      </c>
      <c r="C90" s="216">
        <v>3000</v>
      </c>
      <c r="D90" s="430">
        <v>3315</v>
      </c>
      <c r="E90" s="726">
        <v>6618</v>
      </c>
      <c r="F90" s="726">
        <v>3300</v>
      </c>
    </row>
    <row r="91" spans="1:6" ht="25.5" customHeight="1">
      <c r="A91" s="155" t="s">
        <v>262</v>
      </c>
      <c r="B91" s="133" t="s">
        <v>263</v>
      </c>
      <c r="C91" s="216">
        <v>810</v>
      </c>
      <c r="D91" s="430">
        <v>895</v>
      </c>
      <c r="E91" s="726">
        <v>1787</v>
      </c>
      <c r="F91" s="726">
        <v>954</v>
      </c>
    </row>
    <row r="92" spans="1:6" ht="12.75">
      <c r="A92" s="157" t="s">
        <v>264</v>
      </c>
      <c r="B92" s="148" t="s">
        <v>265</v>
      </c>
      <c r="C92" s="217">
        <f>SUM(C86:C91)</f>
        <v>3810</v>
      </c>
      <c r="D92" s="431">
        <f>SUM(D86:D91)</f>
        <v>4210</v>
      </c>
      <c r="E92" s="727">
        <f>SUM(E86:E91)</f>
        <v>8405</v>
      </c>
      <c r="F92" s="727">
        <f>SUM(F86:F91)</f>
        <v>4486</v>
      </c>
    </row>
    <row r="93" spans="1:6" ht="12.75">
      <c r="A93" s="155" t="s">
        <v>266</v>
      </c>
      <c r="B93" s="133" t="s">
        <v>267</v>
      </c>
      <c r="C93" s="216"/>
      <c r="D93" s="216"/>
      <c r="E93" s="216"/>
      <c r="F93" s="216"/>
    </row>
    <row r="94" spans="1:6" ht="12.75">
      <c r="A94" s="155" t="s">
        <v>269</v>
      </c>
      <c r="B94" s="133" t="s">
        <v>270</v>
      </c>
      <c r="C94" s="216"/>
      <c r="D94" s="216"/>
      <c r="E94" s="216"/>
      <c r="F94" s="216"/>
    </row>
    <row r="95" spans="1:6" ht="12.75">
      <c r="A95" s="155" t="s">
        <v>271</v>
      </c>
      <c r="B95" s="133" t="s">
        <v>272</v>
      </c>
      <c r="C95" s="216"/>
      <c r="D95" s="216"/>
      <c r="E95" s="216"/>
      <c r="F95" s="216"/>
    </row>
    <row r="96" spans="1:6" ht="24" customHeight="1">
      <c r="A96" s="155" t="s">
        <v>273</v>
      </c>
      <c r="B96" s="133" t="s">
        <v>274</v>
      </c>
      <c r="C96" s="216"/>
      <c r="D96" s="216"/>
      <c r="E96" s="216"/>
      <c r="F96" s="216"/>
    </row>
    <row r="97" spans="1:6" ht="12.75">
      <c r="A97" s="157" t="s">
        <v>275</v>
      </c>
      <c r="B97" s="148" t="s">
        <v>276</v>
      </c>
      <c r="C97" s="217">
        <f>SUM(C93:C96)</f>
        <v>0</v>
      </c>
      <c r="D97" s="217">
        <f>SUM(D93:D96)</f>
        <v>0</v>
      </c>
      <c r="E97" s="217">
        <f>SUM(E93:E96)</f>
        <v>0</v>
      </c>
      <c r="F97" s="217">
        <f>SUM(F93:F96)</f>
        <v>0</v>
      </c>
    </row>
    <row r="98" spans="1:6" ht="25.5" customHeight="1">
      <c r="A98" s="155" t="s">
        <v>277</v>
      </c>
      <c r="B98" s="158" t="s">
        <v>278</v>
      </c>
      <c r="C98" s="216"/>
      <c r="D98" s="216"/>
      <c r="E98" s="216"/>
      <c r="F98" s="216"/>
    </row>
    <row r="99" spans="1:6" ht="27" customHeight="1">
      <c r="A99" s="155" t="s">
        <v>279</v>
      </c>
      <c r="B99" s="133" t="s">
        <v>280</v>
      </c>
      <c r="C99" s="216"/>
      <c r="D99" s="216"/>
      <c r="E99" s="216"/>
      <c r="F99" s="216"/>
    </row>
    <row r="100" spans="1:6" ht="12.75">
      <c r="A100" s="157" t="s">
        <v>281</v>
      </c>
      <c r="B100" s="159" t="s">
        <v>282</v>
      </c>
      <c r="C100" s="76">
        <f>SUM(C98:C99)</f>
        <v>0</v>
      </c>
      <c r="D100" s="76">
        <f>SUM(D98:D99)</f>
        <v>0</v>
      </c>
      <c r="E100" s="76">
        <f>SUM(E98:E99)</f>
        <v>0</v>
      </c>
      <c r="F100" s="76">
        <f>SUM(F98:F99)</f>
        <v>0</v>
      </c>
    </row>
    <row r="101" spans="1:6" ht="12.75">
      <c r="A101" s="155"/>
      <c r="B101" s="160" t="s">
        <v>283</v>
      </c>
      <c r="C101" s="357">
        <f>SUM(C100+C97+C92+C85+C78+C29+C23)</f>
        <v>14761</v>
      </c>
      <c r="D101" s="418">
        <f>SUM(D100+D97+D92+D85+D78+D29+D23)</f>
        <v>15456</v>
      </c>
      <c r="E101" s="669">
        <f>SUM(E100+E97+E92+E85+E78+E29+E23)</f>
        <v>19651</v>
      </c>
      <c r="F101" s="669">
        <f>SUM(F100+F97+F92+F85+F78+F29+F23)</f>
        <v>13946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1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G102"/>
  <sheetViews>
    <sheetView view="pageBreakPreview" zoomScale="90" zoomScaleSheetLayoutView="90" zoomScalePageLayoutView="0" workbookViewId="0" topLeftCell="A91">
      <selection activeCell="F91" sqref="F91"/>
    </sheetView>
  </sheetViews>
  <sheetFormatPr defaultColWidth="8.41015625" defaultRowHeight="18"/>
  <cols>
    <col min="1" max="1" width="8.41015625" style="3" customWidth="1"/>
    <col min="2" max="2" width="33.75" style="3" customWidth="1"/>
    <col min="3" max="3" width="6.58203125" style="432" customWidth="1"/>
    <col min="4" max="4" width="7.75" style="162" customWidth="1"/>
    <col min="5" max="6" width="7.75" style="70" customWidth="1"/>
    <col min="7" max="7" width="18.25" style="3" customWidth="1"/>
    <col min="8" max="246" width="7.08203125" style="3" customWidth="1"/>
    <col min="247" max="16384" width="8.41015625" style="3" customWidth="1"/>
  </cols>
  <sheetData>
    <row r="2" spans="1:6" ht="12.75">
      <c r="A2" s="880" t="s">
        <v>50</v>
      </c>
      <c r="B2" s="880"/>
      <c r="C2" s="880"/>
      <c r="D2" s="880"/>
      <c r="E2" s="880"/>
      <c r="F2" s="3"/>
    </row>
    <row r="3" spans="3:6" ht="12.75">
      <c r="C3" s="433"/>
      <c r="E3" s="635" t="s">
        <v>5</v>
      </c>
      <c r="F3" s="635" t="s">
        <v>708</v>
      </c>
    </row>
    <row r="4" spans="1:7" ht="12.75">
      <c r="A4" s="134">
        <v>841403</v>
      </c>
      <c r="B4" s="74" t="s">
        <v>444</v>
      </c>
      <c r="C4" s="164" t="s">
        <v>292</v>
      </c>
      <c r="D4" s="391" t="s">
        <v>445</v>
      </c>
      <c r="E4" s="663" t="s">
        <v>445</v>
      </c>
      <c r="F4" s="663" t="s">
        <v>445</v>
      </c>
      <c r="G4" s="434">
        <v>42933</v>
      </c>
    </row>
    <row r="5" spans="1:6" ht="12.75">
      <c r="A5" s="319" t="s">
        <v>446</v>
      </c>
      <c r="B5" s="78" t="s">
        <v>447</v>
      </c>
      <c r="C5" s="164"/>
      <c r="D5" s="164"/>
      <c r="E5" s="628">
        <v>43100</v>
      </c>
      <c r="F5" s="628">
        <v>43100</v>
      </c>
    </row>
    <row r="6" spans="1:7" ht="13.5" customHeight="1">
      <c r="A6" s="166" t="s">
        <v>60</v>
      </c>
      <c r="B6" s="167" t="s">
        <v>61</v>
      </c>
      <c r="C6" s="224">
        <v>1272</v>
      </c>
      <c r="D6" s="224">
        <v>1272</v>
      </c>
      <c r="E6" s="224">
        <v>1272</v>
      </c>
      <c r="F6" s="224">
        <v>847</v>
      </c>
      <c r="G6"/>
    </row>
    <row r="7" spans="1:7" ht="13.5" customHeight="1">
      <c r="A7" s="168" t="s">
        <v>64</v>
      </c>
      <c r="B7" s="169" t="s">
        <v>65</v>
      </c>
      <c r="C7" s="224"/>
      <c r="D7" s="224"/>
      <c r="E7" s="224"/>
      <c r="F7" s="224"/>
      <c r="G7"/>
    </row>
    <row r="8" spans="1:7" ht="13.5" customHeight="1">
      <c r="A8" s="168" t="s">
        <v>69</v>
      </c>
      <c r="B8" s="169" t="s">
        <v>70</v>
      </c>
      <c r="C8" s="224"/>
      <c r="D8" s="224"/>
      <c r="E8" s="224"/>
      <c r="F8" s="224"/>
      <c r="G8"/>
    </row>
    <row r="9" spans="1:6" ht="12.75">
      <c r="A9" s="168" t="s">
        <v>73</v>
      </c>
      <c r="B9" s="169" t="s">
        <v>74</v>
      </c>
      <c r="C9" s="224"/>
      <c r="D9" s="224"/>
      <c r="E9" s="224"/>
      <c r="F9" s="224"/>
    </row>
    <row r="10" spans="1:6" ht="12.75">
      <c r="A10" s="168" t="s">
        <v>77</v>
      </c>
      <c r="B10" s="170" t="s">
        <v>78</v>
      </c>
      <c r="C10" s="224"/>
      <c r="D10" s="224"/>
      <c r="E10" s="224"/>
      <c r="F10" s="224"/>
    </row>
    <row r="11" spans="1:6" ht="12.75">
      <c r="A11" s="168" t="s">
        <v>82</v>
      </c>
      <c r="B11" s="170" t="s">
        <v>83</v>
      </c>
      <c r="C11" s="224"/>
      <c r="D11" s="224"/>
      <c r="E11" s="224"/>
      <c r="F11" s="224"/>
    </row>
    <row r="12" spans="1:6" ht="12.75">
      <c r="A12" s="168" t="s">
        <v>86</v>
      </c>
      <c r="B12" s="171" t="s">
        <v>286</v>
      </c>
      <c r="C12" s="224">
        <v>75</v>
      </c>
      <c r="D12" s="224">
        <v>75</v>
      </c>
      <c r="E12" s="224">
        <v>75</v>
      </c>
      <c r="F12" s="224">
        <v>68</v>
      </c>
    </row>
    <row r="13" spans="1:6" ht="12.75">
      <c r="A13" s="168" t="s">
        <v>89</v>
      </c>
      <c r="B13" s="171" t="s">
        <v>90</v>
      </c>
      <c r="C13" s="224"/>
      <c r="D13" s="224"/>
      <c r="E13" s="224"/>
      <c r="F13" s="224"/>
    </row>
    <row r="14" spans="1:7" ht="12.75">
      <c r="A14" s="168" t="s">
        <v>92</v>
      </c>
      <c r="B14" s="169" t="s">
        <v>287</v>
      </c>
      <c r="C14" s="224"/>
      <c r="D14" s="435">
        <v>8</v>
      </c>
      <c r="E14" s="155">
        <v>8</v>
      </c>
      <c r="F14" s="155">
        <v>5</v>
      </c>
      <c r="G14" s="415" t="s">
        <v>448</v>
      </c>
    </row>
    <row r="15" spans="1:6" ht="12.75">
      <c r="A15" s="168" t="s">
        <v>96</v>
      </c>
      <c r="B15" s="169" t="s">
        <v>288</v>
      </c>
      <c r="C15" s="224"/>
      <c r="D15" s="224"/>
      <c r="E15" s="224"/>
      <c r="F15" s="224"/>
    </row>
    <row r="16" spans="1:6" ht="15.75" customHeight="1">
      <c r="A16" s="172" t="s">
        <v>98</v>
      </c>
      <c r="B16" s="173" t="s">
        <v>99</v>
      </c>
      <c r="C16" s="224">
        <v>81</v>
      </c>
      <c r="D16" s="224">
        <v>81</v>
      </c>
      <c r="E16" s="224">
        <v>81</v>
      </c>
      <c r="F16" s="224">
        <v>0</v>
      </c>
    </row>
    <row r="17" spans="1:6" ht="12.75">
      <c r="A17" s="174" t="s">
        <v>102</v>
      </c>
      <c r="B17" s="175" t="s">
        <v>103</v>
      </c>
      <c r="C17" s="220">
        <f>SUM(C6:C16)</f>
        <v>1428</v>
      </c>
      <c r="D17" s="220">
        <f>SUM(D6:D16)</f>
        <v>1436</v>
      </c>
      <c r="E17" s="220">
        <f>SUM(E6:E16)</f>
        <v>1436</v>
      </c>
      <c r="F17" s="220">
        <f>SUM(F6:F16)</f>
        <v>920</v>
      </c>
    </row>
    <row r="18" spans="1:6" ht="12.75">
      <c r="A18" s="177" t="s">
        <v>104</v>
      </c>
      <c r="B18" s="178" t="s">
        <v>105</v>
      </c>
      <c r="C18" s="164"/>
      <c r="D18" s="164"/>
      <c r="E18" s="230"/>
      <c r="F18" s="230"/>
    </row>
    <row r="19" spans="1:6" ht="12.75">
      <c r="A19" s="177" t="s">
        <v>107</v>
      </c>
      <c r="B19" s="178" t="s">
        <v>108</v>
      </c>
      <c r="C19" s="164"/>
      <c r="D19" s="164"/>
      <c r="E19" s="230"/>
      <c r="F19" s="230"/>
    </row>
    <row r="20" spans="1:6" ht="12.75">
      <c r="A20" s="177" t="s">
        <v>109</v>
      </c>
      <c r="B20" s="178" t="s">
        <v>110</v>
      </c>
      <c r="C20" s="164"/>
      <c r="D20" s="164"/>
      <c r="E20" s="230"/>
      <c r="F20" s="230"/>
    </row>
    <row r="21" spans="1:7" ht="12.75">
      <c r="A21" s="177" t="s">
        <v>111</v>
      </c>
      <c r="B21" s="178" t="s">
        <v>112</v>
      </c>
      <c r="C21" s="164">
        <v>278</v>
      </c>
      <c r="D21" s="391">
        <v>618</v>
      </c>
      <c r="E21" s="230">
        <v>618</v>
      </c>
      <c r="F21" s="230">
        <v>618</v>
      </c>
      <c r="G21" s="415" t="s">
        <v>449</v>
      </c>
    </row>
    <row r="22" spans="1:7" ht="11.25" customHeight="1">
      <c r="A22" s="174" t="s">
        <v>115</v>
      </c>
      <c r="B22" s="175" t="s">
        <v>116</v>
      </c>
      <c r="C22" s="179">
        <f>SUM(C18:C21)</f>
        <v>278</v>
      </c>
      <c r="D22" s="419">
        <f>SUM(D18:D21)</f>
        <v>618</v>
      </c>
      <c r="E22" s="76">
        <f>SUM(E18:E21)</f>
        <v>618</v>
      </c>
      <c r="F22" s="76">
        <f>SUM(F18:F21)</f>
        <v>618</v>
      </c>
      <c r="G22" s="162" t="s">
        <v>450</v>
      </c>
    </row>
    <row r="23" spans="1:6" ht="12.75" customHeight="1">
      <c r="A23" s="180" t="s">
        <v>117</v>
      </c>
      <c r="B23" s="181" t="s">
        <v>118</v>
      </c>
      <c r="C23" s="176">
        <f>SUM(C22,C17)</f>
        <v>1706</v>
      </c>
      <c r="D23" s="176">
        <f>SUM(D22,D17)</f>
        <v>2054</v>
      </c>
      <c r="E23" s="95">
        <f>SUM(E22,E17)</f>
        <v>2054</v>
      </c>
      <c r="F23" s="95">
        <f>SUM(F22,F17)</f>
        <v>1538</v>
      </c>
    </row>
    <row r="24" spans="1:6" ht="12.75">
      <c r="A24" s="182"/>
      <c r="B24" s="183"/>
      <c r="C24" s="164"/>
      <c r="D24" s="164"/>
      <c r="E24" s="230"/>
      <c r="F24" s="230"/>
    </row>
    <row r="25" spans="1:7" ht="15" customHeight="1">
      <c r="A25" s="184" t="s">
        <v>120</v>
      </c>
      <c r="B25" s="185" t="s">
        <v>289</v>
      </c>
      <c r="C25" s="185">
        <v>346</v>
      </c>
      <c r="D25" s="436">
        <v>421</v>
      </c>
      <c r="E25" s="104">
        <v>421</v>
      </c>
      <c r="F25" s="104">
        <v>124</v>
      </c>
      <c r="G25"/>
    </row>
    <row r="26" spans="1:7" ht="15" customHeight="1">
      <c r="A26" s="186" t="s">
        <v>123</v>
      </c>
      <c r="B26" s="185" t="s">
        <v>124</v>
      </c>
      <c r="C26" s="185"/>
      <c r="D26" s="185"/>
      <c r="E26" s="104"/>
      <c r="F26" s="104"/>
      <c r="G26"/>
    </row>
    <row r="27" spans="1:7" ht="15" customHeight="1">
      <c r="A27" s="187" t="s">
        <v>125</v>
      </c>
      <c r="B27" s="188" t="s">
        <v>126</v>
      </c>
      <c r="C27" s="224">
        <v>13</v>
      </c>
      <c r="D27" s="224">
        <v>13</v>
      </c>
      <c r="E27" s="155">
        <v>13</v>
      </c>
      <c r="F27" s="155">
        <v>11</v>
      </c>
      <c r="G27"/>
    </row>
    <row r="28" spans="1:6" ht="12.75">
      <c r="A28" s="189" t="s">
        <v>128</v>
      </c>
      <c r="B28" s="188" t="s">
        <v>129</v>
      </c>
      <c r="C28" s="224">
        <v>14</v>
      </c>
      <c r="D28" s="224">
        <v>14</v>
      </c>
      <c r="E28" s="155">
        <v>14</v>
      </c>
      <c r="F28" s="155">
        <v>12</v>
      </c>
    </row>
    <row r="29" spans="1:6" ht="12.75">
      <c r="A29" s="190" t="s">
        <v>131</v>
      </c>
      <c r="B29" s="191" t="s">
        <v>132</v>
      </c>
      <c r="C29" s="374">
        <f>SUM(C25:C28)</f>
        <v>373</v>
      </c>
      <c r="D29" s="374">
        <f>SUM(D25:D28)</f>
        <v>448</v>
      </c>
      <c r="E29" s="437">
        <f>SUM(E25:E28)</f>
        <v>448</v>
      </c>
      <c r="F29" s="437">
        <f>SUM(F25:F28)</f>
        <v>147</v>
      </c>
    </row>
    <row r="30" spans="1:7" ht="15.75" customHeight="1">
      <c r="A30" s="193"/>
      <c r="B30" s="194"/>
      <c r="C30" s="164"/>
      <c r="D30" s="164"/>
      <c r="E30" s="230"/>
      <c r="F30" s="230"/>
      <c r="G30" s="232" t="s">
        <v>451</v>
      </c>
    </row>
    <row r="31" spans="1:7" ht="15.75" customHeight="1">
      <c r="A31" s="166" t="s">
        <v>133</v>
      </c>
      <c r="B31" s="195" t="s">
        <v>134</v>
      </c>
      <c r="C31" s="164"/>
      <c r="D31" s="164"/>
      <c r="E31" s="230"/>
      <c r="F31" s="230"/>
      <c r="G31" s="232" t="s">
        <v>452</v>
      </c>
    </row>
    <row r="32" spans="1:6" ht="12.75">
      <c r="A32" s="168" t="s">
        <v>135</v>
      </c>
      <c r="B32" s="169" t="s">
        <v>290</v>
      </c>
      <c r="C32" s="164"/>
      <c r="D32" s="164"/>
      <c r="E32" s="230"/>
      <c r="F32" s="230"/>
    </row>
    <row r="33" spans="1:6" ht="12.75">
      <c r="A33" s="168" t="s">
        <v>137</v>
      </c>
      <c r="B33" s="169" t="s">
        <v>138</v>
      </c>
      <c r="C33" s="164"/>
      <c r="D33" s="164"/>
      <c r="E33" s="230"/>
      <c r="F33" s="230"/>
    </row>
    <row r="34" spans="1:6" ht="12.75">
      <c r="A34" s="168" t="s">
        <v>140</v>
      </c>
      <c r="B34" s="169" t="s">
        <v>141</v>
      </c>
      <c r="C34" s="164"/>
      <c r="D34" s="164"/>
      <c r="E34" s="230"/>
      <c r="F34" s="230"/>
    </row>
    <row r="35" spans="1:6" ht="12.75">
      <c r="A35" s="168" t="s">
        <v>142</v>
      </c>
      <c r="B35" s="169" t="s">
        <v>143</v>
      </c>
      <c r="C35" s="164"/>
      <c r="D35" s="164"/>
      <c r="E35" s="230"/>
      <c r="F35" s="230"/>
    </row>
    <row r="36" spans="1:6" ht="12.75">
      <c r="A36" s="168" t="s">
        <v>145</v>
      </c>
      <c r="B36" s="196" t="s">
        <v>146</v>
      </c>
      <c r="C36" s="197">
        <f>SUM(C31:C35)</f>
        <v>0</v>
      </c>
      <c r="D36" s="197">
        <f>SUM(D31:D35)</f>
        <v>0</v>
      </c>
      <c r="E36" s="385">
        <f>SUM(E31:E35)</f>
        <v>0</v>
      </c>
      <c r="F36" s="385">
        <f>SUM(F31:F35)</f>
        <v>0</v>
      </c>
    </row>
    <row r="37" spans="1:6" ht="12.75">
      <c r="A37" s="168" t="s">
        <v>147</v>
      </c>
      <c r="B37" s="169" t="s">
        <v>148</v>
      </c>
      <c r="C37" s="197"/>
      <c r="D37" s="197"/>
      <c r="E37" s="385"/>
      <c r="F37" s="385"/>
    </row>
    <row r="38" spans="1:6" ht="12.75">
      <c r="A38" s="168" t="s">
        <v>149</v>
      </c>
      <c r="B38" s="169" t="s">
        <v>150</v>
      </c>
      <c r="C38" s="164"/>
      <c r="D38" s="164"/>
      <c r="E38" s="230"/>
      <c r="F38" s="230"/>
    </row>
    <row r="39" spans="1:6" ht="12.75">
      <c r="A39" s="168" t="s">
        <v>151</v>
      </c>
      <c r="B39" s="169" t="s">
        <v>152</v>
      </c>
      <c r="C39" s="164"/>
      <c r="D39" s="164"/>
      <c r="E39" s="230"/>
      <c r="F39" s="230"/>
    </row>
    <row r="40" spans="1:6" ht="12.75">
      <c r="A40" s="168" t="s">
        <v>153</v>
      </c>
      <c r="B40" s="169" t="s">
        <v>154</v>
      </c>
      <c r="C40" s="164"/>
      <c r="D40" s="164"/>
      <c r="E40" s="230"/>
      <c r="F40" s="230"/>
    </row>
    <row r="41" spans="1:6" ht="12.75">
      <c r="A41" s="198" t="s">
        <v>156</v>
      </c>
      <c r="B41" s="199" t="s">
        <v>157</v>
      </c>
      <c r="C41" s="164">
        <v>300</v>
      </c>
      <c r="D41" s="164">
        <v>300</v>
      </c>
      <c r="E41" s="164">
        <v>300</v>
      </c>
      <c r="F41" s="164">
        <v>52</v>
      </c>
    </row>
    <row r="42" spans="1:6" ht="13.5" customHeight="1">
      <c r="A42" s="180" t="s">
        <v>159</v>
      </c>
      <c r="B42" s="200" t="s">
        <v>160</v>
      </c>
      <c r="C42" s="179">
        <f>SUM(C38:C41)</f>
        <v>300</v>
      </c>
      <c r="D42" s="179">
        <f>SUM(D38:D41)</f>
        <v>300</v>
      </c>
      <c r="E42" s="179">
        <f>SUM(E38:E41)</f>
        <v>300</v>
      </c>
      <c r="F42" s="179">
        <f>SUM(F38:F41)</f>
        <v>52</v>
      </c>
    </row>
    <row r="43" spans="1:6" ht="13.5" customHeight="1">
      <c r="A43" s="201" t="s">
        <v>161</v>
      </c>
      <c r="B43" s="202" t="s">
        <v>162</v>
      </c>
      <c r="C43" s="203">
        <f>SUM(C42,C36)</f>
        <v>300</v>
      </c>
      <c r="D43" s="203">
        <f>SUM(D42,D36)</f>
        <v>300</v>
      </c>
      <c r="E43" s="203">
        <f>SUM(E42,E36)</f>
        <v>300</v>
      </c>
      <c r="F43" s="203">
        <f>SUM(F42,F36)</f>
        <v>52</v>
      </c>
    </row>
    <row r="44" spans="1:6" ht="12.75">
      <c r="A44" s="166" t="s">
        <v>163</v>
      </c>
      <c r="B44" s="195" t="s">
        <v>164</v>
      </c>
      <c r="C44" s="164"/>
      <c r="D44" s="164"/>
      <c r="E44" s="164"/>
      <c r="F44" s="164"/>
    </row>
    <row r="45" spans="1:6" ht="12.75">
      <c r="A45" s="204" t="s">
        <v>165</v>
      </c>
      <c r="B45" s="205" t="s">
        <v>166</v>
      </c>
      <c r="C45" s="164"/>
      <c r="D45" s="164"/>
      <c r="E45" s="164"/>
      <c r="F45" s="164"/>
    </row>
    <row r="46" spans="1:6" ht="12.75">
      <c r="A46" s="168" t="s">
        <v>167</v>
      </c>
      <c r="B46" s="169" t="s">
        <v>168</v>
      </c>
      <c r="C46" s="164"/>
      <c r="D46" s="164"/>
      <c r="E46" s="164"/>
      <c r="F46" s="164"/>
    </row>
    <row r="47" spans="1:6" ht="12.75">
      <c r="A47" s="206" t="s">
        <v>169</v>
      </c>
      <c r="B47" s="207" t="s">
        <v>170</v>
      </c>
      <c r="C47" s="203">
        <f>SUM(C44:C46)</f>
        <v>0</v>
      </c>
      <c r="D47" s="203">
        <f>SUM(D44:D46)</f>
        <v>0</v>
      </c>
      <c r="E47" s="203">
        <f>SUM(E44:E46)</f>
        <v>0</v>
      </c>
      <c r="F47" s="203">
        <f>SUM(F44:F46)</f>
        <v>0</v>
      </c>
    </row>
    <row r="48" spans="1:6" ht="12.75">
      <c r="A48" s="168" t="s">
        <v>171</v>
      </c>
      <c r="B48" s="169" t="s">
        <v>172</v>
      </c>
      <c r="C48" s="164">
        <v>50</v>
      </c>
      <c r="D48" s="164">
        <v>50</v>
      </c>
      <c r="E48" s="164">
        <v>50</v>
      </c>
      <c r="F48" s="164">
        <v>122</v>
      </c>
    </row>
    <row r="49" spans="1:6" ht="12.75">
      <c r="A49" s="168" t="s">
        <v>173</v>
      </c>
      <c r="B49" s="169" t="s">
        <v>174</v>
      </c>
      <c r="C49" s="164">
        <v>10</v>
      </c>
      <c r="D49" s="164">
        <v>10</v>
      </c>
      <c r="E49" s="164">
        <v>10</v>
      </c>
      <c r="F49" s="164">
        <v>0</v>
      </c>
    </row>
    <row r="50" spans="1:6" ht="12.75">
      <c r="A50" s="168" t="s">
        <v>175</v>
      </c>
      <c r="B50" s="169" t="s">
        <v>176</v>
      </c>
      <c r="C50" s="164">
        <v>200</v>
      </c>
      <c r="D50" s="164">
        <v>200</v>
      </c>
      <c r="E50" s="164">
        <v>200</v>
      </c>
      <c r="F50" s="164">
        <v>489</v>
      </c>
    </row>
    <row r="51" spans="1:6" ht="12.75">
      <c r="A51" s="206" t="s">
        <v>177</v>
      </c>
      <c r="B51" s="207" t="s">
        <v>178</v>
      </c>
      <c r="C51" s="203">
        <f>SUM(C48:C50)</f>
        <v>260</v>
      </c>
      <c r="D51" s="203">
        <f>SUM(D48:D50)</f>
        <v>260</v>
      </c>
      <c r="E51" s="203">
        <f>SUM(E48:E50)</f>
        <v>260</v>
      </c>
      <c r="F51" s="203">
        <f>SUM(F48:F50)</f>
        <v>611</v>
      </c>
    </row>
    <row r="52" spans="1:6" ht="12.75">
      <c r="A52" s="168" t="s">
        <v>179</v>
      </c>
      <c r="B52" s="169" t="s">
        <v>180</v>
      </c>
      <c r="C52" s="164"/>
      <c r="D52" s="164"/>
      <c r="E52" s="164"/>
      <c r="F52" s="164"/>
    </row>
    <row r="53" spans="1:6" ht="12.75">
      <c r="A53" s="168" t="s">
        <v>181</v>
      </c>
      <c r="B53" s="169" t="s">
        <v>182</v>
      </c>
      <c r="C53" s="164"/>
      <c r="D53" s="164"/>
      <c r="E53" s="164"/>
      <c r="F53" s="164"/>
    </row>
    <row r="54" spans="1:6" ht="12.75">
      <c r="A54" s="168" t="s">
        <v>184</v>
      </c>
      <c r="B54" s="169" t="s">
        <v>185</v>
      </c>
      <c r="C54" s="164"/>
      <c r="D54" s="164"/>
      <c r="E54" s="164"/>
      <c r="F54" s="164"/>
    </row>
    <row r="55" spans="1:6" ht="12.75">
      <c r="A55" s="206" t="s">
        <v>186</v>
      </c>
      <c r="B55" s="207" t="s">
        <v>187</v>
      </c>
      <c r="C55" s="203">
        <f>SUM(C53:C54)</f>
        <v>0</v>
      </c>
      <c r="D55" s="203">
        <f>SUM(D53:D54)</f>
        <v>0</v>
      </c>
      <c r="E55" s="203">
        <f>SUM(E53:E54)</f>
        <v>0</v>
      </c>
      <c r="F55" s="203">
        <f>SUM(F53:F54)</f>
        <v>0</v>
      </c>
    </row>
    <row r="56" spans="1:6" ht="15.75" customHeight="1">
      <c r="A56" s="206" t="s">
        <v>188</v>
      </c>
      <c r="B56" s="438" t="s">
        <v>189</v>
      </c>
      <c r="C56" s="209"/>
      <c r="D56" s="209"/>
      <c r="E56" s="209"/>
      <c r="F56" s="209"/>
    </row>
    <row r="57" spans="1:6" ht="12.75">
      <c r="A57" s="198"/>
      <c r="B57" s="238" t="s">
        <v>190</v>
      </c>
      <c r="C57" s="210"/>
      <c r="D57" s="210"/>
      <c r="E57" s="210"/>
      <c r="F57" s="210"/>
    </row>
    <row r="58" spans="1:7" s="425" customFormat="1" ht="126.75" customHeight="1">
      <c r="A58" s="421" t="s">
        <v>191</v>
      </c>
      <c r="B58" s="439" t="s">
        <v>192</v>
      </c>
      <c r="C58" s="440">
        <v>17164</v>
      </c>
      <c r="D58" s="440">
        <v>17164</v>
      </c>
      <c r="E58" s="440">
        <v>17164</v>
      </c>
      <c r="F58" s="440">
        <v>6012</v>
      </c>
      <c r="G58" s="441"/>
    </row>
    <row r="59" spans="1:6" ht="12.75">
      <c r="A59" s="198" t="s">
        <v>194</v>
      </c>
      <c r="B59" s="238" t="s">
        <v>195</v>
      </c>
      <c r="C59" s="210"/>
      <c r="D59" s="210"/>
      <c r="E59" s="210"/>
      <c r="F59" s="210"/>
    </row>
    <row r="60" spans="1:6" ht="12.75" customHeight="1">
      <c r="A60" s="211" t="s">
        <v>196</v>
      </c>
      <c r="B60" s="241" t="s">
        <v>197</v>
      </c>
      <c r="C60" s="212">
        <f>SUM(C58:C59)</f>
        <v>17164</v>
      </c>
      <c r="D60" s="212">
        <f>SUM(D58:D59)</f>
        <v>17164</v>
      </c>
      <c r="E60" s="212">
        <f>SUM(E58:E59)</f>
        <v>17164</v>
      </c>
      <c r="F60" s="212">
        <f>SUM(F58:F59)</f>
        <v>6012</v>
      </c>
    </row>
    <row r="61" spans="1:6" ht="12.75" customHeight="1">
      <c r="A61" s="189" t="s">
        <v>198</v>
      </c>
      <c r="B61" s="242" t="s">
        <v>199</v>
      </c>
      <c r="C61" s="212"/>
      <c r="D61" s="212"/>
      <c r="E61" s="212"/>
      <c r="F61" s="212"/>
    </row>
    <row r="62" spans="1:6" ht="12.75" customHeight="1">
      <c r="A62" s="189" t="s">
        <v>200</v>
      </c>
      <c r="B62" s="242" t="s">
        <v>201</v>
      </c>
      <c r="C62" s="212"/>
      <c r="D62" s="212"/>
      <c r="E62" s="212"/>
      <c r="F62" s="212"/>
    </row>
    <row r="63" spans="1:6" ht="12.75" customHeight="1">
      <c r="A63" s="189" t="s">
        <v>202</v>
      </c>
      <c r="B63" s="242" t="s">
        <v>203</v>
      </c>
      <c r="C63" s="212"/>
      <c r="D63" s="212"/>
      <c r="E63" s="212"/>
      <c r="F63" s="212"/>
    </row>
    <row r="64" spans="1:6" ht="12.75" customHeight="1">
      <c r="A64" s="189" t="s">
        <v>205</v>
      </c>
      <c r="B64" s="242" t="s">
        <v>206</v>
      </c>
      <c r="C64" s="212">
        <v>80</v>
      </c>
      <c r="D64" s="212">
        <v>80</v>
      </c>
      <c r="E64" s="212">
        <v>80</v>
      </c>
      <c r="F64" s="212">
        <v>26</v>
      </c>
    </row>
    <row r="65" spans="1:6" ht="12.75" customHeight="1">
      <c r="A65" s="213" t="s">
        <v>208</v>
      </c>
      <c r="B65" s="241" t="s">
        <v>209</v>
      </c>
      <c r="C65" s="212">
        <f>SUM(C61:C64)</f>
        <v>80</v>
      </c>
      <c r="D65" s="212">
        <f>SUM(D61:D64)</f>
        <v>80</v>
      </c>
      <c r="E65" s="212">
        <f>SUM(E61:E64)</f>
        <v>80</v>
      </c>
      <c r="F65" s="212">
        <f>SUM(F61:F64)</f>
        <v>26</v>
      </c>
    </row>
    <row r="66" spans="1:6" ht="12.75" customHeight="1">
      <c r="A66" s="214" t="s">
        <v>210</v>
      </c>
      <c r="B66" s="236" t="s">
        <v>211</v>
      </c>
      <c r="C66" s="388">
        <f>SUM(C65+C60+C56+C55+C52+C51)</f>
        <v>17504</v>
      </c>
      <c r="D66" s="388">
        <f>SUM(D65+D60+D56+D55+D52+D51)</f>
        <v>17504</v>
      </c>
      <c r="E66" s="388">
        <f>SUM(E65+E60+E56+E55+E52+E51)</f>
        <v>17504</v>
      </c>
      <c r="F66" s="388">
        <f>SUM(F65+F60+F56+F55+F52+F51)</f>
        <v>6649</v>
      </c>
    </row>
    <row r="67" spans="1:7" ht="12.75" customHeight="1">
      <c r="A67" s="168" t="s">
        <v>212</v>
      </c>
      <c r="B67" s="242" t="s">
        <v>213</v>
      </c>
      <c r="C67" s="216"/>
      <c r="D67" s="430">
        <v>15</v>
      </c>
      <c r="E67" s="216">
        <v>15</v>
      </c>
      <c r="F67" s="216">
        <v>13</v>
      </c>
      <c r="G67" s="3" t="s">
        <v>453</v>
      </c>
    </row>
    <row r="68" spans="1:6" ht="12.75" customHeight="1">
      <c r="A68" s="168" t="s">
        <v>214</v>
      </c>
      <c r="B68" s="242" t="s">
        <v>215</v>
      </c>
      <c r="C68" s="216">
        <v>100</v>
      </c>
      <c r="D68" s="216">
        <v>100</v>
      </c>
      <c r="E68" s="216">
        <v>100</v>
      </c>
      <c r="F68" s="216">
        <v>0</v>
      </c>
    </row>
    <row r="69" spans="1:6" ht="12.75" customHeight="1">
      <c r="A69" s="206" t="s">
        <v>217</v>
      </c>
      <c r="B69" s="236" t="s">
        <v>218</v>
      </c>
      <c r="C69" s="215">
        <f>SUM(C67:C68)</f>
        <v>100</v>
      </c>
      <c r="D69" s="442">
        <f>SUM(D67:D68)</f>
        <v>115</v>
      </c>
      <c r="E69" s="215">
        <f>SUM(E67:E68)</f>
        <v>115</v>
      </c>
      <c r="F69" s="215">
        <f>SUM(F67:F68)</f>
        <v>13</v>
      </c>
    </row>
    <row r="70" spans="1:7" ht="26.25" customHeight="1">
      <c r="A70" s="211" t="s">
        <v>219</v>
      </c>
      <c r="B70" s="241" t="s">
        <v>220</v>
      </c>
      <c r="C70" s="217">
        <v>4780</v>
      </c>
      <c r="D70" s="217">
        <v>4780</v>
      </c>
      <c r="E70" s="217">
        <v>4780</v>
      </c>
      <c r="F70" s="217">
        <v>1323</v>
      </c>
      <c r="G70" s="3">
        <f>F70*27%</f>
        <v>357.21000000000004</v>
      </c>
    </row>
    <row r="71" spans="1:6" ht="16.5" customHeight="1">
      <c r="A71" s="180" t="s">
        <v>221</v>
      </c>
      <c r="B71" s="242" t="s">
        <v>222</v>
      </c>
      <c r="C71" s="217"/>
      <c r="D71" s="217"/>
      <c r="E71" s="217"/>
      <c r="F71" s="217"/>
    </row>
    <row r="72" spans="1:6" ht="12.75">
      <c r="A72" s="78" t="s">
        <v>223</v>
      </c>
      <c r="B72" s="241" t="s">
        <v>224</v>
      </c>
      <c r="C72" s="217"/>
      <c r="D72" s="217"/>
      <c r="E72" s="217"/>
      <c r="F72" s="217"/>
    </row>
    <row r="73" spans="1:6" ht="13.5" customHeight="1">
      <c r="A73" s="218" t="s">
        <v>225</v>
      </c>
      <c r="B73" s="245" t="s">
        <v>226</v>
      </c>
      <c r="C73" s="217"/>
      <c r="D73" s="217"/>
      <c r="E73" s="217"/>
      <c r="F73" s="217"/>
    </row>
    <row r="74" spans="1:7" ht="13.5" customHeight="1">
      <c r="A74" s="219" t="s">
        <v>227</v>
      </c>
      <c r="B74" s="246" t="s">
        <v>228</v>
      </c>
      <c r="C74" s="216"/>
      <c r="D74" s="216"/>
      <c r="E74" s="216"/>
      <c r="F74" s="882"/>
      <c r="G74" s="882"/>
    </row>
    <row r="75" spans="1:7" ht="13.5" customHeight="1">
      <c r="A75" s="219" t="s">
        <v>229</v>
      </c>
      <c r="B75" s="246" t="s">
        <v>230</v>
      </c>
      <c r="C75" s="216"/>
      <c r="D75" s="216"/>
      <c r="E75" s="216"/>
      <c r="F75" s="883">
        <v>22</v>
      </c>
      <c r="G75" s="883"/>
    </row>
    <row r="76" spans="1:6" ht="15" customHeight="1">
      <c r="A76" s="220" t="s">
        <v>231</v>
      </c>
      <c r="B76" s="241" t="s">
        <v>232</v>
      </c>
      <c r="C76" s="217">
        <f>SUM(C74:C75)</f>
        <v>0</v>
      </c>
      <c r="D76" s="217">
        <v>0</v>
      </c>
      <c r="E76" s="217">
        <f>SUM(E74:E75)</f>
        <v>0</v>
      </c>
      <c r="F76" s="217">
        <f>SUM(F74:F75)</f>
        <v>22</v>
      </c>
    </row>
    <row r="77" spans="1:6" ht="15" customHeight="1">
      <c r="A77" s="221" t="s">
        <v>233</v>
      </c>
      <c r="B77" s="236" t="s">
        <v>234</v>
      </c>
      <c r="C77" s="215">
        <f>C76+C73+C72+C71+C70</f>
        <v>4780</v>
      </c>
      <c r="D77" s="215">
        <f>D76+D73+D72+D71+D70</f>
        <v>4780</v>
      </c>
      <c r="E77" s="215">
        <f>E76+E73+E72+E71+E70</f>
        <v>4780</v>
      </c>
      <c r="F77" s="215">
        <f>F76+F73+F72+F71+F70</f>
        <v>1345</v>
      </c>
    </row>
    <row r="78" spans="1:7" ht="15" customHeight="1">
      <c r="A78" s="222" t="s">
        <v>235</v>
      </c>
      <c r="B78" s="247" t="s">
        <v>236</v>
      </c>
      <c r="C78" s="215">
        <f>SUM(C77+C69+C66+C47+C43)</f>
        <v>22684</v>
      </c>
      <c r="D78" s="215">
        <f>SUM(D77+D69+D66+D47+D43)</f>
        <v>22699</v>
      </c>
      <c r="E78" s="215">
        <f>SUM(E77+E69+E66+E47+E43)</f>
        <v>22699</v>
      </c>
      <c r="F78" s="388">
        <f>SUM(F77+F69+F66+F47+F43)</f>
        <v>8059</v>
      </c>
      <c r="G78" s="146"/>
    </row>
    <row r="79" spans="1:7" ht="15" customHeight="1">
      <c r="A79" s="220" t="s">
        <v>237</v>
      </c>
      <c r="B79" s="242" t="s">
        <v>238</v>
      </c>
      <c r="C79" s="217"/>
      <c r="D79" s="217"/>
      <c r="E79" s="217"/>
      <c r="F79" s="217"/>
      <c r="G79" s="146"/>
    </row>
    <row r="80" spans="1:7" ht="24.75" customHeight="1">
      <c r="A80" s="220" t="s">
        <v>239</v>
      </c>
      <c r="B80" s="242" t="s">
        <v>240</v>
      </c>
      <c r="C80" s="217"/>
      <c r="D80" s="217"/>
      <c r="E80" s="217"/>
      <c r="F80" s="217"/>
      <c r="G80" s="146"/>
    </row>
    <row r="81" spans="1:7" ht="12.75" customHeight="1">
      <c r="A81" s="220"/>
      <c r="B81" s="185" t="s">
        <v>241</v>
      </c>
      <c r="C81" s="217"/>
      <c r="D81" s="217"/>
      <c r="E81" s="217"/>
      <c r="F81" s="217"/>
      <c r="G81" s="146"/>
    </row>
    <row r="82" spans="1:6" ht="12.75" customHeight="1">
      <c r="A82" s="220"/>
      <c r="B82" s="185" t="s">
        <v>242</v>
      </c>
      <c r="C82" s="164"/>
      <c r="D82" s="164"/>
      <c r="E82" s="230"/>
      <c r="F82" s="230"/>
    </row>
    <row r="83" spans="1:6" ht="12.75" customHeight="1">
      <c r="A83" s="220"/>
      <c r="B83" s="104" t="s">
        <v>243</v>
      </c>
      <c r="C83" s="164"/>
      <c r="D83" s="164"/>
      <c r="E83" s="230"/>
      <c r="F83" s="230"/>
    </row>
    <row r="84" spans="1:6" ht="12.75">
      <c r="A84" s="221" t="s">
        <v>244</v>
      </c>
      <c r="B84" s="236" t="s">
        <v>245</v>
      </c>
      <c r="C84" s="179">
        <f>SUM(C80:C83)</f>
        <v>0</v>
      </c>
      <c r="D84" s="179">
        <f>SUM(D80:D83)</f>
        <v>0</v>
      </c>
      <c r="E84" s="76">
        <f>SUM(E80:E83)</f>
        <v>0</v>
      </c>
      <c r="F84" s="76">
        <f>SUM(F80:F83)</f>
        <v>0</v>
      </c>
    </row>
    <row r="85" spans="1:6" s="150" customFormat="1" ht="12.75">
      <c r="A85" s="222" t="s">
        <v>246</v>
      </c>
      <c r="B85" s="222" t="s">
        <v>247</v>
      </c>
      <c r="C85" s="203">
        <f>SUM(C79+C84)</f>
        <v>0</v>
      </c>
      <c r="D85" s="203">
        <f>SUM(D79+D84)</f>
        <v>0</v>
      </c>
      <c r="E85" s="386">
        <f>SUM(E79+E84)</f>
        <v>0</v>
      </c>
      <c r="F85" s="386">
        <f>SUM(F79+F84)</f>
        <v>0</v>
      </c>
    </row>
    <row r="86" spans="1:7" ht="15.75" customHeight="1">
      <c r="A86" s="185" t="s">
        <v>248</v>
      </c>
      <c r="B86" s="242" t="s">
        <v>249</v>
      </c>
      <c r="C86" s="216"/>
      <c r="D86" s="430">
        <v>200</v>
      </c>
      <c r="E86" s="216">
        <v>200</v>
      </c>
      <c r="F86" s="216">
        <v>0</v>
      </c>
      <c r="G86" s="415" t="s">
        <v>454</v>
      </c>
    </row>
    <row r="87" spans="1:6" s="153" customFormat="1" ht="31.5" customHeight="1">
      <c r="A87" s="185" t="s">
        <v>250</v>
      </c>
      <c r="B87" s="242" t="s">
        <v>251</v>
      </c>
      <c r="C87" s="216"/>
      <c r="D87" s="216">
        <v>7000</v>
      </c>
      <c r="E87" s="216">
        <v>7000</v>
      </c>
      <c r="F87" s="216">
        <v>4995</v>
      </c>
    </row>
    <row r="88" spans="1:6" ht="15.75" customHeight="1">
      <c r="A88" s="224" t="s">
        <v>252</v>
      </c>
      <c r="B88" s="242" t="s">
        <v>253</v>
      </c>
      <c r="C88" s="216"/>
      <c r="D88" s="216"/>
      <c r="E88" s="216"/>
      <c r="F88" s="216"/>
    </row>
    <row r="89" spans="1:6" s="425" customFormat="1" ht="28.5" customHeight="1">
      <c r="A89" s="443" t="s">
        <v>254</v>
      </c>
      <c r="B89" s="444" t="s">
        <v>255</v>
      </c>
      <c r="C89" s="445">
        <v>3000</v>
      </c>
      <c r="D89" s="445">
        <v>3000</v>
      </c>
      <c r="E89" s="445">
        <v>3000</v>
      </c>
      <c r="F89" s="445">
        <v>0</v>
      </c>
    </row>
    <row r="90" spans="1:7" ht="15.75" customHeight="1">
      <c r="A90" s="224" t="s">
        <v>256</v>
      </c>
      <c r="B90" s="242" t="s">
        <v>257</v>
      </c>
      <c r="C90" s="216"/>
      <c r="D90" s="216"/>
      <c r="E90" s="216"/>
      <c r="F90" s="216">
        <v>236</v>
      </c>
      <c r="G90" s="411"/>
    </row>
    <row r="91" spans="1:7" ht="25.5" customHeight="1">
      <c r="A91" s="224" t="s">
        <v>262</v>
      </c>
      <c r="B91" s="242" t="s">
        <v>263</v>
      </c>
      <c r="C91" s="216">
        <f>C89*0.27</f>
        <v>810</v>
      </c>
      <c r="D91" s="446">
        <v>2754</v>
      </c>
      <c r="E91" s="447">
        <v>2754</v>
      </c>
      <c r="F91" s="447">
        <v>1208</v>
      </c>
      <c r="G91" s="411"/>
    </row>
    <row r="92" spans="1:6" ht="12.75">
      <c r="A92" s="225" t="s">
        <v>264</v>
      </c>
      <c r="B92" s="247" t="s">
        <v>265</v>
      </c>
      <c r="C92" s="217">
        <f>SUM(C86:C91)</f>
        <v>3810</v>
      </c>
      <c r="D92" s="448">
        <f>SUM(D86:D91)</f>
        <v>12954</v>
      </c>
      <c r="E92" s="449">
        <f>SUM(E86:E91)</f>
        <v>12954</v>
      </c>
      <c r="F92" s="449">
        <f>SUM(F86:F91)</f>
        <v>6439</v>
      </c>
    </row>
    <row r="93" spans="1:7" ht="15" customHeight="1">
      <c r="A93" s="224" t="s">
        <v>266</v>
      </c>
      <c r="B93" s="242" t="s">
        <v>267</v>
      </c>
      <c r="C93" s="216"/>
      <c r="D93" s="216">
        <v>300</v>
      </c>
      <c r="E93" s="726">
        <v>1657</v>
      </c>
      <c r="F93" s="726">
        <v>485</v>
      </c>
      <c r="G93" s="411"/>
    </row>
    <row r="94" spans="1:7" ht="15" customHeight="1">
      <c r="A94" s="224" t="s">
        <v>269</v>
      </c>
      <c r="B94" s="242" t="s">
        <v>270</v>
      </c>
      <c r="C94" s="216"/>
      <c r="D94" s="216"/>
      <c r="E94" s="728"/>
      <c r="F94" s="728"/>
      <c r="G94" s="411"/>
    </row>
    <row r="95" spans="1:7" ht="15" customHeight="1">
      <c r="A95" s="224" t="s">
        <v>271</v>
      </c>
      <c r="B95" s="242" t="s">
        <v>272</v>
      </c>
      <c r="C95" s="216"/>
      <c r="D95" s="216"/>
      <c r="E95" s="728"/>
      <c r="F95" s="728"/>
      <c r="G95" s="411"/>
    </row>
    <row r="96" spans="1:7" ht="24" customHeight="1">
      <c r="A96" s="224" t="s">
        <v>273</v>
      </c>
      <c r="B96" s="242" t="s">
        <v>274</v>
      </c>
      <c r="C96" s="216"/>
      <c r="D96" s="216">
        <v>80</v>
      </c>
      <c r="E96" s="726">
        <v>446</v>
      </c>
      <c r="F96" s="726">
        <v>131</v>
      </c>
      <c r="G96" s="411"/>
    </row>
    <row r="97" spans="1:6" ht="12.75">
      <c r="A97" s="225" t="s">
        <v>275</v>
      </c>
      <c r="B97" s="247" t="s">
        <v>276</v>
      </c>
      <c r="C97" s="217">
        <f>SUM(C93:C96)</f>
        <v>0</v>
      </c>
      <c r="D97" s="217">
        <f>SUM(D93:D96)</f>
        <v>380</v>
      </c>
      <c r="E97" s="727">
        <f>SUM(E93:E96)</f>
        <v>2103</v>
      </c>
      <c r="F97" s="727">
        <f>SUM(F93:F96)</f>
        <v>616</v>
      </c>
    </row>
    <row r="98" spans="1:6" ht="25.5" customHeight="1">
      <c r="A98" s="224" t="s">
        <v>277</v>
      </c>
      <c r="B98" s="249" t="s">
        <v>278</v>
      </c>
      <c r="C98" s="216"/>
      <c r="D98" s="216"/>
      <c r="E98" s="728"/>
      <c r="F98" s="728"/>
    </row>
    <row r="99" spans="1:6" ht="27" customHeight="1">
      <c r="A99" s="155" t="s">
        <v>279</v>
      </c>
      <c r="B99" s="242" t="s">
        <v>280</v>
      </c>
      <c r="C99" s="216">
        <v>2500</v>
      </c>
      <c r="D99" s="216">
        <v>2500</v>
      </c>
      <c r="E99" s="728">
        <v>2500</v>
      </c>
      <c r="F99" s="728">
        <v>721</v>
      </c>
    </row>
    <row r="100" spans="1:6" ht="12.75">
      <c r="A100" s="225" t="s">
        <v>281</v>
      </c>
      <c r="B100" s="226" t="s">
        <v>282</v>
      </c>
      <c r="C100" s="179">
        <f>SUM(C98:C99)</f>
        <v>2500</v>
      </c>
      <c r="D100" s="179">
        <f>SUM(D98:D99)</f>
        <v>2500</v>
      </c>
      <c r="E100" s="729">
        <f>SUM(E98:E99)</f>
        <v>2500</v>
      </c>
      <c r="F100" s="729">
        <f>SUM(F98:F99)</f>
        <v>721</v>
      </c>
    </row>
    <row r="101" spans="1:6" ht="12.75">
      <c r="A101" s="224"/>
      <c r="B101" s="227" t="s">
        <v>283</v>
      </c>
      <c r="C101" s="192">
        <f>SUM(C100+C97+C92+C85+C78+C29+C23)</f>
        <v>31073</v>
      </c>
      <c r="D101" s="418">
        <f>SUM(D100+D97+D92+D85+D78+D29+D23)</f>
        <v>41035</v>
      </c>
      <c r="E101" s="669">
        <f>SUM(E100+E97+E92+E85+E78+E29+E23)</f>
        <v>42758</v>
      </c>
      <c r="F101" s="669">
        <f>SUM(F100+F97+F92+F85+F78+F29+F23)</f>
        <v>17520</v>
      </c>
    </row>
    <row r="102" spans="5:6" ht="12.75">
      <c r="E102" s="730"/>
      <c r="F102" s="730"/>
    </row>
  </sheetData>
  <sheetProtection selectLockedCells="1" selectUnlockedCells="1"/>
  <mergeCells count="3">
    <mergeCell ref="A2:E2"/>
    <mergeCell ref="F74:G74"/>
    <mergeCell ref="F75:G75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6" r:id="rId1"/>
  <headerFooter alignWithMargins="0">
    <oddHeader>&amp;L&amp;D&amp;C&amp;P/&amp;N</oddHeader>
    <oddFooter>&amp;L&amp;"Times New Roman,Normál"&amp;12&amp;F&amp;R&amp;A</oddFooter>
  </headerFooter>
  <rowBreaks count="1" manualBreakCount="1">
    <brk id="6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85">
      <selection activeCell="F74" sqref="F74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6.25" style="153" customWidth="1"/>
    <col min="4" max="4" width="6.33203125" style="3" customWidth="1"/>
    <col min="5" max="6" width="9.58203125" style="3" customWidth="1"/>
    <col min="7" max="249" width="7.08203125" style="3" customWidth="1"/>
    <col min="250" max="16384" width="8.41015625" style="3" customWidth="1"/>
  </cols>
  <sheetData>
    <row r="2" spans="1:5" ht="12.75">
      <c r="A2" s="880" t="s">
        <v>50</v>
      </c>
      <c r="B2" s="880"/>
      <c r="C2" s="880"/>
      <c r="D2" s="880"/>
      <c r="E2" s="880"/>
    </row>
    <row r="3" spans="3:6" ht="12.75">
      <c r="C3" s="450"/>
      <c r="E3" s="3" t="s">
        <v>5</v>
      </c>
      <c r="F3" s="3" t="s">
        <v>708</v>
      </c>
    </row>
    <row r="4" spans="1:6" ht="12.75">
      <c r="A4" s="134">
        <v>842155</v>
      </c>
      <c r="B4" s="74" t="s">
        <v>28</v>
      </c>
      <c r="C4" s="224">
        <v>2017</v>
      </c>
      <c r="D4" s="224">
        <v>2017</v>
      </c>
      <c r="E4" s="373">
        <v>43100</v>
      </c>
      <c r="F4" s="373">
        <v>43100</v>
      </c>
    </row>
    <row r="5" spans="1:6" ht="12.75">
      <c r="A5" s="319" t="s">
        <v>456</v>
      </c>
      <c r="B5" s="78"/>
      <c r="C5" s="363"/>
      <c r="D5" s="363"/>
      <c r="E5" s="363"/>
      <c r="F5" s="363"/>
    </row>
    <row r="6" spans="1:6" ht="12.75">
      <c r="A6" s="166" t="s">
        <v>60</v>
      </c>
      <c r="B6" s="167" t="s">
        <v>61</v>
      </c>
      <c r="C6" s="363"/>
      <c r="D6" s="363"/>
      <c r="E6" s="363"/>
      <c r="F6" s="363"/>
    </row>
    <row r="7" spans="1:6" ht="12.75">
      <c r="A7" s="168" t="s">
        <v>64</v>
      </c>
      <c r="B7" s="169" t="s">
        <v>65</v>
      </c>
      <c r="C7" s="363"/>
      <c r="D7" s="363"/>
      <c r="E7" s="363"/>
      <c r="F7" s="363"/>
    </row>
    <row r="8" spans="1:6" ht="12.75">
      <c r="A8" s="168" t="s">
        <v>69</v>
      </c>
      <c r="B8" s="169" t="s">
        <v>70</v>
      </c>
      <c r="C8" s="95"/>
      <c r="D8" s="95"/>
      <c r="E8" s="95"/>
      <c r="F8" s="95"/>
    </row>
    <row r="9" spans="1:6" ht="12.75">
      <c r="A9" s="168" t="s">
        <v>73</v>
      </c>
      <c r="B9" s="169" t="s">
        <v>74</v>
      </c>
      <c r="C9" s="363"/>
      <c r="D9" s="363"/>
      <c r="E9" s="363"/>
      <c r="F9" s="363"/>
    </row>
    <row r="10" spans="1:6" ht="12.75">
      <c r="A10" s="168" t="s">
        <v>77</v>
      </c>
      <c r="B10" s="170" t="s">
        <v>78</v>
      </c>
      <c r="C10" s="363"/>
      <c r="D10" s="363"/>
      <c r="E10" s="363"/>
      <c r="F10" s="363"/>
    </row>
    <row r="11" spans="1:6" ht="12.75">
      <c r="A11" s="168" t="s">
        <v>82</v>
      </c>
      <c r="B11" s="170" t="s">
        <v>83</v>
      </c>
      <c r="C11" s="363"/>
      <c r="D11" s="363"/>
      <c r="E11" s="363"/>
      <c r="F11" s="363"/>
    </row>
    <row r="12" spans="1:6" ht="12.75">
      <c r="A12" s="168" t="s">
        <v>86</v>
      </c>
      <c r="B12" s="171" t="s">
        <v>286</v>
      </c>
      <c r="C12" s="363"/>
      <c r="D12" s="363"/>
      <c r="E12" s="363"/>
      <c r="F12" s="363"/>
    </row>
    <row r="13" spans="1:6" ht="12.75">
      <c r="A13" s="168" t="s">
        <v>89</v>
      </c>
      <c r="B13" s="171" t="s">
        <v>90</v>
      </c>
      <c r="C13" s="363"/>
      <c r="D13" s="363"/>
      <c r="E13" s="363"/>
      <c r="F13" s="363"/>
    </row>
    <row r="14" spans="1:6" ht="12.75">
      <c r="A14" s="168" t="s">
        <v>92</v>
      </c>
      <c r="B14" s="169" t="s">
        <v>287</v>
      </c>
      <c r="C14" s="363"/>
      <c r="D14" s="363"/>
      <c r="E14" s="363"/>
      <c r="F14" s="363"/>
    </row>
    <row r="15" spans="1:6" ht="12.75">
      <c r="A15" s="168" t="s">
        <v>96</v>
      </c>
      <c r="B15" s="169" t="s">
        <v>288</v>
      </c>
      <c r="C15" s="363"/>
      <c r="D15" s="363"/>
      <c r="E15" s="363"/>
      <c r="F15" s="363"/>
    </row>
    <row r="16" spans="1:6" ht="12.75">
      <c r="A16" s="172" t="s">
        <v>98</v>
      </c>
      <c r="B16" s="173" t="s">
        <v>99</v>
      </c>
      <c r="C16" s="363"/>
      <c r="D16" s="363"/>
      <c r="E16" s="363"/>
      <c r="F16" s="363"/>
    </row>
    <row r="17" spans="1:6" ht="12.75">
      <c r="A17" s="174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</row>
    <row r="18" spans="1:6" ht="12.75">
      <c r="A18" s="177" t="s">
        <v>104</v>
      </c>
      <c r="B18" s="178" t="s">
        <v>105</v>
      </c>
      <c r="C18" s="363"/>
      <c r="D18" s="363"/>
      <c r="E18" s="363"/>
      <c r="F18" s="363"/>
    </row>
    <row r="19" spans="1:6" ht="12.75">
      <c r="A19" s="177" t="s">
        <v>107</v>
      </c>
      <c r="B19" s="178" t="s">
        <v>108</v>
      </c>
      <c r="C19" s="363"/>
      <c r="D19" s="363"/>
      <c r="E19" s="363"/>
      <c r="F19" s="363"/>
    </row>
    <row r="20" spans="1:6" ht="12.75">
      <c r="A20" s="177" t="s">
        <v>109</v>
      </c>
      <c r="B20" s="178" t="s">
        <v>110</v>
      </c>
      <c r="C20" s="363"/>
      <c r="D20" s="363"/>
      <c r="E20" s="363"/>
      <c r="F20" s="363"/>
    </row>
    <row r="21" spans="1:6" ht="12.75">
      <c r="A21" s="177" t="s">
        <v>111</v>
      </c>
      <c r="B21" s="178" t="s">
        <v>112</v>
      </c>
      <c r="C21" s="363"/>
      <c r="D21" s="363"/>
      <c r="E21" s="363"/>
      <c r="F21" s="363"/>
    </row>
    <row r="22" spans="1:6" ht="12.75">
      <c r="A22" s="174" t="s">
        <v>115</v>
      </c>
      <c r="B22" s="175" t="s">
        <v>116</v>
      </c>
      <c r="C22" s="176">
        <f>SUM(C18:C21)</f>
        <v>0</v>
      </c>
      <c r="D22" s="176">
        <f>SUM(D18:D21)</f>
        <v>0</v>
      </c>
      <c r="E22" s="176">
        <f>SUM(E18:E21)</f>
        <v>0</v>
      </c>
      <c r="F22" s="176">
        <f>SUM(F18:F21)</f>
        <v>0</v>
      </c>
    </row>
    <row r="23" spans="1:6" ht="11.25" customHeight="1">
      <c r="A23" s="180" t="s">
        <v>117</v>
      </c>
      <c r="B23" s="181" t="s">
        <v>118</v>
      </c>
      <c r="C23" s="176">
        <f>SUM(C22,C17)</f>
        <v>0</v>
      </c>
      <c r="D23" s="176">
        <f>SUM(D22,D17)</f>
        <v>0</v>
      </c>
      <c r="E23" s="176">
        <f>SUM(E22,E17)</f>
        <v>0</v>
      </c>
      <c r="F23" s="176">
        <f>SUM(F22,F17)</f>
        <v>0</v>
      </c>
    </row>
    <row r="24" spans="1:6" ht="12.75">
      <c r="A24" s="182"/>
      <c r="B24" s="183"/>
      <c r="C24" s="363"/>
      <c r="D24" s="363"/>
      <c r="E24" s="363"/>
      <c r="F24" s="363"/>
    </row>
    <row r="25" spans="1:6" ht="12.75">
      <c r="A25" s="184" t="s">
        <v>120</v>
      </c>
      <c r="B25" s="185" t="s">
        <v>289</v>
      </c>
      <c r="C25" s="363"/>
      <c r="D25" s="363"/>
      <c r="E25" s="363"/>
      <c r="F25" s="363"/>
    </row>
    <row r="26" spans="1:6" ht="12.75">
      <c r="A26" s="186" t="s">
        <v>123</v>
      </c>
      <c r="B26" s="185" t="s">
        <v>124</v>
      </c>
      <c r="C26" s="363"/>
      <c r="D26" s="363"/>
      <c r="E26" s="363"/>
      <c r="F26" s="363"/>
    </row>
    <row r="27" spans="1:6" ht="12.75">
      <c r="A27" s="187" t="s">
        <v>125</v>
      </c>
      <c r="B27" s="188" t="s">
        <v>126</v>
      </c>
      <c r="C27" s="363"/>
      <c r="D27" s="363"/>
      <c r="E27" s="363"/>
      <c r="F27" s="363"/>
    </row>
    <row r="28" spans="1:6" ht="12.75">
      <c r="A28" s="189" t="s">
        <v>128</v>
      </c>
      <c r="B28" s="188" t="s">
        <v>129</v>
      </c>
      <c r="C28" s="363"/>
      <c r="D28" s="363"/>
      <c r="E28" s="363"/>
      <c r="F28" s="363"/>
    </row>
    <row r="29" spans="1:6" ht="12.75">
      <c r="A29" s="190" t="s">
        <v>131</v>
      </c>
      <c r="B29" s="191" t="s">
        <v>132</v>
      </c>
      <c r="C29" s="176">
        <f>SUM(C25:C28)</f>
        <v>0</v>
      </c>
      <c r="D29" s="176">
        <f>SUM(D25:D28)</f>
        <v>0</v>
      </c>
      <c r="E29" s="176">
        <f>SUM(E25:E28)</f>
        <v>0</v>
      </c>
      <c r="F29" s="176">
        <f>SUM(F25:F28)</f>
        <v>0</v>
      </c>
    </row>
    <row r="30" spans="1:6" ht="12.75">
      <c r="A30" s="193"/>
      <c r="B30" s="194"/>
      <c r="C30" s="363"/>
      <c r="D30" s="363"/>
      <c r="E30" s="363"/>
      <c r="F30" s="363"/>
    </row>
    <row r="31" spans="1:6" ht="12.75">
      <c r="A31" s="166" t="s">
        <v>133</v>
      </c>
      <c r="B31" s="195" t="s">
        <v>134</v>
      </c>
      <c r="C31" s="363"/>
      <c r="D31" s="363"/>
      <c r="E31" s="363"/>
      <c r="F31" s="363"/>
    </row>
    <row r="32" spans="1:6" ht="12.75">
      <c r="A32" s="168" t="s">
        <v>135</v>
      </c>
      <c r="B32" s="169" t="s">
        <v>290</v>
      </c>
      <c r="C32" s="363"/>
      <c r="D32" s="363"/>
      <c r="E32" s="363"/>
      <c r="F32" s="363"/>
    </row>
    <row r="33" spans="1:6" ht="12.75">
      <c r="A33" s="168" t="s">
        <v>137</v>
      </c>
      <c r="B33" s="169" t="s">
        <v>138</v>
      </c>
      <c r="C33" s="363"/>
      <c r="D33" s="363"/>
      <c r="E33" s="363"/>
      <c r="F33" s="363"/>
    </row>
    <row r="34" spans="1:6" ht="12.75">
      <c r="A34" s="168" t="s">
        <v>140</v>
      </c>
      <c r="B34" s="169" t="s">
        <v>141</v>
      </c>
      <c r="C34" s="363"/>
      <c r="D34" s="363"/>
      <c r="E34" s="363"/>
      <c r="F34" s="363"/>
    </row>
    <row r="35" spans="1:6" ht="12.75">
      <c r="A35" s="168" t="s">
        <v>142</v>
      </c>
      <c r="B35" s="169" t="s">
        <v>143</v>
      </c>
      <c r="C35" s="363"/>
      <c r="D35" s="363"/>
      <c r="E35" s="363"/>
      <c r="F35" s="363"/>
    </row>
    <row r="36" spans="1:6" ht="12.75">
      <c r="A36" s="168" t="s">
        <v>145</v>
      </c>
      <c r="B36" s="196" t="s">
        <v>146</v>
      </c>
      <c r="C36" s="365">
        <f>SUM(C31:C35)</f>
        <v>0</v>
      </c>
      <c r="D36" s="365">
        <f>SUM(D31:D35)</f>
        <v>0</v>
      </c>
      <c r="E36" s="365">
        <f>SUM(E31:E35)</f>
        <v>0</v>
      </c>
      <c r="F36" s="365">
        <f>SUM(F31:F35)</f>
        <v>0</v>
      </c>
    </row>
    <row r="37" spans="1:6" ht="12.75">
      <c r="A37" s="168" t="s">
        <v>147</v>
      </c>
      <c r="B37" s="169" t="s">
        <v>148</v>
      </c>
      <c r="C37" s="365"/>
      <c r="D37" s="365"/>
      <c r="E37" s="365"/>
      <c r="F37" s="365"/>
    </row>
    <row r="38" spans="1:6" ht="12.75">
      <c r="A38" s="168" t="s">
        <v>149</v>
      </c>
      <c r="B38" s="169" t="s">
        <v>150</v>
      </c>
      <c r="C38" s="363"/>
      <c r="D38" s="363"/>
      <c r="E38" s="363"/>
      <c r="F38" s="363"/>
    </row>
    <row r="39" spans="1:6" ht="12.75">
      <c r="A39" s="168" t="s">
        <v>151</v>
      </c>
      <c r="B39" s="169" t="s">
        <v>152</v>
      </c>
      <c r="C39" s="363"/>
      <c r="D39" s="363"/>
      <c r="E39" s="363"/>
      <c r="F39" s="363"/>
    </row>
    <row r="40" spans="1:6" ht="12.75">
      <c r="A40" s="168" t="s">
        <v>153</v>
      </c>
      <c r="B40" s="169" t="s">
        <v>154</v>
      </c>
      <c r="C40" s="363"/>
      <c r="D40" s="363"/>
      <c r="E40" s="363"/>
      <c r="F40" s="363"/>
    </row>
    <row r="41" spans="1:6" ht="12.75">
      <c r="A41" s="198" t="s">
        <v>156</v>
      </c>
      <c r="B41" s="199" t="s">
        <v>157</v>
      </c>
      <c r="C41" s="363"/>
      <c r="D41" s="363"/>
      <c r="E41" s="363"/>
      <c r="F41" s="363"/>
    </row>
    <row r="42" spans="1:6" ht="12.75" customHeight="1">
      <c r="A42" s="180" t="s">
        <v>159</v>
      </c>
      <c r="B42" s="200" t="s">
        <v>160</v>
      </c>
      <c r="C42" s="176">
        <f>SUM(C38:C41)</f>
        <v>0</v>
      </c>
      <c r="D42" s="176">
        <f>SUM(D38:D41)</f>
        <v>0</v>
      </c>
      <c r="E42" s="176">
        <f>SUM(E38:E41)</f>
        <v>0</v>
      </c>
      <c r="F42" s="176">
        <f>SUM(F38:F41)</f>
        <v>0</v>
      </c>
    </row>
    <row r="43" spans="1:6" ht="12.75" customHeight="1">
      <c r="A43" s="201" t="s">
        <v>161</v>
      </c>
      <c r="B43" s="202" t="s">
        <v>162</v>
      </c>
      <c r="C43" s="366">
        <f>SUM(C42,C36)</f>
        <v>0</v>
      </c>
      <c r="D43" s="366">
        <f>SUM(D42,D36)</f>
        <v>0</v>
      </c>
      <c r="E43" s="366">
        <f>SUM(E42,E36)</f>
        <v>0</v>
      </c>
      <c r="F43" s="366">
        <f>SUM(F42,F36)</f>
        <v>0</v>
      </c>
    </row>
    <row r="44" spans="1:6" ht="12.75">
      <c r="A44" s="166" t="s">
        <v>163</v>
      </c>
      <c r="B44" s="195" t="s">
        <v>164</v>
      </c>
      <c r="C44" s="363"/>
      <c r="D44" s="363"/>
      <c r="E44" s="363"/>
      <c r="F44" s="363"/>
    </row>
    <row r="45" spans="1:6" ht="12.75">
      <c r="A45" s="204" t="s">
        <v>165</v>
      </c>
      <c r="B45" s="205" t="s">
        <v>166</v>
      </c>
      <c r="C45" s="363"/>
      <c r="D45" s="363"/>
      <c r="E45" s="363"/>
      <c r="F45" s="363"/>
    </row>
    <row r="46" spans="1:6" ht="12.75">
      <c r="A46" s="168" t="s">
        <v>167</v>
      </c>
      <c r="B46" s="169" t="s">
        <v>168</v>
      </c>
      <c r="C46" s="363"/>
      <c r="D46" s="363"/>
      <c r="E46" s="363"/>
      <c r="F46" s="363"/>
    </row>
    <row r="47" spans="1:6" ht="12.75">
      <c r="A47" s="206" t="s">
        <v>169</v>
      </c>
      <c r="B47" s="207" t="s">
        <v>170</v>
      </c>
      <c r="C47" s="366">
        <f>SUM(C44:C46)</f>
        <v>0</v>
      </c>
      <c r="D47" s="366">
        <f>SUM(D44:D46)</f>
        <v>0</v>
      </c>
      <c r="E47" s="366">
        <f>SUM(E44:E46)</f>
        <v>0</v>
      </c>
      <c r="F47" s="366">
        <f>SUM(F44:F46)</f>
        <v>0</v>
      </c>
    </row>
    <row r="48" spans="1:6" ht="12.75">
      <c r="A48" s="168" t="s">
        <v>171</v>
      </c>
      <c r="B48" s="169" t="s">
        <v>172</v>
      </c>
      <c r="C48" s="363"/>
      <c r="D48" s="363"/>
      <c r="E48" s="363"/>
      <c r="F48" s="363"/>
    </row>
    <row r="49" spans="1:6" ht="12.75">
      <c r="A49" s="168" t="s">
        <v>173</v>
      </c>
      <c r="B49" s="169" t="s">
        <v>174</v>
      </c>
      <c r="C49" s="363"/>
      <c r="D49" s="363"/>
      <c r="E49" s="363"/>
      <c r="F49" s="363"/>
    </row>
    <row r="50" spans="1:6" ht="12.75">
      <c r="A50" s="168" t="s">
        <v>175</v>
      </c>
      <c r="B50" s="169" t="s">
        <v>176</v>
      </c>
      <c r="C50" s="363"/>
      <c r="D50" s="363"/>
      <c r="E50" s="363"/>
      <c r="F50" s="363"/>
    </row>
    <row r="51" spans="1:6" ht="12.75">
      <c r="A51" s="206" t="s">
        <v>177</v>
      </c>
      <c r="B51" s="207" t="s">
        <v>178</v>
      </c>
      <c r="C51" s="366">
        <f>SUM(C48:C50)</f>
        <v>0</v>
      </c>
      <c r="D51" s="366">
        <f>SUM(D48:D50)</f>
        <v>0</v>
      </c>
      <c r="E51" s="366">
        <f>SUM(E48:E50)</f>
        <v>0</v>
      </c>
      <c r="F51" s="366">
        <f>SUM(F48:F50)</f>
        <v>0</v>
      </c>
    </row>
    <row r="52" spans="1:6" ht="12.75">
      <c r="A52" s="168" t="s">
        <v>179</v>
      </c>
      <c r="B52" s="169" t="s">
        <v>180</v>
      </c>
      <c r="C52" s="363"/>
      <c r="D52" s="363"/>
      <c r="E52" s="363"/>
      <c r="F52" s="363"/>
    </row>
    <row r="53" spans="1:6" ht="12.75">
      <c r="A53" s="168" t="s">
        <v>181</v>
      </c>
      <c r="B53" s="169" t="s">
        <v>182</v>
      </c>
      <c r="C53" s="363"/>
      <c r="D53" s="363"/>
      <c r="E53" s="363"/>
      <c r="F53" s="363"/>
    </row>
    <row r="54" spans="1:6" ht="12.75">
      <c r="A54" s="168" t="s">
        <v>184</v>
      </c>
      <c r="B54" s="169" t="s">
        <v>185</v>
      </c>
      <c r="C54" s="363"/>
      <c r="D54" s="363"/>
      <c r="E54" s="363"/>
      <c r="F54" s="363"/>
    </row>
    <row r="55" spans="1:6" ht="12.75">
      <c r="A55" s="206" t="s">
        <v>186</v>
      </c>
      <c r="B55" s="207" t="s">
        <v>187</v>
      </c>
      <c r="C55" s="366">
        <f>SUM(C53:C54)</f>
        <v>0</v>
      </c>
      <c r="D55" s="366">
        <f>SUM(D53:D54)</f>
        <v>0</v>
      </c>
      <c r="E55" s="366">
        <f>SUM(E53:E54)</f>
        <v>0</v>
      </c>
      <c r="F55" s="366">
        <f>SUM(F53:F54)</f>
        <v>0</v>
      </c>
    </row>
    <row r="56" spans="1:6" ht="12.75">
      <c r="A56" s="206" t="s">
        <v>188</v>
      </c>
      <c r="B56" s="208" t="s">
        <v>189</v>
      </c>
      <c r="C56" s="451"/>
      <c r="D56" s="451"/>
      <c r="E56" s="451"/>
      <c r="F56" s="451"/>
    </row>
    <row r="57" spans="1:6" ht="12.75">
      <c r="A57" s="198"/>
      <c r="B57" s="128" t="s">
        <v>190</v>
      </c>
      <c r="C57" s="305"/>
      <c r="D57" s="305"/>
      <c r="E57" s="305"/>
      <c r="F57" s="305"/>
    </row>
    <row r="58" spans="1:6" ht="12.75">
      <c r="A58" s="198" t="s">
        <v>191</v>
      </c>
      <c r="B58" s="128" t="s">
        <v>192</v>
      </c>
      <c r="C58" s="305">
        <v>500</v>
      </c>
      <c r="D58" s="305">
        <v>500</v>
      </c>
      <c r="E58" s="305">
        <v>500</v>
      </c>
      <c r="F58" s="305">
        <v>557</v>
      </c>
    </row>
    <row r="59" spans="1:6" ht="12.75">
      <c r="A59" s="198" t="s">
        <v>194</v>
      </c>
      <c r="B59" s="128" t="s">
        <v>195</v>
      </c>
      <c r="C59" s="305"/>
      <c r="D59" s="305"/>
      <c r="E59" s="305"/>
      <c r="F59" s="305"/>
    </row>
    <row r="60" spans="1:6" ht="27" customHeight="1">
      <c r="A60" s="211" t="s">
        <v>196</v>
      </c>
      <c r="B60" s="130" t="s">
        <v>197</v>
      </c>
      <c r="C60" s="132">
        <f>SUM(C58:C59)</f>
        <v>500</v>
      </c>
      <c r="D60" s="132">
        <f>SUM(D58:D59)</f>
        <v>500</v>
      </c>
      <c r="E60" s="132">
        <f>SUM(E58:E59)</f>
        <v>500</v>
      </c>
      <c r="F60" s="132">
        <f>SUM(F58:F59)</f>
        <v>557</v>
      </c>
    </row>
    <row r="61" spans="1:6" ht="12" customHeight="1">
      <c r="A61" s="189" t="s">
        <v>198</v>
      </c>
      <c r="B61" s="133" t="s">
        <v>199</v>
      </c>
      <c r="C61" s="132"/>
      <c r="D61" s="132"/>
      <c r="E61" s="132"/>
      <c r="F61" s="132"/>
    </row>
    <row r="62" spans="1:6" ht="12" customHeight="1">
      <c r="A62" s="189" t="s">
        <v>200</v>
      </c>
      <c r="B62" s="133" t="s">
        <v>201</v>
      </c>
      <c r="C62" s="132"/>
      <c r="D62" s="132"/>
      <c r="E62" s="132"/>
      <c r="F62" s="132"/>
    </row>
    <row r="63" spans="1:6" ht="12" customHeight="1">
      <c r="A63" s="189" t="s">
        <v>202</v>
      </c>
      <c r="B63" s="133" t="s">
        <v>203</v>
      </c>
      <c r="C63" s="132"/>
      <c r="D63" s="132"/>
      <c r="E63" s="132"/>
      <c r="F63" s="132"/>
    </row>
    <row r="64" spans="1:6" ht="12" customHeight="1">
      <c r="A64" s="189" t="s">
        <v>205</v>
      </c>
      <c r="B64" s="133" t="s">
        <v>206</v>
      </c>
      <c r="C64" s="132"/>
      <c r="D64" s="132"/>
      <c r="E64" s="132"/>
      <c r="F64" s="132"/>
    </row>
    <row r="65" spans="1:6" ht="12" customHeight="1">
      <c r="A65" s="213" t="s">
        <v>208</v>
      </c>
      <c r="B65" s="130" t="s">
        <v>209</v>
      </c>
      <c r="C65" s="132">
        <f>SUM(C61:C64)</f>
        <v>0</v>
      </c>
      <c r="D65" s="132">
        <f>SUM(D61:D64)</f>
        <v>0</v>
      </c>
      <c r="E65" s="132">
        <f>SUM(E61:E64)</f>
        <v>0</v>
      </c>
      <c r="F65" s="132">
        <f>SUM(F61:F64)</f>
        <v>0</v>
      </c>
    </row>
    <row r="66" spans="1:6" ht="12" customHeight="1">
      <c r="A66" s="214" t="s">
        <v>210</v>
      </c>
      <c r="B66" s="127" t="s">
        <v>211</v>
      </c>
      <c r="C66" s="137">
        <f>SUM(C65+C60+C56+C55+C52)</f>
        <v>500</v>
      </c>
      <c r="D66" s="137">
        <f>SUM(D65+D60+D56+D55+D52)</f>
        <v>500</v>
      </c>
      <c r="E66" s="137">
        <f>SUM(E65+E60+E56+E55+E52)</f>
        <v>500</v>
      </c>
      <c r="F66" s="137">
        <f>SUM(F65+F60+F56+F55+F52)</f>
        <v>557</v>
      </c>
    </row>
    <row r="67" spans="1:6" ht="12.75">
      <c r="A67" s="168" t="s">
        <v>212</v>
      </c>
      <c r="B67" s="133" t="s">
        <v>213</v>
      </c>
      <c r="C67" s="305"/>
      <c r="D67" s="305"/>
      <c r="E67" s="305"/>
      <c r="F67" s="305"/>
    </row>
    <row r="68" spans="1:6" ht="12.75">
      <c r="A68" s="168" t="s">
        <v>214</v>
      </c>
      <c r="B68" s="133" t="s">
        <v>215</v>
      </c>
      <c r="C68" s="305"/>
      <c r="D68" s="305"/>
      <c r="E68" s="305"/>
      <c r="F68" s="305"/>
    </row>
    <row r="69" spans="1:6" ht="24" customHeight="1">
      <c r="A69" s="206" t="s">
        <v>217</v>
      </c>
      <c r="B69" s="127" t="s">
        <v>218</v>
      </c>
      <c r="C69" s="137">
        <f>SUM(C67:C68)</f>
        <v>0</v>
      </c>
      <c r="D69" s="137">
        <f>SUM(D67:D68)</f>
        <v>0</v>
      </c>
      <c r="E69" s="137">
        <f>SUM(E67:E68)</f>
        <v>0</v>
      </c>
      <c r="F69" s="137">
        <f>SUM(F67:F68)</f>
        <v>0</v>
      </c>
    </row>
    <row r="70" spans="1:7" ht="26.25" customHeight="1">
      <c r="A70" s="211" t="s">
        <v>219</v>
      </c>
      <c r="B70" s="130" t="s">
        <v>220</v>
      </c>
      <c r="C70" s="132">
        <v>135</v>
      </c>
      <c r="D70" s="132">
        <v>135</v>
      </c>
      <c r="E70" s="132">
        <v>135</v>
      </c>
      <c r="F70" s="132">
        <v>69</v>
      </c>
      <c r="G70" s="3">
        <f>F70*27%</f>
        <v>18.630000000000003</v>
      </c>
    </row>
    <row r="71" spans="1:6" ht="13.5" customHeight="1">
      <c r="A71" s="180" t="s">
        <v>221</v>
      </c>
      <c r="B71" s="130" t="s">
        <v>222</v>
      </c>
      <c r="C71" s="132"/>
      <c r="D71" s="132"/>
      <c r="E71" s="132"/>
      <c r="F71" s="132"/>
    </row>
    <row r="72" spans="1:6" ht="13.5" customHeight="1">
      <c r="A72" s="78" t="s">
        <v>223</v>
      </c>
      <c r="B72" s="130" t="s">
        <v>224</v>
      </c>
      <c r="C72" s="132"/>
      <c r="D72" s="132"/>
      <c r="E72" s="132"/>
      <c r="F72" s="132"/>
    </row>
    <row r="73" spans="1:6" ht="13.5" customHeight="1">
      <c r="A73" s="218" t="s">
        <v>225</v>
      </c>
      <c r="B73" s="142" t="s">
        <v>226</v>
      </c>
      <c r="C73" s="132"/>
      <c r="D73" s="132"/>
      <c r="E73" s="132"/>
      <c r="F73" s="132">
        <v>1</v>
      </c>
    </row>
    <row r="74" spans="1:6" ht="13.5" customHeight="1">
      <c r="A74" s="219" t="s">
        <v>227</v>
      </c>
      <c r="B74" s="143" t="s">
        <v>228</v>
      </c>
      <c r="C74" s="305"/>
      <c r="D74" s="305"/>
      <c r="E74" s="305"/>
      <c r="F74" s="305"/>
    </row>
    <row r="75" spans="1:6" ht="13.5" customHeight="1">
      <c r="A75" s="219" t="s">
        <v>229</v>
      </c>
      <c r="B75" s="143" t="s">
        <v>230</v>
      </c>
      <c r="C75" s="305"/>
      <c r="D75" s="305"/>
      <c r="E75" s="305"/>
      <c r="F75" s="305"/>
    </row>
    <row r="76" spans="1:6" ht="13.5" customHeight="1">
      <c r="A76" s="220" t="s">
        <v>231</v>
      </c>
      <c r="B76" s="130" t="s">
        <v>232</v>
      </c>
      <c r="C76" s="132">
        <f>SUM(C74:C75)</f>
        <v>0</v>
      </c>
      <c r="D76" s="132">
        <f>SUM(D74:D75)</f>
        <v>0</v>
      </c>
      <c r="E76" s="132">
        <f>SUM(E74:E75)</f>
        <v>0</v>
      </c>
      <c r="F76" s="132">
        <f>SUM(F74:F75)</f>
        <v>0</v>
      </c>
    </row>
    <row r="77" spans="1:6" ht="24.75" customHeight="1">
      <c r="A77" s="221" t="s">
        <v>233</v>
      </c>
      <c r="B77" s="127" t="s">
        <v>234</v>
      </c>
      <c r="C77" s="137">
        <f>C76+C73+C72+C71+C70</f>
        <v>135</v>
      </c>
      <c r="D77" s="137">
        <f>D76+D73+D72+D71+D70</f>
        <v>135</v>
      </c>
      <c r="E77" s="137">
        <f>E76+E73+E72+E71+E70</f>
        <v>135</v>
      </c>
      <c r="F77" s="137">
        <f>F76+F73+F72+F71+F70</f>
        <v>70</v>
      </c>
    </row>
    <row r="78" spans="1:10" ht="18.75" customHeight="1">
      <c r="A78" s="222" t="s">
        <v>235</v>
      </c>
      <c r="B78" s="148" t="s">
        <v>236</v>
      </c>
      <c r="C78" s="137">
        <f>SUM(C77+C69+C66+C47+C43)</f>
        <v>635</v>
      </c>
      <c r="D78" s="137">
        <f>SUM(D77+D69+D66+D47+D43)</f>
        <v>635</v>
      </c>
      <c r="E78" s="137">
        <f>SUM(E77+E69+E66+E47+E43)</f>
        <v>635</v>
      </c>
      <c r="F78" s="137">
        <f>SUM(F77+F69+F66+F47+F43)</f>
        <v>627</v>
      </c>
      <c r="G78" s="146"/>
      <c r="H78" s="146"/>
      <c r="I78" s="146"/>
      <c r="J78" s="146"/>
    </row>
    <row r="79" spans="1:10" ht="18.75" customHeight="1">
      <c r="A79" s="220" t="s">
        <v>237</v>
      </c>
      <c r="B79" s="133" t="s">
        <v>238</v>
      </c>
      <c r="C79" s="132"/>
      <c r="D79" s="132"/>
      <c r="E79" s="132"/>
      <c r="F79" s="132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132"/>
      <c r="D80" s="132"/>
      <c r="E80" s="132"/>
      <c r="F80" s="132"/>
      <c r="G80" s="146"/>
      <c r="H80" s="146"/>
      <c r="I80" s="146"/>
      <c r="J80" s="146"/>
    </row>
    <row r="81" spans="1:10" ht="15" customHeight="1">
      <c r="A81" s="220"/>
      <c r="B81" s="185" t="s">
        <v>241</v>
      </c>
      <c r="C81" s="132"/>
      <c r="D81" s="132"/>
      <c r="E81" s="132"/>
      <c r="F81" s="132"/>
      <c r="G81" s="146"/>
      <c r="H81" s="146"/>
      <c r="I81" s="146"/>
      <c r="J81" s="146"/>
    </row>
    <row r="82" spans="1:6" ht="15" customHeight="1">
      <c r="A82" s="220"/>
      <c r="B82" s="185" t="s">
        <v>242</v>
      </c>
      <c r="C82" s="363"/>
      <c r="D82" s="363"/>
      <c r="E82" s="363"/>
      <c r="F82" s="363"/>
    </row>
    <row r="83" spans="1:6" ht="15" customHeight="1">
      <c r="A83" s="220"/>
      <c r="B83" s="104" t="s">
        <v>243</v>
      </c>
      <c r="C83" s="363"/>
      <c r="D83" s="363"/>
      <c r="E83" s="363"/>
      <c r="F83" s="363"/>
    </row>
    <row r="84" spans="1:6" ht="25.5">
      <c r="A84" s="221" t="s">
        <v>244</v>
      </c>
      <c r="B84" s="127" t="s">
        <v>245</v>
      </c>
      <c r="C84" s="176">
        <f>SUM(C80:C83)</f>
        <v>0</v>
      </c>
      <c r="D84" s="176">
        <f>SUM(D80:D83)</f>
        <v>0</v>
      </c>
      <c r="E84" s="176">
        <f>SUM(E80:E83)</f>
        <v>0</v>
      </c>
      <c r="F84" s="176">
        <f>SUM(F80:F83)</f>
        <v>0</v>
      </c>
    </row>
    <row r="85" spans="1:6" s="150" customFormat="1" ht="12.75">
      <c r="A85" s="222" t="s">
        <v>246</v>
      </c>
      <c r="B85" s="222" t="s">
        <v>247</v>
      </c>
      <c r="C85" s="366">
        <f>SUM(C79+C84)</f>
        <v>0</v>
      </c>
      <c r="D85" s="366">
        <f>SUM(D79+D84)</f>
        <v>0</v>
      </c>
      <c r="E85" s="366">
        <f>SUM(E79+E84)</f>
        <v>0</v>
      </c>
      <c r="F85" s="366">
        <f>SUM(F79+F84)</f>
        <v>0</v>
      </c>
    </row>
    <row r="86" spans="1:6" ht="12.75">
      <c r="A86" s="185" t="s">
        <v>248</v>
      </c>
      <c r="B86" s="133" t="s">
        <v>249</v>
      </c>
      <c r="C86" s="305"/>
      <c r="D86" s="305"/>
      <c r="E86" s="305"/>
      <c r="F86" s="305"/>
    </row>
    <row r="87" spans="1:6" s="153" customFormat="1" ht="12.75">
      <c r="A87" s="185" t="s">
        <v>250</v>
      </c>
      <c r="B87" s="133" t="s">
        <v>251</v>
      </c>
      <c r="C87" s="305"/>
      <c r="D87" s="305"/>
      <c r="E87" s="305"/>
      <c r="F87" s="305"/>
    </row>
    <row r="88" spans="1:6" ht="12.75">
      <c r="A88" s="224" t="s">
        <v>252</v>
      </c>
      <c r="B88" s="133" t="s">
        <v>253</v>
      </c>
      <c r="C88" s="305"/>
      <c r="D88" s="305"/>
      <c r="E88" s="305"/>
      <c r="F88" s="305"/>
    </row>
    <row r="89" spans="1:6" ht="24" customHeight="1">
      <c r="A89" s="224" t="s">
        <v>254</v>
      </c>
      <c r="B89" s="133" t="s">
        <v>255</v>
      </c>
      <c r="C89" s="305"/>
      <c r="D89" s="305"/>
      <c r="E89" s="305"/>
      <c r="F89" s="305"/>
    </row>
    <row r="90" spans="1:6" ht="26.25" customHeight="1">
      <c r="A90" s="224" t="s">
        <v>256</v>
      </c>
      <c r="B90" s="133" t="s">
        <v>257</v>
      </c>
      <c r="C90" s="305"/>
      <c r="D90" s="305"/>
      <c r="E90" s="305"/>
      <c r="F90" s="305"/>
    </row>
    <row r="91" spans="1:6" ht="25.5" customHeight="1">
      <c r="A91" s="224" t="s">
        <v>262</v>
      </c>
      <c r="B91" s="133" t="s">
        <v>263</v>
      </c>
      <c r="C91" s="305"/>
      <c r="D91" s="305"/>
      <c r="E91" s="305"/>
      <c r="F91" s="305"/>
    </row>
    <row r="92" spans="1:6" ht="12.75">
      <c r="A92" s="225" t="s">
        <v>264</v>
      </c>
      <c r="B92" s="148" t="s">
        <v>265</v>
      </c>
      <c r="C92" s="132">
        <f>SUM(C86:C91)</f>
        <v>0</v>
      </c>
      <c r="D92" s="132">
        <f>SUM(D86:D91)</f>
        <v>0</v>
      </c>
      <c r="E92" s="132">
        <f>SUM(E86:E91)</f>
        <v>0</v>
      </c>
      <c r="F92" s="132">
        <f>SUM(F86:F91)</f>
        <v>0</v>
      </c>
    </row>
    <row r="93" spans="1:6" ht="12.75">
      <c r="A93" s="224" t="s">
        <v>266</v>
      </c>
      <c r="B93" s="133" t="s">
        <v>267</v>
      </c>
      <c r="C93" s="305"/>
      <c r="D93" s="305"/>
      <c r="E93" s="305"/>
      <c r="F93" s="305"/>
    </row>
    <row r="94" spans="1:6" ht="12.75">
      <c r="A94" s="224" t="s">
        <v>269</v>
      </c>
      <c r="B94" s="133" t="s">
        <v>270</v>
      </c>
      <c r="C94" s="305"/>
      <c r="D94" s="305"/>
      <c r="E94" s="305"/>
      <c r="F94" s="305"/>
    </row>
    <row r="95" spans="1:6" ht="12.75">
      <c r="A95" s="224" t="s">
        <v>271</v>
      </c>
      <c r="B95" s="133" t="s">
        <v>272</v>
      </c>
      <c r="C95" s="305"/>
      <c r="D95" s="305"/>
      <c r="E95" s="305"/>
      <c r="F95" s="305"/>
    </row>
    <row r="96" spans="1:6" ht="24" customHeight="1">
      <c r="A96" s="224" t="s">
        <v>273</v>
      </c>
      <c r="B96" s="133" t="s">
        <v>274</v>
      </c>
      <c r="C96" s="305"/>
      <c r="D96" s="305"/>
      <c r="E96" s="305"/>
      <c r="F96" s="305"/>
    </row>
    <row r="97" spans="1:6" ht="12.75">
      <c r="A97" s="225" t="s">
        <v>275</v>
      </c>
      <c r="B97" s="148" t="s">
        <v>276</v>
      </c>
      <c r="C97" s="132">
        <f>SUM(C93:C96)</f>
        <v>0</v>
      </c>
      <c r="D97" s="132">
        <f>SUM(D93:D96)</f>
        <v>0</v>
      </c>
      <c r="E97" s="132">
        <f>SUM(E93:E96)</f>
        <v>0</v>
      </c>
      <c r="F97" s="132">
        <f>SUM(F93:F96)</f>
        <v>0</v>
      </c>
    </row>
    <row r="98" spans="1:6" ht="25.5" customHeight="1">
      <c r="A98" s="224" t="s">
        <v>277</v>
      </c>
      <c r="B98" s="158" t="s">
        <v>278</v>
      </c>
      <c r="C98" s="305"/>
      <c r="D98" s="305"/>
      <c r="E98" s="305"/>
      <c r="F98" s="305"/>
    </row>
    <row r="99" spans="1:6" ht="27" customHeight="1">
      <c r="A99" s="155" t="s">
        <v>279</v>
      </c>
      <c r="B99" s="133" t="s">
        <v>280</v>
      </c>
      <c r="C99" s="305"/>
      <c r="D99" s="305"/>
      <c r="E99" s="657">
        <v>500</v>
      </c>
      <c r="F99" s="657">
        <v>500</v>
      </c>
    </row>
    <row r="100" spans="1:6" ht="12.75">
      <c r="A100" s="225" t="s">
        <v>281</v>
      </c>
      <c r="B100" s="226" t="s">
        <v>282</v>
      </c>
      <c r="C100" s="176">
        <f>SUM(C98:C99)</f>
        <v>0</v>
      </c>
      <c r="D100" s="176">
        <f>SUM(D98:D99)</f>
        <v>0</v>
      </c>
      <c r="E100" s="731">
        <f>SUM(E98:E99)</f>
        <v>500</v>
      </c>
      <c r="F100" s="731">
        <f>SUM(F98:F99)</f>
        <v>500</v>
      </c>
    </row>
    <row r="101" spans="1:6" ht="12.75">
      <c r="A101" s="224"/>
      <c r="B101" s="227" t="s">
        <v>283</v>
      </c>
      <c r="C101" s="176">
        <f>SUM(C100+C97+C92+C85+C78+C29+C23)</f>
        <v>635</v>
      </c>
      <c r="D101" s="176">
        <f>SUM(D100+D97+D92+D85+D78+D29+D23)</f>
        <v>635</v>
      </c>
      <c r="E101" s="632">
        <f>SUM(E100+E97+E92+E85+E78+E29+E23)</f>
        <v>1135</v>
      </c>
      <c r="F101" s="632">
        <f>SUM(F100+F97+F92+F85+F78+F29+F23)</f>
        <v>1127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2"/>
  <sheetViews>
    <sheetView view="pageBreakPreview" zoomScale="90" zoomScaleSheetLayoutView="90" zoomScalePageLayoutView="0" workbookViewId="0" topLeftCell="A27">
      <selection activeCell="F98" sqref="F98"/>
    </sheetView>
  </sheetViews>
  <sheetFormatPr defaultColWidth="8.41015625" defaultRowHeight="18"/>
  <cols>
    <col min="1" max="1" width="8.41015625" style="25" customWidth="1"/>
    <col min="2" max="2" width="31.41015625" style="25" customWidth="1"/>
    <col min="3" max="3" width="6.91015625" style="25" customWidth="1"/>
    <col min="4" max="5" width="6.91015625" style="70" customWidth="1"/>
    <col min="6" max="6" width="6.91015625" style="730" customWidth="1"/>
    <col min="7" max="7" width="22" style="25" customWidth="1"/>
    <col min="8" max="8" width="9.33203125" style="25" customWidth="1"/>
    <col min="9" max="15" width="7.08203125" style="25" customWidth="1"/>
    <col min="16" max="17" width="7.08203125" style="3" customWidth="1"/>
    <col min="18" max="250" width="7.08203125" style="2" customWidth="1"/>
    <col min="251" max="16384" width="8.41015625" style="2" customWidth="1"/>
  </cols>
  <sheetData>
    <row r="1" spans="1:8" ht="15.75" customHeight="1">
      <c r="A1" s="71"/>
      <c r="B1" s="71"/>
      <c r="H1" s="72"/>
    </row>
    <row r="2" spans="1:9" ht="15.75" customHeight="1">
      <c r="A2" s="879" t="s">
        <v>50</v>
      </c>
      <c r="B2" s="879"/>
      <c r="H2" s="72">
        <v>0.1</v>
      </c>
      <c r="I2" s="25" t="s">
        <v>51</v>
      </c>
    </row>
    <row r="3" spans="1:8" ht="15.75" customHeight="1">
      <c r="A3" s="71"/>
      <c r="B3" s="71"/>
      <c r="E3" s="70" t="s">
        <v>5</v>
      </c>
      <c r="F3" s="730" t="s">
        <v>707</v>
      </c>
      <c r="H3" s="72"/>
    </row>
    <row r="4" spans="1:15" ht="18.75">
      <c r="A4" s="73">
        <v>851011</v>
      </c>
      <c r="B4" s="74" t="s">
        <v>52</v>
      </c>
      <c r="C4" s="75">
        <v>2017</v>
      </c>
      <c r="D4" s="76" t="s">
        <v>53</v>
      </c>
      <c r="E4" s="77">
        <v>43100</v>
      </c>
      <c r="F4" s="835">
        <v>43100</v>
      </c>
      <c r="I4" s="25" t="s">
        <v>54</v>
      </c>
      <c r="O4" s="25" t="s">
        <v>55</v>
      </c>
    </row>
    <row r="5" spans="1:15" ht="18.75">
      <c r="A5" s="78" t="s">
        <v>56</v>
      </c>
      <c r="B5" s="78" t="s">
        <v>57</v>
      </c>
      <c r="C5" s="79"/>
      <c r="D5" s="80"/>
      <c r="E5" s="80"/>
      <c r="F5" s="836"/>
      <c r="I5" s="25" t="s">
        <v>58</v>
      </c>
      <c r="O5" s="25" t="s">
        <v>59</v>
      </c>
    </row>
    <row r="6" spans="1:15" ht="15" customHeight="1">
      <c r="A6" s="81" t="s">
        <v>60</v>
      </c>
      <c r="B6" s="82" t="s">
        <v>61</v>
      </c>
      <c r="C6" s="83">
        <v>25983</v>
      </c>
      <c r="D6" s="84">
        <v>25983</v>
      </c>
      <c r="E6" s="84">
        <v>25983</v>
      </c>
      <c r="F6" s="631">
        <v>24990</v>
      </c>
      <c r="I6" s="25" t="s">
        <v>62</v>
      </c>
      <c r="O6" s="25" t="s">
        <v>63</v>
      </c>
    </row>
    <row r="7" spans="1:15" ht="15" customHeight="1">
      <c r="A7" s="85" t="s">
        <v>64</v>
      </c>
      <c r="B7" s="86" t="s">
        <v>65</v>
      </c>
      <c r="C7" s="83">
        <v>1276</v>
      </c>
      <c r="D7" s="84">
        <v>1276</v>
      </c>
      <c r="E7" s="84">
        <v>1276</v>
      </c>
      <c r="F7" s="631">
        <v>1272</v>
      </c>
      <c r="G7" s="25" t="s">
        <v>66</v>
      </c>
      <c r="I7" s="25" t="s">
        <v>67</v>
      </c>
      <c r="O7" s="25" t="s">
        <v>68</v>
      </c>
    </row>
    <row r="8" spans="1:15" ht="15" customHeight="1">
      <c r="A8" s="85" t="s">
        <v>69</v>
      </c>
      <c r="B8" s="86" t="s">
        <v>70</v>
      </c>
      <c r="C8" s="83">
        <v>214</v>
      </c>
      <c r="D8" s="84">
        <v>214</v>
      </c>
      <c r="E8" s="624">
        <v>288</v>
      </c>
      <c r="F8" s="631">
        <v>288</v>
      </c>
      <c r="G8" s="25" t="s">
        <v>676</v>
      </c>
      <c r="I8" s="25" t="s">
        <v>71</v>
      </c>
      <c r="O8" s="25" t="s">
        <v>72</v>
      </c>
    </row>
    <row r="9" spans="1:15" ht="15" customHeight="1">
      <c r="A9" s="85" t="s">
        <v>73</v>
      </c>
      <c r="B9" s="86" t="s">
        <v>74</v>
      </c>
      <c r="C9" s="83"/>
      <c r="D9" s="84"/>
      <c r="E9" s="84"/>
      <c r="F9" s="631"/>
      <c r="I9" s="25" t="s">
        <v>75</v>
      </c>
      <c r="O9" s="25" t="s">
        <v>76</v>
      </c>
    </row>
    <row r="10" spans="1:15" ht="15" customHeight="1">
      <c r="A10" s="85" t="s">
        <v>77</v>
      </c>
      <c r="B10" s="87" t="s">
        <v>78</v>
      </c>
      <c r="C10" s="83">
        <v>400</v>
      </c>
      <c r="D10" s="84">
        <v>400</v>
      </c>
      <c r="E10" s="84">
        <v>400</v>
      </c>
      <c r="F10" s="631">
        <v>261</v>
      </c>
      <c r="G10" s="25" t="s">
        <v>79</v>
      </c>
      <c r="I10" s="25" t="s">
        <v>80</v>
      </c>
      <c r="O10" s="25" t="s">
        <v>81</v>
      </c>
    </row>
    <row r="11" spans="1:9" ht="15" customHeight="1">
      <c r="A11" s="85" t="s">
        <v>82</v>
      </c>
      <c r="B11" s="87" t="s">
        <v>83</v>
      </c>
      <c r="C11" s="83">
        <v>1655</v>
      </c>
      <c r="D11" s="84">
        <v>1655</v>
      </c>
      <c r="E11" s="84">
        <v>1655</v>
      </c>
      <c r="F11" s="631">
        <v>1638</v>
      </c>
      <c r="G11" s="25" t="s">
        <v>84</v>
      </c>
      <c r="I11" s="25" t="s">
        <v>85</v>
      </c>
    </row>
    <row r="12" spans="1:9" ht="15" customHeight="1">
      <c r="A12" s="85" t="s">
        <v>86</v>
      </c>
      <c r="B12" s="88" t="s">
        <v>87</v>
      </c>
      <c r="C12" s="83">
        <v>510</v>
      </c>
      <c r="D12" s="84">
        <v>510</v>
      </c>
      <c r="E12" s="84">
        <v>510</v>
      </c>
      <c r="F12" s="631">
        <v>620</v>
      </c>
      <c r="I12" s="25" t="s">
        <v>88</v>
      </c>
    </row>
    <row r="13" spans="1:9" ht="15" customHeight="1">
      <c r="A13" s="85" t="s">
        <v>89</v>
      </c>
      <c r="B13" s="88" t="s">
        <v>90</v>
      </c>
      <c r="C13" s="83">
        <v>1050</v>
      </c>
      <c r="D13" s="84">
        <v>1050</v>
      </c>
      <c r="E13" s="84">
        <v>1050</v>
      </c>
      <c r="F13" s="631">
        <v>928</v>
      </c>
      <c r="I13" s="25" t="s">
        <v>91</v>
      </c>
    </row>
    <row r="14" spans="1:9" ht="52.5">
      <c r="A14" s="85" t="s">
        <v>92</v>
      </c>
      <c r="B14" s="86" t="s">
        <v>93</v>
      </c>
      <c r="C14" s="83">
        <v>370</v>
      </c>
      <c r="D14" s="84">
        <v>370</v>
      </c>
      <c r="E14" s="84">
        <v>370</v>
      </c>
      <c r="F14" s="631">
        <v>336</v>
      </c>
      <c r="G14" s="89" t="s">
        <v>94</v>
      </c>
      <c r="I14" s="25" t="s">
        <v>95</v>
      </c>
    </row>
    <row r="15" spans="1:6" ht="15.75" customHeight="1">
      <c r="A15" s="85" t="s">
        <v>96</v>
      </c>
      <c r="B15" s="86" t="s">
        <v>97</v>
      </c>
      <c r="C15" s="83">
        <v>0</v>
      </c>
      <c r="D15" s="84">
        <v>0</v>
      </c>
      <c r="E15" s="84">
        <v>0</v>
      </c>
      <c r="F15" s="631">
        <v>253</v>
      </c>
    </row>
    <row r="16" spans="1:15" ht="15.75" customHeight="1">
      <c r="A16" s="90" t="s">
        <v>98</v>
      </c>
      <c r="B16" s="91" t="s">
        <v>99</v>
      </c>
      <c r="C16" s="83">
        <v>2263</v>
      </c>
      <c r="D16" s="84">
        <v>2263</v>
      </c>
      <c r="E16" s="84">
        <v>2263</v>
      </c>
      <c r="F16" s="631">
        <v>1961</v>
      </c>
      <c r="I16" s="25" t="s">
        <v>100</v>
      </c>
      <c r="O16" s="25" t="s">
        <v>101</v>
      </c>
    </row>
    <row r="17" spans="1:6" ht="15.75" customHeight="1">
      <c r="A17" s="92" t="s">
        <v>102</v>
      </c>
      <c r="B17" s="93" t="s">
        <v>103</v>
      </c>
      <c r="C17" s="94">
        <f>SUM(C6:C16)</f>
        <v>33721</v>
      </c>
      <c r="D17" s="95">
        <f>SUM(D6:D16)</f>
        <v>33721</v>
      </c>
      <c r="E17" s="625">
        <f>SUM(E6:E16)</f>
        <v>33795</v>
      </c>
      <c r="F17" s="731">
        <f>SUM(F6:F16)</f>
        <v>32547</v>
      </c>
    </row>
    <row r="18" spans="1:9" ht="15.75" customHeight="1">
      <c r="A18" s="96" t="s">
        <v>104</v>
      </c>
      <c r="B18" s="97" t="s">
        <v>105</v>
      </c>
      <c r="C18" s="83"/>
      <c r="D18" s="84"/>
      <c r="E18" s="84"/>
      <c r="F18" s="631"/>
      <c r="I18" s="25" t="s">
        <v>106</v>
      </c>
    </row>
    <row r="19" spans="1:7" ht="15.75" customHeight="1">
      <c r="A19" s="96" t="s">
        <v>107</v>
      </c>
      <c r="B19" s="97" t="s">
        <v>108</v>
      </c>
      <c r="C19" s="83"/>
      <c r="D19" s="84"/>
      <c r="E19" s="84"/>
      <c r="F19" s="631">
        <v>0</v>
      </c>
      <c r="G19" s="98"/>
    </row>
    <row r="20" spans="1:7" ht="15.75" customHeight="1">
      <c r="A20" s="96" t="s">
        <v>109</v>
      </c>
      <c r="B20" s="97" t="s">
        <v>110</v>
      </c>
      <c r="C20" s="83">
        <v>10</v>
      </c>
      <c r="D20" s="84">
        <v>10</v>
      </c>
      <c r="E20" s="84">
        <v>10</v>
      </c>
      <c r="F20" s="631">
        <v>0</v>
      </c>
      <c r="G20" s="98"/>
    </row>
    <row r="21" spans="1:9" ht="15.75" customHeight="1">
      <c r="A21" s="96" t="s">
        <v>111</v>
      </c>
      <c r="B21" s="97" t="s">
        <v>112</v>
      </c>
      <c r="C21" s="83">
        <v>200</v>
      </c>
      <c r="D21" s="84">
        <v>200</v>
      </c>
      <c r="E21" s="84">
        <v>200</v>
      </c>
      <c r="F21" s="631">
        <v>60</v>
      </c>
      <c r="G21" s="25" t="s">
        <v>113</v>
      </c>
      <c r="I21" s="25" t="s">
        <v>114</v>
      </c>
    </row>
    <row r="22" spans="1:6" ht="15.75" customHeight="1">
      <c r="A22" s="92" t="s">
        <v>115</v>
      </c>
      <c r="B22" s="93" t="s">
        <v>116</v>
      </c>
      <c r="C22" s="94">
        <f>SUM(C18:C21)</f>
        <v>210</v>
      </c>
      <c r="D22" s="95">
        <f>SUM(D18:D21)</f>
        <v>210</v>
      </c>
      <c r="E22" s="95">
        <f>SUM(E18:E21)</f>
        <v>210</v>
      </c>
      <c r="F22" s="731">
        <f>SUM(F18:F21)</f>
        <v>60</v>
      </c>
    </row>
    <row r="23" spans="1:6" ht="15.75" customHeight="1">
      <c r="A23" s="99" t="s">
        <v>117</v>
      </c>
      <c r="B23" s="100" t="s">
        <v>118</v>
      </c>
      <c r="C23" s="94">
        <f>SUM(C22,C17)</f>
        <v>33931</v>
      </c>
      <c r="D23" s="95">
        <f>SUM(D22,D17)</f>
        <v>33931</v>
      </c>
      <c r="E23" s="625">
        <f>SUM(E22,E17)</f>
        <v>34005</v>
      </c>
      <c r="F23" s="731">
        <f>SUM(F22,F17)</f>
        <v>32607</v>
      </c>
    </row>
    <row r="24" spans="1:9" ht="18.75">
      <c r="A24" s="101"/>
      <c r="B24" s="102"/>
      <c r="C24" s="83"/>
      <c r="D24" s="84"/>
      <c r="E24" s="84"/>
      <c r="F24" s="631"/>
      <c r="I24" s="25" t="s">
        <v>119</v>
      </c>
    </row>
    <row r="25" spans="1:10" ht="18.75">
      <c r="A25" s="103" t="s">
        <v>120</v>
      </c>
      <c r="B25" s="104" t="s">
        <v>121</v>
      </c>
      <c r="C25" s="83">
        <v>7226</v>
      </c>
      <c r="D25" s="84">
        <v>7226</v>
      </c>
      <c r="E25" s="624">
        <v>7241</v>
      </c>
      <c r="F25" s="631">
        <v>6942</v>
      </c>
      <c r="G25" s="25" t="s">
        <v>675</v>
      </c>
      <c r="J25" s="25" t="s">
        <v>122</v>
      </c>
    </row>
    <row r="26" spans="1:6" ht="18.75">
      <c r="A26" s="105" t="s">
        <v>123</v>
      </c>
      <c r="B26" s="104" t="s">
        <v>124</v>
      </c>
      <c r="C26" s="83"/>
      <c r="D26" s="84"/>
      <c r="E26" s="84"/>
      <c r="F26" s="631"/>
    </row>
    <row r="27" spans="1:8" ht="18.75">
      <c r="A27" s="106" t="s">
        <v>125</v>
      </c>
      <c r="B27" s="107" t="s">
        <v>126</v>
      </c>
      <c r="C27" s="83">
        <v>261</v>
      </c>
      <c r="D27" s="84">
        <v>261</v>
      </c>
      <c r="E27" s="84">
        <v>261</v>
      </c>
      <c r="F27" s="631">
        <v>256</v>
      </c>
      <c r="G27" s="25">
        <f>E12+E13</f>
        <v>1560</v>
      </c>
      <c r="H27" s="25" t="s">
        <v>127</v>
      </c>
    </row>
    <row r="28" spans="1:8" ht="18.75">
      <c r="A28" s="108" t="s">
        <v>128</v>
      </c>
      <c r="B28" s="107" t="s">
        <v>129</v>
      </c>
      <c r="C28" s="83">
        <v>278</v>
      </c>
      <c r="D28" s="84">
        <v>278</v>
      </c>
      <c r="E28" s="84">
        <v>278</v>
      </c>
      <c r="F28" s="631">
        <v>275</v>
      </c>
      <c r="G28" s="25">
        <v>1560</v>
      </c>
      <c r="H28" s="25" t="s">
        <v>130</v>
      </c>
    </row>
    <row r="29" spans="1:6" ht="18.75">
      <c r="A29" s="109" t="s">
        <v>131</v>
      </c>
      <c r="B29" s="110" t="s">
        <v>132</v>
      </c>
      <c r="C29" s="94">
        <f>SUM(C25:C28)</f>
        <v>7765</v>
      </c>
      <c r="D29" s="95">
        <f>SUM(D25:D28)</f>
        <v>7765</v>
      </c>
      <c r="E29" s="625">
        <f>SUM(E25:E28)</f>
        <v>7780</v>
      </c>
      <c r="F29" s="731">
        <f>SUM(F25:F28)</f>
        <v>7473</v>
      </c>
    </row>
    <row r="30" spans="1:6" ht="18.75">
      <c r="A30" s="109"/>
      <c r="B30" s="110"/>
      <c r="C30" s="94"/>
      <c r="D30" s="95"/>
      <c r="E30" s="95"/>
      <c r="F30" s="731"/>
    </row>
    <row r="31" spans="1:6" ht="15.75" customHeight="1">
      <c r="A31" s="81" t="s">
        <v>133</v>
      </c>
      <c r="B31" s="111" t="s">
        <v>134</v>
      </c>
      <c r="C31" s="83">
        <v>10</v>
      </c>
      <c r="D31" s="84">
        <v>10</v>
      </c>
      <c r="E31" s="84">
        <v>10</v>
      </c>
      <c r="F31" s="631">
        <v>3</v>
      </c>
    </row>
    <row r="32" spans="1:6" ht="15.75" customHeight="1">
      <c r="A32" s="85" t="s">
        <v>135</v>
      </c>
      <c r="B32" s="86" t="s">
        <v>136</v>
      </c>
      <c r="C32" s="83">
        <v>10</v>
      </c>
      <c r="D32" s="84">
        <v>10</v>
      </c>
      <c r="E32" s="84">
        <v>10</v>
      </c>
      <c r="F32" s="631">
        <v>0</v>
      </c>
    </row>
    <row r="33" spans="1:7" ht="15.75" customHeight="1">
      <c r="A33" s="85" t="s">
        <v>137</v>
      </c>
      <c r="B33" s="86" t="s">
        <v>138</v>
      </c>
      <c r="C33" s="83">
        <v>24</v>
      </c>
      <c r="D33" s="84">
        <v>24</v>
      </c>
      <c r="E33" s="84">
        <v>24</v>
      </c>
      <c r="F33" s="631">
        <v>0</v>
      </c>
      <c r="G33" s="25" t="s">
        <v>139</v>
      </c>
    </row>
    <row r="34" spans="1:6" ht="15.75" customHeight="1">
      <c r="A34" s="85" t="s">
        <v>140</v>
      </c>
      <c r="B34" s="86" t="s">
        <v>141</v>
      </c>
      <c r="C34" s="83"/>
      <c r="D34" s="84"/>
      <c r="E34" s="84"/>
      <c r="F34" s="631"/>
    </row>
    <row r="35" spans="1:14" ht="27">
      <c r="A35" s="85" t="s">
        <v>142</v>
      </c>
      <c r="B35" s="86" t="s">
        <v>143</v>
      </c>
      <c r="C35" s="83">
        <v>450</v>
      </c>
      <c r="D35" s="84">
        <v>450</v>
      </c>
      <c r="E35" s="84">
        <v>450</v>
      </c>
      <c r="F35" s="631">
        <v>432</v>
      </c>
      <c r="G35" s="89" t="s">
        <v>144</v>
      </c>
      <c r="K35" s="98"/>
      <c r="L35" s="98"/>
      <c r="M35" s="98"/>
      <c r="N35" s="98"/>
    </row>
    <row r="36" spans="1:6" ht="15" customHeight="1">
      <c r="A36" s="85" t="s">
        <v>145</v>
      </c>
      <c r="B36" s="112" t="s">
        <v>146</v>
      </c>
      <c r="C36" s="113">
        <f>SUM(C31:C35)</f>
        <v>494</v>
      </c>
      <c r="D36" s="114">
        <f>SUM(D31:D35)</f>
        <v>494</v>
      </c>
      <c r="E36" s="114">
        <f>SUM(E31:E35)</f>
        <v>494</v>
      </c>
      <c r="F36" s="660">
        <f>SUM(F31:F35)</f>
        <v>435</v>
      </c>
    </row>
    <row r="37" spans="1:6" ht="15" customHeight="1">
      <c r="A37" s="85" t="s">
        <v>147</v>
      </c>
      <c r="B37" s="86" t="s">
        <v>148</v>
      </c>
      <c r="C37" s="83"/>
      <c r="D37" s="84"/>
      <c r="E37" s="84"/>
      <c r="F37" s="631"/>
    </row>
    <row r="38" spans="1:6" ht="15" customHeight="1">
      <c r="A38" s="85" t="s">
        <v>149</v>
      </c>
      <c r="B38" s="86" t="s">
        <v>150</v>
      </c>
      <c r="C38" s="83">
        <v>60</v>
      </c>
      <c r="D38" s="84">
        <v>60</v>
      </c>
      <c r="E38" s="84">
        <v>60</v>
      </c>
      <c r="F38" s="631">
        <v>51</v>
      </c>
    </row>
    <row r="39" spans="1:6" ht="15" customHeight="1">
      <c r="A39" s="85" t="s">
        <v>151</v>
      </c>
      <c r="B39" s="86" t="s">
        <v>152</v>
      </c>
      <c r="C39" s="83"/>
      <c r="D39" s="84"/>
      <c r="E39" s="84"/>
      <c r="F39" s="631"/>
    </row>
    <row r="40" spans="1:7" ht="15" customHeight="1">
      <c r="A40" s="85" t="s">
        <v>153</v>
      </c>
      <c r="B40" s="86" t="s">
        <v>154</v>
      </c>
      <c r="C40" s="83">
        <v>100</v>
      </c>
      <c r="D40" s="84">
        <v>100</v>
      </c>
      <c r="E40" s="84">
        <v>100</v>
      </c>
      <c r="F40" s="631">
        <v>93</v>
      </c>
      <c r="G40" s="25" t="s">
        <v>155</v>
      </c>
    </row>
    <row r="41" spans="1:7" ht="39.75">
      <c r="A41" s="115" t="s">
        <v>156</v>
      </c>
      <c r="B41" s="116" t="s">
        <v>157</v>
      </c>
      <c r="C41" s="83">
        <v>305</v>
      </c>
      <c r="D41" s="84">
        <v>305</v>
      </c>
      <c r="E41" s="84">
        <v>305</v>
      </c>
      <c r="F41" s="631">
        <v>306</v>
      </c>
      <c r="G41" s="89" t="s">
        <v>158</v>
      </c>
    </row>
    <row r="42" spans="1:6" ht="17.25" customHeight="1">
      <c r="A42" s="99" t="s">
        <v>159</v>
      </c>
      <c r="B42" s="117" t="s">
        <v>160</v>
      </c>
      <c r="C42" s="94">
        <f>SUM(C38:C41)</f>
        <v>465</v>
      </c>
      <c r="D42" s="95">
        <f>SUM(D38:D41)</f>
        <v>465</v>
      </c>
      <c r="E42" s="95">
        <f>SUM(E38:E41)</f>
        <v>465</v>
      </c>
      <c r="F42" s="731">
        <f>SUM(F38:F41)</f>
        <v>450</v>
      </c>
    </row>
    <row r="43" spans="1:6" ht="22.5" customHeight="1">
      <c r="A43" s="118" t="s">
        <v>161</v>
      </c>
      <c r="B43" s="119" t="s">
        <v>162</v>
      </c>
      <c r="C43" s="120">
        <f>SUM(C42,C36)</f>
        <v>959</v>
      </c>
      <c r="D43" s="121">
        <f>SUM(D42,D36)</f>
        <v>959</v>
      </c>
      <c r="E43" s="121">
        <f>SUM(E42,E36)</f>
        <v>959</v>
      </c>
      <c r="F43" s="832">
        <f>SUM(F42,F36)</f>
        <v>885</v>
      </c>
    </row>
    <row r="44" spans="1:6" ht="18.75">
      <c r="A44" s="81" t="s">
        <v>163</v>
      </c>
      <c r="B44" s="111" t="s">
        <v>164</v>
      </c>
      <c r="C44" s="83">
        <v>50</v>
      </c>
      <c r="D44" s="84">
        <v>50</v>
      </c>
      <c r="E44" s="84">
        <v>50</v>
      </c>
      <c r="F44" s="631">
        <v>49</v>
      </c>
    </row>
    <row r="45" spans="1:6" ht="18.75">
      <c r="A45" s="122" t="s">
        <v>165</v>
      </c>
      <c r="B45" s="123" t="s">
        <v>166</v>
      </c>
      <c r="C45" s="83">
        <v>10</v>
      </c>
      <c r="D45" s="84">
        <v>10</v>
      </c>
      <c r="E45" s="84">
        <v>10</v>
      </c>
      <c r="F45" s="631">
        <v>10</v>
      </c>
    </row>
    <row r="46" spans="1:6" ht="18.75">
      <c r="A46" s="85" t="s">
        <v>167</v>
      </c>
      <c r="B46" s="86" t="s">
        <v>168</v>
      </c>
      <c r="C46" s="83">
        <v>115</v>
      </c>
      <c r="D46" s="84">
        <v>115</v>
      </c>
      <c r="E46" s="84">
        <v>115</v>
      </c>
      <c r="F46" s="631">
        <v>92</v>
      </c>
    </row>
    <row r="47" spans="1:6" ht="18.75">
      <c r="A47" s="124" t="s">
        <v>169</v>
      </c>
      <c r="B47" s="125" t="s">
        <v>170</v>
      </c>
      <c r="C47" s="120">
        <f>SUM(C44:C46)</f>
        <v>175</v>
      </c>
      <c r="D47" s="121">
        <f>SUM(D44:D46)</f>
        <v>175</v>
      </c>
      <c r="E47" s="121">
        <f>SUM(E44:E46)</f>
        <v>175</v>
      </c>
      <c r="F47" s="832">
        <f>SUM(F44:F46)</f>
        <v>151</v>
      </c>
    </row>
    <row r="48" spans="1:6" ht="18.75">
      <c r="A48" s="85" t="s">
        <v>171</v>
      </c>
      <c r="B48" s="86" t="s">
        <v>172</v>
      </c>
      <c r="C48" s="83">
        <v>120</v>
      </c>
      <c r="D48" s="84">
        <v>120</v>
      </c>
      <c r="E48" s="84">
        <v>120</v>
      </c>
      <c r="F48" s="631">
        <v>106</v>
      </c>
    </row>
    <row r="49" spans="1:6" ht="18.75">
      <c r="A49" s="85" t="s">
        <v>173</v>
      </c>
      <c r="B49" s="86" t="s">
        <v>174</v>
      </c>
      <c r="C49" s="83">
        <v>500</v>
      </c>
      <c r="D49" s="84">
        <v>500</v>
      </c>
      <c r="E49" s="84">
        <v>500</v>
      </c>
      <c r="F49" s="631">
        <v>564</v>
      </c>
    </row>
    <row r="50" spans="1:6" ht="18.75">
      <c r="A50" s="85" t="s">
        <v>175</v>
      </c>
      <c r="B50" s="86" t="s">
        <v>176</v>
      </c>
      <c r="C50" s="83">
        <v>443</v>
      </c>
      <c r="D50" s="84">
        <v>443</v>
      </c>
      <c r="E50" s="84">
        <v>443</v>
      </c>
      <c r="F50" s="631">
        <v>355</v>
      </c>
    </row>
    <row r="51" spans="1:6" ht="18.75">
      <c r="A51" s="124" t="s">
        <v>177</v>
      </c>
      <c r="B51" s="125" t="s">
        <v>178</v>
      </c>
      <c r="C51" s="120">
        <f>SUM(C48:C50)</f>
        <v>1063</v>
      </c>
      <c r="D51" s="121">
        <f>SUM(D48:D50)</f>
        <v>1063</v>
      </c>
      <c r="E51" s="121">
        <f>SUM(E48:E50)</f>
        <v>1063</v>
      </c>
      <c r="F51" s="832">
        <f>SUM(F48:F50)</f>
        <v>1025</v>
      </c>
    </row>
    <row r="52" spans="1:6" ht="17.25" customHeight="1">
      <c r="A52" s="85" t="s">
        <v>179</v>
      </c>
      <c r="B52" s="86" t="s">
        <v>180</v>
      </c>
      <c r="C52" s="83"/>
      <c r="D52" s="84"/>
      <c r="E52" s="84"/>
      <c r="F52" s="631"/>
    </row>
    <row r="53" spans="1:7" ht="17.25" customHeight="1">
      <c r="A53" s="85" t="s">
        <v>181</v>
      </c>
      <c r="B53" s="86" t="s">
        <v>182</v>
      </c>
      <c r="C53" s="83">
        <v>50</v>
      </c>
      <c r="D53" s="84">
        <v>50</v>
      </c>
      <c r="E53" s="84">
        <v>50</v>
      </c>
      <c r="F53" s="631">
        <v>55</v>
      </c>
      <c r="G53" s="89" t="s">
        <v>183</v>
      </c>
    </row>
    <row r="54" spans="1:6" ht="17.25" customHeight="1">
      <c r="A54" s="126" t="s">
        <v>184</v>
      </c>
      <c r="B54" s="86" t="s">
        <v>185</v>
      </c>
      <c r="C54" s="83">
        <v>20</v>
      </c>
      <c r="D54" s="84">
        <v>20</v>
      </c>
      <c r="E54" s="84">
        <v>20</v>
      </c>
      <c r="F54" s="631">
        <v>0</v>
      </c>
    </row>
    <row r="55" spans="1:6" ht="17.25" customHeight="1">
      <c r="A55" s="124" t="s">
        <v>186</v>
      </c>
      <c r="B55" s="125" t="s">
        <v>187</v>
      </c>
      <c r="C55" s="120">
        <f>SUM(C53:C54)</f>
        <v>70</v>
      </c>
      <c r="D55" s="121">
        <f>SUM(D53:D54)</f>
        <v>70</v>
      </c>
      <c r="E55" s="121">
        <f>SUM(E53:E54)</f>
        <v>70</v>
      </c>
      <c r="F55" s="832">
        <f>SUM(F53:F54)</f>
        <v>55</v>
      </c>
    </row>
    <row r="56" spans="1:6" ht="17.25" customHeight="1">
      <c r="A56" s="124" t="s">
        <v>188</v>
      </c>
      <c r="B56" s="127" t="s">
        <v>189</v>
      </c>
      <c r="C56" s="83"/>
      <c r="D56" s="84"/>
      <c r="E56" s="84"/>
      <c r="F56" s="631"/>
    </row>
    <row r="57" spans="1:7" ht="17.25" customHeight="1">
      <c r="A57" s="115"/>
      <c r="B57" s="128" t="s">
        <v>190</v>
      </c>
      <c r="C57" s="83"/>
      <c r="D57" s="84"/>
      <c r="E57" s="84"/>
      <c r="F57" s="631"/>
      <c r="G57" s="98"/>
    </row>
    <row r="58" spans="1:7" ht="27">
      <c r="A58" s="115" t="s">
        <v>191</v>
      </c>
      <c r="B58" s="128" t="s">
        <v>192</v>
      </c>
      <c r="C58" s="83">
        <v>100</v>
      </c>
      <c r="D58" s="84">
        <v>100</v>
      </c>
      <c r="E58" s="84">
        <v>100</v>
      </c>
      <c r="F58" s="631">
        <v>152</v>
      </c>
      <c r="G58" s="89" t="s">
        <v>193</v>
      </c>
    </row>
    <row r="59" spans="1:6" ht="16.5" customHeight="1">
      <c r="A59" s="115" t="s">
        <v>194</v>
      </c>
      <c r="B59" s="128" t="s">
        <v>195</v>
      </c>
      <c r="C59" s="83"/>
      <c r="D59" s="84"/>
      <c r="E59" s="84"/>
      <c r="F59" s="631"/>
    </row>
    <row r="60" spans="1:6" ht="27" customHeight="1">
      <c r="A60" s="129" t="s">
        <v>196</v>
      </c>
      <c r="B60" s="130" t="s">
        <v>197</v>
      </c>
      <c r="C60" s="131">
        <f>SUM(C58:C59)</f>
        <v>100</v>
      </c>
      <c r="D60" s="132">
        <f>SUM(D58:D59)</f>
        <v>100</v>
      </c>
      <c r="E60" s="132">
        <f>SUM(E58:E59)</f>
        <v>100</v>
      </c>
      <c r="F60" s="785">
        <f>SUM(F58:F59)</f>
        <v>152</v>
      </c>
    </row>
    <row r="61" spans="1:6" ht="15.75" customHeight="1">
      <c r="A61" s="108" t="s">
        <v>198</v>
      </c>
      <c r="B61" s="133" t="s">
        <v>199</v>
      </c>
      <c r="C61" s="83"/>
      <c r="D61" s="84"/>
      <c r="E61" s="84"/>
      <c r="F61" s="631"/>
    </row>
    <row r="62" spans="1:6" ht="15.75" customHeight="1">
      <c r="A62" s="108" t="s">
        <v>200</v>
      </c>
      <c r="B62" s="133" t="s">
        <v>201</v>
      </c>
      <c r="C62" s="83">
        <v>65</v>
      </c>
      <c r="D62" s="84">
        <v>65</v>
      </c>
      <c r="E62" s="84">
        <v>65</v>
      </c>
      <c r="F62" s="631">
        <v>48</v>
      </c>
    </row>
    <row r="63" spans="1:7" ht="15.75" customHeight="1">
      <c r="A63" s="108" t="s">
        <v>202</v>
      </c>
      <c r="B63" s="133" t="s">
        <v>203</v>
      </c>
      <c r="C63" s="83">
        <v>35</v>
      </c>
      <c r="D63" s="84">
        <v>35</v>
      </c>
      <c r="E63" s="84">
        <v>35</v>
      </c>
      <c r="F63" s="631">
        <v>12</v>
      </c>
      <c r="G63" s="25" t="s">
        <v>204</v>
      </c>
    </row>
    <row r="64" spans="1:7" ht="37.5" customHeight="1">
      <c r="A64" s="108" t="s">
        <v>205</v>
      </c>
      <c r="B64" s="133" t="s">
        <v>206</v>
      </c>
      <c r="C64" s="83">
        <v>251</v>
      </c>
      <c r="D64" s="84">
        <v>251</v>
      </c>
      <c r="E64" s="84">
        <v>251</v>
      </c>
      <c r="F64" s="631">
        <v>72</v>
      </c>
      <c r="G64" s="89" t="s">
        <v>207</v>
      </c>
    </row>
    <row r="65" spans="1:6" ht="17.25" customHeight="1">
      <c r="A65" s="134" t="s">
        <v>208</v>
      </c>
      <c r="B65" s="130" t="s">
        <v>209</v>
      </c>
      <c r="C65" s="131">
        <f>SUM(C61:C64)</f>
        <v>351</v>
      </c>
      <c r="D65" s="132">
        <f>SUM(D61:D64)</f>
        <v>351</v>
      </c>
      <c r="E65" s="132">
        <f>SUM(E61:E64)</f>
        <v>351</v>
      </c>
      <c r="F65" s="785">
        <f>SUM(F61:F64)</f>
        <v>132</v>
      </c>
    </row>
    <row r="66" spans="1:6" ht="20.25" customHeight="1">
      <c r="A66" s="135" t="s">
        <v>210</v>
      </c>
      <c r="B66" s="127" t="s">
        <v>211</v>
      </c>
      <c r="C66" s="136">
        <f>SUM(C65+C60+C56+C55+C51)</f>
        <v>1584</v>
      </c>
      <c r="D66" s="137">
        <f>SUM(D65+D60+D56+D55+D51)</f>
        <v>1584</v>
      </c>
      <c r="E66" s="137">
        <f>SUM(E65+E60+E56+E55+E51)</f>
        <v>1584</v>
      </c>
      <c r="F66" s="784">
        <f>SUM(F65+F60+F56+F55+F51)</f>
        <v>1364</v>
      </c>
    </row>
    <row r="67" spans="1:6" ht="18.75">
      <c r="A67" s="85" t="s">
        <v>212</v>
      </c>
      <c r="B67" s="133" t="s">
        <v>213</v>
      </c>
      <c r="C67" s="83">
        <v>10</v>
      </c>
      <c r="D67" s="84">
        <v>10</v>
      </c>
      <c r="E67" s="84">
        <v>10</v>
      </c>
      <c r="F67" s="631">
        <v>17</v>
      </c>
    </row>
    <row r="68" spans="1:7" ht="18.75">
      <c r="A68" s="85" t="s">
        <v>214</v>
      </c>
      <c r="B68" s="133" t="s">
        <v>215</v>
      </c>
      <c r="C68" s="83">
        <v>10</v>
      </c>
      <c r="D68" s="84">
        <v>10</v>
      </c>
      <c r="E68" s="84">
        <v>10</v>
      </c>
      <c r="F68" s="631">
        <v>6</v>
      </c>
      <c r="G68" s="25" t="s">
        <v>216</v>
      </c>
    </row>
    <row r="69" spans="1:7" ht="24" customHeight="1">
      <c r="A69" s="124" t="s">
        <v>217</v>
      </c>
      <c r="B69" s="127" t="s">
        <v>218</v>
      </c>
      <c r="C69" s="136">
        <f>SUM(C67:C68)</f>
        <v>20</v>
      </c>
      <c r="D69" s="137">
        <f>SUM(D67:D68)</f>
        <v>20</v>
      </c>
      <c r="E69" s="137">
        <f>SUM(E67:E68)</f>
        <v>20</v>
      </c>
      <c r="F69" s="784">
        <f>SUM(F67:F68)</f>
        <v>23</v>
      </c>
      <c r="G69" s="138"/>
    </row>
    <row r="70" spans="1:9" ht="26.25" customHeight="1">
      <c r="A70" s="129" t="s">
        <v>219</v>
      </c>
      <c r="B70" s="130" t="s">
        <v>220</v>
      </c>
      <c r="C70" s="139">
        <v>712</v>
      </c>
      <c r="D70" s="140">
        <v>712</v>
      </c>
      <c r="E70" s="140">
        <v>712</v>
      </c>
      <c r="F70" s="636">
        <v>585</v>
      </c>
      <c r="I70" s="138">
        <f>E36+E42+E47+E51+E55+E65+E69</f>
        <v>2638</v>
      </c>
    </row>
    <row r="71" spans="1:6" ht="15" customHeight="1">
      <c r="A71" s="99" t="s">
        <v>221</v>
      </c>
      <c r="B71" s="130" t="s">
        <v>222</v>
      </c>
      <c r="C71" s="83"/>
      <c r="D71" s="84"/>
      <c r="E71" s="84"/>
      <c r="F71" s="631"/>
    </row>
    <row r="72" spans="1:6" ht="15" customHeight="1">
      <c r="A72" s="78" t="s">
        <v>223</v>
      </c>
      <c r="B72" s="130" t="s">
        <v>224</v>
      </c>
      <c r="C72" s="83"/>
      <c r="D72" s="84"/>
      <c r="E72" s="84"/>
      <c r="F72" s="631"/>
    </row>
    <row r="73" spans="1:6" ht="15" customHeight="1">
      <c r="A73" s="141" t="s">
        <v>225</v>
      </c>
      <c r="B73" s="142" t="s">
        <v>226</v>
      </c>
      <c r="C73" s="83"/>
      <c r="D73" s="84"/>
      <c r="E73" s="84"/>
      <c r="F73" s="631"/>
    </row>
    <row r="74" spans="1:6" ht="15" customHeight="1">
      <c r="A74" s="45" t="s">
        <v>227</v>
      </c>
      <c r="B74" s="143" t="s">
        <v>228</v>
      </c>
      <c r="C74" s="83"/>
      <c r="D74" s="84"/>
      <c r="E74" s="84"/>
      <c r="F74" s="631"/>
    </row>
    <row r="75" spans="1:6" ht="15" customHeight="1">
      <c r="A75" s="45" t="s">
        <v>229</v>
      </c>
      <c r="B75" s="143" t="s">
        <v>230</v>
      </c>
      <c r="C75" s="83"/>
      <c r="D75" s="84"/>
      <c r="E75" s="624">
        <v>533</v>
      </c>
      <c r="F75" s="631">
        <v>1</v>
      </c>
    </row>
    <row r="76" spans="1:6" ht="15" customHeight="1">
      <c r="A76" s="144" t="s">
        <v>231</v>
      </c>
      <c r="B76" s="130" t="s">
        <v>232</v>
      </c>
      <c r="C76" s="83"/>
      <c r="D76" s="84"/>
      <c r="E76" s="84"/>
      <c r="F76" s="631"/>
    </row>
    <row r="77" spans="1:7" ht="24.75" customHeight="1">
      <c r="A77" s="145" t="s">
        <v>233</v>
      </c>
      <c r="B77" s="127" t="s">
        <v>234</v>
      </c>
      <c r="C77" s="136">
        <f>C76+C73+C72+C71+C70</f>
        <v>712</v>
      </c>
      <c r="D77" s="137">
        <f>D76+D73+D72+D71+D70</f>
        <v>712</v>
      </c>
      <c r="E77" s="137">
        <f>E76+E73+E72+E71+E70</f>
        <v>712</v>
      </c>
      <c r="F77" s="784">
        <f>F76+F73+F72+F71+F70</f>
        <v>585</v>
      </c>
      <c r="G77" s="146"/>
    </row>
    <row r="78" spans="1:11" ht="24.75" customHeight="1">
      <c r="A78" s="147" t="s">
        <v>235</v>
      </c>
      <c r="B78" s="148" t="s">
        <v>236</v>
      </c>
      <c r="C78" s="136">
        <f>SUM(C77+C69+C66+C47+C43)</f>
        <v>3450</v>
      </c>
      <c r="D78" s="137">
        <f>SUM(D77+D69+D66+D47+D43)</f>
        <v>3450</v>
      </c>
      <c r="E78" s="626">
        <f>SUM(E77+E69+E66+E47+E43+E75)</f>
        <v>3983</v>
      </c>
      <c r="F78" s="784">
        <f>SUM(F77+F69+F66+F47+F43+F75)</f>
        <v>3009</v>
      </c>
      <c r="G78" s="146"/>
      <c r="H78" s="146"/>
      <c r="I78" s="146"/>
      <c r="J78" s="146"/>
      <c r="K78" s="146"/>
    </row>
    <row r="79" spans="1:11" ht="16.5" customHeight="1">
      <c r="A79" s="144" t="s">
        <v>237</v>
      </c>
      <c r="B79" s="133" t="s">
        <v>238</v>
      </c>
      <c r="C79" s="83"/>
      <c r="D79" s="84"/>
      <c r="E79" s="84"/>
      <c r="F79" s="631"/>
      <c r="G79" s="146"/>
      <c r="H79" s="146"/>
      <c r="I79" s="146"/>
      <c r="J79" s="146"/>
      <c r="K79" s="146"/>
    </row>
    <row r="80" spans="1:11" ht="24.75" customHeight="1">
      <c r="A80" s="144" t="s">
        <v>239</v>
      </c>
      <c r="B80" s="133" t="s">
        <v>240</v>
      </c>
      <c r="C80" s="83"/>
      <c r="D80" s="84"/>
      <c r="E80" s="84"/>
      <c r="F80" s="631"/>
      <c r="G80" s="146"/>
      <c r="H80" s="146"/>
      <c r="I80" s="146"/>
      <c r="J80" s="146"/>
      <c r="K80" s="146"/>
    </row>
    <row r="81" spans="1:11" ht="12.75" customHeight="1">
      <c r="A81" s="144"/>
      <c r="B81" s="104" t="s">
        <v>241</v>
      </c>
      <c r="C81" s="83"/>
      <c r="D81" s="84"/>
      <c r="E81" s="84"/>
      <c r="F81" s="631"/>
      <c r="H81" s="146"/>
      <c r="I81" s="146"/>
      <c r="J81" s="146"/>
      <c r="K81" s="146"/>
    </row>
    <row r="82" spans="1:6" ht="12.75" customHeight="1">
      <c r="A82" s="144"/>
      <c r="B82" s="104" t="s">
        <v>242</v>
      </c>
      <c r="C82" s="83"/>
      <c r="D82" s="84"/>
      <c r="E82" s="84"/>
      <c r="F82" s="631"/>
    </row>
    <row r="83" spans="1:6" ht="12.75" customHeight="1">
      <c r="A83" s="144"/>
      <c r="B83" s="104" t="s">
        <v>243</v>
      </c>
      <c r="C83" s="83"/>
      <c r="D83" s="84"/>
      <c r="E83" s="84"/>
      <c r="F83" s="631"/>
    </row>
    <row r="84" spans="1:7" ht="13.5" customHeight="1">
      <c r="A84" s="145" t="s">
        <v>244</v>
      </c>
      <c r="B84" s="127" t="s">
        <v>245</v>
      </c>
      <c r="C84" s="94">
        <f>SUM(C80:C83)</f>
        <v>0</v>
      </c>
      <c r="D84" s="95">
        <f>SUM(D80:D83)</f>
        <v>0</v>
      </c>
      <c r="E84" s="95">
        <f>SUM(E80:E83)</f>
        <v>0</v>
      </c>
      <c r="F84" s="731">
        <f>SUM(F80:F83)</f>
        <v>0</v>
      </c>
      <c r="G84" s="149"/>
    </row>
    <row r="85" spans="1:17" s="151" customFormat="1" ht="13.5" customHeight="1">
      <c r="A85" s="147" t="s">
        <v>246</v>
      </c>
      <c r="B85" s="147" t="s">
        <v>247</v>
      </c>
      <c r="C85" s="120">
        <f>SUM(C79+C84)</f>
        <v>0</v>
      </c>
      <c r="D85" s="121">
        <f>SUM(D79+D84)</f>
        <v>0</v>
      </c>
      <c r="E85" s="121">
        <f>SUM(E79+E84)</f>
        <v>0</v>
      </c>
      <c r="F85" s="832">
        <f>SUM(F79+F84)</f>
        <v>0</v>
      </c>
      <c r="G85" s="25"/>
      <c r="H85" s="149"/>
      <c r="I85" s="149"/>
      <c r="J85" s="149"/>
      <c r="K85" s="149"/>
      <c r="L85" s="149"/>
      <c r="M85" s="149"/>
      <c r="N85" s="149"/>
      <c r="O85" s="149"/>
      <c r="P85" s="150"/>
      <c r="Q85" s="150"/>
    </row>
    <row r="86" spans="1:7" ht="13.5" customHeight="1">
      <c r="A86" s="104" t="s">
        <v>248</v>
      </c>
      <c r="B86" s="133" t="s">
        <v>249</v>
      </c>
      <c r="C86" s="83"/>
      <c r="D86" s="84"/>
      <c r="E86" s="84"/>
      <c r="F86" s="631"/>
      <c r="G86" s="152"/>
    </row>
    <row r="87" spans="1:17" s="154" customFormat="1" ht="13.5" customHeight="1">
      <c r="A87" s="104" t="s">
        <v>250</v>
      </c>
      <c r="B87" s="133" t="s">
        <v>251</v>
      </c>
      <c r="C87" s="83">
        <v>0</v>
      </c>
      <c r="D87" s="84">
        <v>0</v>
      </c>
      <c r="E87" s="84"/>
      <c r="F87" s="631"/>
      <c r="G87" s="25"/>
      <c r="H87" s="152"/>
      <c r="I87" s="152"/>
      <c r="J87" s="152"/>
      <c r="K87" s="152"/>
      <c r="L87" s="152"/>
      <c r="M87" s="152"/>
      <c r="N87" s="152"/>
      <c r="O87" s="152"/>
      <c r="P87" s="153"/>
      <c r="Q87" s="153"/>
    </row>
    <row r="88" spans="1:6" ht="13.5" customHeight="1">
      <c r="A88" s="155" t="s">
        <v>252</v>
      </c>
      <c r="B88" s="133" t="s">
        <v>253</v>
      </c>
      <c r="C88" s="83"/>
      <c r="D88" s="84"/>
      <c r="E88" s="84"/>
      <c r="F88" s="631"/>
    </row>
    <row r="89" spans="1:6" ht="13.5" customHeight="1">
      <c r="A89" s="155" t="s">
        <v>254</v>
      </c>
      <c r="B89" s="133" t="s">
        <v>255</v>
      </c>
      <c r="C89" s="83"/>
      <c r="D89" s="84"/>
      <c r="E89" s="84"/>
      <c r="F89" s="631"/>
    </row>
    <row r="90" spans="1:7" ht="18.75" customHeight="1">
      <c r="A90" s="155" t="s">
        <v>256</v>
      </c>
      <c r="B90" s="133" t="s">
        <v>257</v>
      </c>
      <c r="C90" s="83">
        <v>150</v>
      </c>
      <c r="D90" s="84">
        <v>150</v>
      </c>
      <c r="E90" s="84">
        <v>150</v>
      </c>
      <c r="F90" s="631">
        <v>150</v>
      </c>
      <c r="G90" s="25" t="s">
        <v>258</v>
      </c>
    </row>
    <row r="91" spans="1:8" ht="63" customHeight="1">
      <c r="A91" s="155"/>
      <c r="B91" s="133" t="s">
        <v>259</v>
      </c>
      <c r="C91" s="83">
        <v>279</v>
      </c>
      <c r="D91" s="84">
        <v>369</v>
      </c>
      <c r="E91" s="84">
        <v>369</v>
      </c>
      <c r="F91" s="631">
        <v>225</v>
      </c>
      <c r="G91" s="89" t="s">
        <v>260</v>
      </c>
      <c r="H91" s="156" t="s">
        <v>261</v>
      </c>
    </row>
    <row r="92" spans="1:6" ht="25.5" customHeight="1">
      <c r="A92" s="155" t="s">
        <v>262</v>
      </c>
      <c r="B92" s="133" t="s">
        <v>263</v>
      </c>
      <c r="C92" s="83">
        <v>116</v>
      </c>
      <c r="D92" s="84">
        <v>140</v>
      </c>
      <c r="E92" s="84">
        <v>140</v>
      </c>
      <c r="F92" s="631">
        <v>101</v>
      </c>
    </row>
    <row r="93" spans="1:6" ht="18.75">
      <c r="A93" s="157" t="s">
        <v>264</v>
      </c>
      <c r="B93" s="148" t="s">
        <v>265</v>
      </c>
      <c r="C93" s="131">
        <f>SUM(C86:C92)</f>
        <v>545</v>
      </c>
      <c r="D93" s="140">
        <f>SUM(D86:D92)</f>
        <v>659</v>
      </c>
      <c r="E93" s="140">
        <f>SUM(E86:E92)</f>
        <v>659</v>
      </c>
      <c r="F93" s="636">
        <f>SUM(F86:F92)</f>
        <v>476</v>
      </c>
    </row>
    <row r="94" spans="1:7" ht="52.5">
      <c r="A94" s="155" t="s">
        <v>266</v>
      </c>
      <c r="B94" s="133" t="s">
        <v>267</v>
      </c>
      <c r="C94" s="83">
        <v>463</v>
      </c>
      <c r="D94" s="84">
        <v>463</v>
      </c>
      <c r="E94" s="84">
        <v>463</v>
      </c>
      <c r="F94" s="631">
        <v>237</v>
      </c>
      <c r="G94" s="89" t="s">
        <v>268</v>
      </c>
    </row>
    <row r="95" spans="1:6" ht="16.5" customHeight="1">
      <c r="A95" s="155" t="s">
        <v>269</v>
      </c>
      <c r="B95" s="133" t="s">
        <v>270</v>
      </c>
      <c r="C95" s="83"/>
      <c r="D95" s="84"/>
      <c r="E95" s="84"/>
      <c r="F95" s="631"/>
    </row>
    <row r="96" spans="1:6" ht="16.5" customHeight="1">
      <c r="A96" s="155" t="s">
        <v>271</v>
      </c>
      <c r="B96" s="133" t="s">
        <v>272</v>
      </c>
      <c r="C96" s="83"/>
      <c r="D96" s="84"/>
      <c r="E96" s="84"/>
      <c r="F96" s="631"/>
    </row>
    <row r="97" spans="1:6" ht="24" customHeight="1">
      <c r="A97" s="155" t="s">
        <v>273</v>
      </c>
      <c r="B97" s="133" t="s">
        <v>274</v>
      </c>
      <c r="C97" s="83">
        <v>126</v>
      </c>
      <c r="D97" s="84">
        <v>126</v>
      </c>
      <c r="E97" s="84">
        <v>126</v>
      </c>
      <c r="F97" s="631">
        <v>64</v>
      </c>
    </row>
    <row r="98" spans="1:6" ht="18.75">
      <c r="A98" s="157" t="s">
        <v>275</v>
      </c>
      <c r="B98" s="148" t="s">
        <v>276</v>
      </c>
      <c r="C98" s="131">
        <f>SUM(C94:C97)</f>
        <v>589</v>
      </c>
      <c r="D98" s="132">
        <f>SUM(D94:D97)</f>
        <v>589</v>
      </c>
      <c r="E98" s="132">
        <f>SUM(E94:E97)</f>
        <v>589</v>
      </c>
      <c r="F98" s="785">
        <f>SUM(F94:F97)</f>
        <v>301</v>
      </c>
    </row>
    <row r="99" spans="1:6" ht="25.5" customHeight="1">
      <c r="A99" s="155" t="s">
        <v>277</v>
      </c>
      <c r="B99" s="158" t="s">
        <v>278</v>
      </c>
      <c r="C99" s="83"/>
      <c r="D99" s="84"/>
      <c r="E99" s="84"/>
      <c r="F99" s="631"/>
    </row>
    <row r="100" spans="1:6" ht="27" customHeight="1">
      <c r="A100" s="155" t="s">
        <v>279</v>
      </c>
      <c r="B100" s="133" t="s">
        <v>280</v>
      </c>
      <c r="C100" s="83"/>
      <c r="D100" s="84"/>
      <c r="E100" s="84"/>
      <c r="F100" s="631"/>
    </row>
    <row r="101" spans="1:6" ht="18.75">
      <c r="A101" s="157" t="s">
        <v>281</v>
      </c>
      <c r="B101" s="159" t="s">
        <v>282</v>
      </c>
      <c r="C101" s="94">
        <f>SUM(C99:C100)</f>
        <v>0</v>
      </c>
      <c r="D101" s="95">
        <f>SUM(D99:D100)</f>
        <v>0</v>
      </c>
      <c r="E101" s="95">
        <f>SUM(E99:E100)</f>
        <v>0</v>
      </c>
      <c r="F101" s="731">
        <f>SUM(F99:F100)</f>
        <v>0</v>
      </c>
    </row>
    <row r="102" spans="1:6" ht="18.75">
      <c r="A102" s="155"/>
      <c r="B102" s="160" t="s">
        <v>283</v>
      </c>
      <c r="C102" s="94">
        <f>SUM(C101+C98+C93+C85+C78+C29+C23)</f>
        <v>46280</v>
      </c>
      <c r="D102" s="95">
        <f>SUM(D101+D98+D93+D85+D78+D29+D23)</f>
        <v>46394</v>
      </c>
      <c r="E102" s="625">
        <f>SUM(E101+E98+E93+E85+E78+E29+E23)</f>
        <v>47016</v>
      </c>
      <c r="F102" s="731">
        <f>SUM(F101+F98+F93+F85+F78+F29+F23)</f>
        <v>43866</v>
      </c>
    </row>
  </sheetData>
  <sheetProtection selectLockedCells="1" selectUnlockedCells="1"/>
  <mergeCells count="1">
    <mergeCell ref="A2:B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landscape" paperSize="9" scale="41" r:id="rId1"/>
  <headerFooter alignWithMargins="0">
    <oddHeader>&amp;L&amp;D&amp;C&amp;P/&amp;N</oddHeader>
    <oddFooter>&amp;L&amp;F&amp;R&amp;A</oddFooter>
  </headerFooter>
  <rowBreaks count="1" manualBreakCount="1">
    <brk id="5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84">
      <selection activeCell="F71" sqref="F71"/>
    </sheetView>
  </sheetViews>
  <sheetFormatPr defaultColWidth="8.41015625" defaultRowHeight="18"/>
  <cols>
    <col min="1" max="1" width="8.41015625" style="3" customWidth="1"/>
    <col min="2" max="2" width="33.08203125" style="3" customWidth="1"/>
    <col min="3" max="3" width="6.33203125" style="153" customWidth="1"/>
    <col min="4" max="4" width="6.91015625" style="162" customWidth="1"/>
    <col min="5" max="6" width="7.75" style="162" customWidth="1"/>
    <col min="7" max="7" width="7.08203125" style="3" customWidth="1"/>
    <col min="8" max="8" width="3" style="3" customWidth="1"/>
    <col min="9" max="249" width="7.08203125" style="3" customWidth="1"/>
    <col min="250" max="16384" width="8.41015625" style="3" customWidth="1"/>
  </cols>
  <sheetData>
    <row r="2" spans="1:6" ht="12.75">
      <c r="A2" s="880" t="s">
        <v>50</v>
      </c>
      <c r="B2" s="880"/>
      <c r="C2" s="880"/>
      <c r="D2" s="880"/>
      <c r="E2" s="880"/>
      <c r="F2" s="3"/>
    </row>
    <row r="3" spans="3:6" ht="12.75">
      <c r="C3" s="450"/>
      <c r="E3" s="162" t="s">
        <v>5</v>
      </c>
      <c r="F3" s="162" t="s">
        <v>708</v>
      </c>
    </row>
    <row r="4" spans="1:6" ht="12.75">
      <c r="A4" s="134">
        <v>852011</v>
      </c>
      <c r="B4" s="74" t="s">
        <v>457</v>
      </c>
      <c r="C4" s="164">
        <v>2017</v>
      </c>
      <c r="D4" s="164" t="s">
        <v>445</v>
      </c>
      <c r="E4" s="164" t="s">
        <v>445</v>
      </c>
      <c r="F4" s="164" t="s">
        <v>445</v>
      </c>
    </row>
    <row r="5" spans="1:6" ht="12.75">
      <c r="A5" s="319" t="s">
        <v>413</v>
      </c>
      <c r="B5" s="78"/>
      <c r="C5" s="164"/>
      <c r="D5" s="164"/>
      <c r="E5" s="378">
        <v>43100</v>
      </c>
      <c r="F5" s="378">
        <v>43100</v>
      </c>
    </row>
    <row r="6" spans="1:6" ht="12.75">
      <c r="A6" s="166" t="s">
        <v>60</v>
      </c>
      <c r="B6" s="167" t="s">
        <v>61</v>
      </c>
      <c r="C6" s="164"/>
      <c r="D6" s="164"/>
      <c r="E6" s="164"/>
      <c r="F6" s="164"/>
    </row>
    <row r="7" spans="1:6" ht="12.75">
      <c r="A7" s="168" t="s">
        <v>64</v>
      </c>
      <c r="B7" s="169" t="s">
        <v>65</v>
      </c>
      <c r="C7" s="164"/>
      <c r="D7" s="164"/>
      <c r="E7" s="164"/>
      <c r="F7" s="164"/>
    </row>
    <row r="8" spans="1:6" ht="12.75">
      <c r="A8" s="168" t="s">
        <v>69</v>
      </c>
      <c r="B8" s="169" t="s">
        <v>70</v>
      </c>
      <c r="C8" s="76"/>
      <c r="D8" s="76"/>
      <c r="E8" s="76"/>
      <c r="F8" s="76"/>
    </row>
    <row r="9" spans="1:6" ht="12.75">
      <c r="A9" s="168" t="s">
        <v>73</v>
      </c>
      <c r="B9" s="169" t="s">
        <v>74</v>
      </c>
      <c r="C9" s="164"/>
      <c r="D9" s="164"/>
      <c r="E9" s="164"/>
      <c r="F9" s="164"/>
    </row>
    <row r="10" spans="1:6" ht="12.75">
      <c r="A10" s="168" t="s">
        <v>77</v>
      </c>
      <c r="B10" s="170" t="s">
        <v>78</v>
      </c>
      <c r="C10" s="164"/>
      <c r="D10" s="164"/>
      <c r="E10" s="164"/>
      <c r="F10" s="164"/>
    </row>
    <row r="11" spans="1:6" ht="12.75">
      <c r="A11" s="168" t="s">
        <v>82</v>
      </c>
      <c r="B11" s="170" t="s">
        <v>83</v>
      </c>
      <c r="C11" s="164"/>
      <c r="D11" s="164"/>
      <c r="E11" s="164"/>
      <c r="F11" s="164"/>
    </row>
    <row r="12" spans="1:6" ht="12.75">
      <c r="A12" s="168" t="s">
        <v>86</v>
      </c>
      <c r="B12" s="171" t="s">
        <v>286</v>
      </c>
      <c r="C12" s="164"/>
      <c r="D12" s="164"/>
      <c r="E12" s="164"/>
      <c r="F12" s="164"/>
    </row>
    <row r="13" spans="1:6" ht="12.75">
      <c r="A13" s="168" t="s">
        <v>89</v>
      </c>
      <c r="B13" s="171" t="s">
        <v>90</v>
      </c>
      <c r="C13" s="164"/>
      <c r="D13" s="164"/>
      <c r="E13" s="164"/>
      <c r="F13" s="164"/>
    </row>
    <row r="14" spans="1:6" ht="12.75">
      <c r="A14" s="168" t="s">
        <v>92</v>
      </c>
      <c r="B14" s="169" t="s">
        <v>287</v>
      </c>
      <c r="C14" s="164"/>
      <c r="D14" s="164"/>
      <c r="E14" s="164"/>
      <c r="F14" s="164"/>
    </row>
    <row r="15" spans="1:6" ht="12.75">
      <c r="A15" s="168" t="s">
        <v>96</v>
      </c>
      <c r="B15" s="169" t="s">
        <v>288</v>
      </c>
      <c r="C15" s="164"/>
      <c r="D15" s="164"/>
      <c r="E15" s="164"/>
      <c r="F15" s="164"/>
    </row>
    <row r="16" spans="1:6" ht="12.75">
      <c r="A16" s="172" t="s">
        <v>98</v>
      </c>
      <c r="B16" s="173" t="s">
        <v>99</v>
      </c>
      <c r="C16" s="164"/>
      <c r="D16" s="164"/>
      <c r="E16" s="164"/>
      <c r="F16" s="164"/>
    </row>
    <row r="17" spans="1:6" ht="12.75">
      <c r="A17" s="174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</row>
    <row r="18" spans="1:6" ht="12.75">
      <c r="A18" s="177" t="s">
        <v>104</v>
      </c>
      <c r="B18" s="178" t="s">
        <v>105</v>
      </c>
      <c r="C18" s="164"/>
      <c r="D18" s="164"/>
      <c r="E18" s="164"/>
      <c r="F18" s="164"/>
    </row>
    <row r="19" spans="1:6" ht="12.75">
      <c r="A19" s="177" t="s">
        <v>107</v>
      </c>
      <c r="B19" s="178" t="s">
        <v>108</v>
      </c>
      <c r="C19" s="164"/>
      <c r="D19" s="164"/>
      <c r="E19" s="164"/>
      <c r="F19" s="164"/>
    </row>
    <row r="20" spans="1:6" ht="12.75">
      <c r="A20" s="177" t="s">
        <v>109</v>
      </c>
      <c r="B20" s="178" t="s">
        <v>110</v>
      </c>
      <c r="C20" s="164"/>
      <c r="D20" s="164"/>
      <c r="E20" s="164"/>
      <c r="F20" s="164"/>
    </row>
    <row r="21" spans="1:6" ht="12.75">
      <c r="A21" s="177" t="s">
        <v>111</v>
      </c>
      <c r="B21" s="178" t="s">
        <v>112</v>
      </c>
      <c r="C21" s="164">
        <v>400</v>
      </c>
      <c r="D21" s="164">
        <v>400</v>
      </c>
      <c r="E21" s="164">
        <v>400</v>
      </c>
      <c r="F21" s="164">
        <v>340</v>
      </c>
    </row>
    <row r="22" spans="1:6" ht="12.75">
      <c r="A22" s="174" t="s">
        <v>115</v>
      </c>
      <c r="B22" s="175" t="s">
        <v>116</v>
      </c>
      <c r="C22" s="179">
        <f>SUM(C18:C21)</f>
        <v>400</v>
      </c>
      <c r="D22" s="179">
        <f>SUM(D18:D21)</f>
        <v>400</v>
      </c>
      <c r="E22" s="179">
        <f>SUM(E18:E21)</f>
        <v>400</v>
      </c>
      <c r="F22" s="179">
        <f>SUM(F18:F21)</f>
        <v>340</v>
      </c>
    </row>
    <row r="23" spans="1:6" ht="12" customHeight="1">
      <c r="A23" s="180" t="s">
        <v>117</v>
      </c>
      <c r="B23" s="181" t="s">
        <v>118</v>
      </c>
      <c r="C23" s="176">
        <f>SUM(C22,C17)</f>
        <v>400</v>
      </c>
      <c r="D23" s="176">
        <f>SUM(D22,D17)</f>
        <v>400</v>
      </c>
      <c r="E23" s="176">
        <f>SUM(E22,E17)</f>
        <v>400</v>
      </c>
      <c r="F23" s="176">
        <f>SUM(F22,F17)</f>
        <v>340</v>
      </c>
    </row>
    <row r="24" spans="1:6" ht="12.75">
      <c r="A24" s="182"/>
      <c r="B24" s="183"/>
      <c r="C24" s="164"/>
      <c r="D24" s="164"/>
      <c r="E24" s="164"/>
      <c r="F24" s="164"/>
    </row>
    <row r="25" spans="1:7" ht="13.5" customHeight="1">
      <c r="A25" s="184" t="s">
        <v>120</v>
      </c>
      <c r="B25" s="185" t="s">
        <v>289</v>
      </c>
      <c r="C25" s="164">
        <v>90</v>
      </c>
      <c r="D25" s="164">
        <v>90</v>
      </c>
      <c r="E25" s="164">
        <v>90</v>
      </c>
      <c r="F25" s="164">
        <v>69</v>
      </c>
      <c r="G25"/>
    </row>
    <row r="26" spans="1:7" ht="13.5" customHeight="1">
      <c r="A26" s="186" t="s">
        <v>123</v>
      </c>
      <c r="B26" s="185" t="s">
        <v>124</v>
      </c>
      <c r="C26" s="164"/>
      <c r="D26" s="164"/>
      <c r="E26" s="164"/>
      <c r="F26" s="164"/>
      <c r="G26"/>
    </row>
    <row r="27" spans="1:6" ht="12.75">
      <c r="A27" s="187" t="s">
        <v>125</v>
      </c>
      <c r="B27" s="188" t="s">
        <v>126</v>
      </c>
      <c r="C27" s="164"/>
      <c r="D27" s="164"/>
      <c r="E27" s="164"/>
      <c r="F27" s="164"/>
    </row>
    <row r="28" spans="1:6" ht="12.75">
      <c r="A28" s="189" t="s">
        <v>128</v>
      </c>
      <c r="B28" s="188" t="s">
        <v>129</v>
      </c>
      <c r="C28" s="164"/>
      <c r="D28" s="164"/>
      <c r="E28" s="164"/>
      <c r="F28" s="164"/>
    </row>
    <row r="29" spans="1:6" ht="12.75">
      <c r="A29" s="190" t="s">
        <v>131</v>
      </c>
      <c r="B29" s="191" t="s">
        <v>132</v>
      </c>
      <c r="C29" s="192">
        <f>SUM(C25:C28)</f>
        <v>90</v>
      </c>
      <c r="D29" s="192">
        <f>SUM(D25:D28)</f>
        <v>90</v>
      </c>
      <c r="E29" s="192">
        <f>SUM(E25:E28)</f>
        <v>90</v>
      </c>
      <c r="F29" s="192">
        <f>SUM(F25:F28)</f>
        <v>69</v>
      </c>
    </row>
    <row r="30" spans="1:6" ht="12.75">
      <c r="A30" s="193"/>
      <c r="B30" s="194"/>
      <c r="C30" s="164"/>
      <c r="D30" s="164"/>
      <c r="E30" s="164"/>
      <c r="F30" s="164"/>
    </row>
    <row r="31" spans="1:6" ht="12.75">
      <c r="A31" s="166" t="s">
        <v>133</v>
      </c>
      <c r="B31" s="195" t="s">
        <v>134</v>
      </c>
      <c r="C31" s="164"/>
      <c r="D31" s="164"/>
      <c r="E31" s="164"/>
      <c r="F31" s="164"/>
    </row>
    <row r="32" spans="1:6" ht="12.75">
      <c r="A32" s="168" t="s">
        <v>135</v>
      </c>
      <c r="B32" s="169" t="s">
        <v>290</v>
      </c>
      <c r="C32" s="164"/>
      <c r="D32" s="164"/>
      <c r="E32" s="164"/>
      <c r="F32" s="164"/>
    </row>
    <row r="33" spans="1:6" ht="12.75">
      <c r="A33" s="168" t="s">
        <v>137</v>
      </c>
      <c r="B33" s="169" t="s">
        <v>138</v>
      </c>
      <c r="C33" s="164"/>
      <c r="D33" s="164"/>
      <c r="E33" s="164"/>
      <c r="F33" s="164"/>
    </row>
    <row r="34" spans="1:6" ht="12.75">
      <c r="A34" s="168" t="s">
        <v>140</v>
      </c>
      <c r="B34" s="169" t="s">
        <v>141</v>
      </c>
      <c r="C34" s="164"/>
      <c r="D34" s="164"/>
      <c r="E34" s="164"/>
      <c r="F34" s="164"/>
    </row>
    <row r="35" spans="1:6" ht="12.75">
      <c r="A35" s="168" t="s">
        <v>142</v>
      </c>
      <c r="B35" s="169" t="s">
        <v>143</v>
      </c>
      <c r="C35" s="164">
        <v>57</v>
      </c>
      <c r="D35" s="164">
        <v>57</v>
      </c>
      <c r="E35" s="164">
        <v>57</v>
      </c>
      <c r="F35" s="164">
        <v>0</v>
      </c>
    </row>
    <row r="36" spans="1:6" ht="12.75">
      <c r="A36" s="168" t="s">
        <v>145</v>
      </c>
      <c r="B36" s="196" t="s">
        <v>146</v>
      </c>
      <c r="C36" s="197">
        <f>SUM(C31:C35)</f>
        <v>57</v>
      </c>
      <c r="D36" s="197">
        <f>SUM(D31:D35)</f>
        <v>57</v>
      </c>
      <c r="E36" s="197">
        <f>SUM(E31:E35)</f>
        <v>57</v>
      </c>
      <c r="F36" s="197">
        <f>SUM(F31:F35)</f>
        <v>0</v>
      </c>
    </row>
    <row r="37" spans="1:6" ht="12.75">
      <c r="A37" s="168" t="s">
        <v>147</v>
      </c>
      <c r="B37" s="169" t="s">
        <v>148</v>
      </c>
      <c r="C37" s="197"/>
      <c r="D37" s="197"/>
      <c r="E37" s="197"/>
      <c r="F37" s="197"/>
    </row>
    <row r="38" spans="1:6" ht="12.75">
      <c r="A38" s="168" t="s">
        <v>149</v>
      </c>
      <c r="B38" s="169" t="s">
        <v>150</v>
      </c>
      <c r="C38" s="164"/>
      <c r="D38" s="164"/>
      <c r="E38" s="164"/>
      <c r="F38" s="164"/>
    </row>
    <row r="39" spans="1:6" ht="12.75">
      <c r="A39" s="168" t="s">
        <v>151</v>
      </c>
      <c r="B39" s="169" t="s">
        <v>152</v>
      </c>
      <c r="C39" s="164"/>
      <c r="D39" s="164"/>
      <c r="E39" s="164"/>
      <c r="F39" s="164"/>
    </row>
    <row r="40" spans="1:6" ht="12.75">
      <c r="A40" s="168" t="s">
        <v>153</v>
      </c>
      <c r="B40" s="169" t="s">
        <v>154</v>
      </c>
      <c r="C40" s="164"/>
      <c r="D40" s="164"/>
      <c r="E40" s="164"/>
      <c r="F40" s="164"/>
    </row>
    <row r="41" spans="1:6" ht="12.75">
      <c r="A41" s="198" t="s">
        <v>156</v>
      </c>
      <c r="B41" s="199" t="s">
        <v>157</v>
      </c>
      <c r="C41" s="164"/>
      <c r="D41" s="164"/>
      <c r="E41" s="164"/>
      <c r="F41" s="164"/>
    </row>
    <row r="42" spans="1:6" ht="12.75" customHeight="1">
      <c r="A42" s="180" t="s">
        <v>159</v>
      </c>
      <c r="B42" s="200" t="s">
        <v>160</v>
      </c>
      <c r="C42" s="179">
        <f>SUM(C38:C41)</f>
        <v>0</v>
      </c>
      <c r="D42" s="179">
        <f>SUM(D38:D41)</f>
        <v>0</v>
      </c>
      <c r="E42" s="179">
        <f>SUM(E38:E41)</f>
        <v>0</v>
      </c>
      <c r="F42" s="179">
        <f>SUM(F38:F41)</f>
        <v>0</v>
      </c>
    </row>
    <row r="43" spans="1:6" ht="12.75" customHeight="1">
      <c r="A43" s="201" t="s">
        <v>161</v>
      </c>
      <c r="B43" s="202" t="s">
        <v>162</v>
      </c>
      <c r="C43" s="203">
        <f>SUM(C42,C36)</f>
        <v>57</v>
      </c>
      <c r="D43" s="203">
        <f>SUM(D42,D36)</f>
        <v>57</v>
      </c>
      <c r="E43" s="203">
        <f>SUM(E42,E36)</f>
        <v>57</v>
      </c>
      <c r="F43" s="203">
        <f>SUM(F42,F36)</f>
        <v>0</v>
      </c>
    </row>
    <row r="44" spans="1:6" ht="12" customHeight="1">
      <c r="A44" s="166" t="s">
        <v>163</v>
      </c>
      <c r="B44" s="195" t="s">
        <v>164</v>
      </c>
      <c r="C44" s="164"/>
      <c r="D44" s="164"/>
      <c r="E44" s="164"/>
      <c r="F44" s="164">
        <v>3</v>
      </c>
    </row>
    <row r="45" spans="1:6" ht="12.75">
      <c r="A45" s="204" t="s">
        <v>165</v>
      </c>
      <c r="B45" s="205" t="s">
        <v>166</v>
      </c>
      <c r="C45" s="164"/>
      <c r="D45" s="164"/>
      <c r="E45" s="164"/>
      <c r="F45" s="164"/>
    </row>
    <row r="46" spans="1:6" ht="12.75">
      <c r="A46" s="168" t="s">
        <v>167</v>
      </c>
      <c r="B46" s="169" t="s">
        <v>168</v>
      </c>
      <c r="C46" s="164">
        <v>120</v>
      </c>
      <c r="D46" s="164">
        <v>120</v>
      </c>
      <c r="E46" s="164">
        <v>120</v>
      </c>
      <c r="F46" s="164">
        <v>44</v>
      </c>
    </row>
    <row r="47" spans="1:6" ht="12.75">
      <c r="A47" s="206" t="s">
        <v>169</v>
      </c>
      <c r="B47" s="207" t="s">
        <v>170</v>
      </c>
      <c r="C47" s="203">
        <f>SUM(C44:C46)</f>
        <v>120</v>
      </c>
      <c r="D47" s="203">
        <f>SUM(D44:D46)</f>
        <v>120</v>
      </c>
      <c r="E47" s="203">
        <f>SUM(E44:E46)</f>
        <v>120</v>
      </c>
      <c r="F47" s="203">
        <f>SUM(F44:F46)</f>
        <v>47</v>
      </c>
    </row>
    <row r="48" spans="1:6" ht="12.75">
      <c r="A48" s="168" t="s">
        <v>171</v>
      </c>
      <c r="B48" s="169" t="s">
        <v>172</v>
      </c>
      <c r="C48" s="164"/>
      <c r="D48" s="164"/>
      <c r="E48" s="164"/>
      <c r="F48" s="164"/>
    </row>
    <row r="49" spans="1:6" ht="12.75">
      <c r="A49" s="168" t="s">
        <v>173</v>
      </c>
      <c r="B49" s="169" t="s">
        <v>174</v>
      </c>
      <c r="C49" s="164"/>
      <c r="D49" s="164"/>
      <c r="E49" s="164"/>
      <c r="F49" s="164"/>
    </row>
    <row r="50" spans="1:6" ht="12.75">
      <c r="A50" s="168" t="s">
        <v>175</v>
      </c>
      <c r="B50" s="169" t="s">
        <v>176</v>
      </c>
      <c r="C50" s="164"/>
      <c r="D50" s="164"/>
      <c r="E50" s="164"/>
      <c r="F50" s="164"/>
    </row>
    <row r="51" spans="1:6" ht="12.75">
      <c r="A51" s="206" t="s">
        <v>177</v>
      </c>
      <c r="B51" s="207" t="s">
        <v>178</v>
      </c>
      <c r="C51" s="203">
        <f>SUM(C48:C50)</f>
        <v>0</v>
      </c>
      <c r="D51" s="203">
        <f>SUM(D48:D50)</f>
        <v>0</v>
      </c>
      <c r="E51" s="203">
        <f>SUM(E48:E50)</f>
        <v>0</v>
      </c>
      <c r="F51" s="203">
        <f>SUM(F48:F50)</f>
        <v>0</v>
      </c>
    </row>
    <row r="52" spans="1:6" ht="12.75">
      <c r="A52" s="168" t="s">
        <v>179</v>
      </c>
      <c r="B52" s="169" t="s">
        <v>180</v>
      </c>
      <c r="C52" s="164"/>
      <c r="D52" s="164"/>
      <c r="E52" s="164"/>
      <c r="F52" s="164"/>
    </row>
    <row r="53" spans="1:6" ht="12.75">
      <c r="A53" s="168" t="s">
        <v>181</v>
      </c>
      <c r="B53" s="169" t="s">
        <v>182</v>
      </c>
      <c r="C53" s="164"/>
      <c r="D53" s="164"/>
      <c r="E53" s="164"/>
      <c r="F53" s="164"/>
    </row>
    <row r="54" spans="1:6" ht="12.75">
      <c r="A54" s="168" t="s">
        <v>184</v>
      </c>
      <c r="B54" s="169" t="s">
        <v>185</v>
      </c>
      <c r="C54" s="164"/>
      <c r="D54" s="164"/>
      <c r="E54" s="164"/>
      <c r="F54" s="164"/>
    </row>
    <row r="55" spans="1:6" ht="12.75">
      <c r="A55" s="206" t="s">
        <v>186</v>
      </c>
      <c r="B55" s="207" t="s">
        <v>187</v>
      </c>
      <c r="C55" s="203">
        <f>SUM(C53:C54)</f>
        <v>0</v>
      </c>
      <c r="D55" s="203">
        <f>SUM(D53:D54)</f>
        <v>0</v>
      </c>
      <c r="E55" s="203">
        <f>SUM(E53:E54)</f>
        <v>0</v>
      </c>
      <c r="F55" s="203">
        <f>SUM(F53:F54)</f>
        <v>0</v>
      </c>
    </row>
    <row r="56" spans="1:6" ht="12.75">
      <c r="A56" s="206" t="s">
        <v>188</v>
      </c>
      <c r="B56" s="208" t="s">
        <v>189</v>
      </c>
      <c r="C56" s="209"/>
      <c r="D56" s="209"/>
      <c r="E56" s="209"/>
      <c r="F56" s="209"/>
    </row>
    <row r="57" spans="1:6" ht="12.75">
      <c r="A57" s="198"/>
      <c r="B57" s="128" t="s">
        <v>190</v>
      </c>
      <c r="C57" s="210"/>
      <c r="D57" s="210"/>
      <c r="E57" s="210"/>
      <c r="F57" s="210"/>
    </row>
    <row r="58" spans="1:6" ht="12.75">
      <c r="A58" s="198" t="s">
        <v>191</v>
      </c>
      <c r="B58" s="128" t="s">
        <v>192</v>
      </c>
      <c r="C58" s="210">
        <v>0</v>
      </c>
      <c r="D58" s="210">
        <v>227</v>
      </c>
      <c r="E58" s="210">
        <v>227</v>
      </c>
      <c r="F58" s="210">
        <v>175</v>
      </c>
    </row>
    <row r="59" spans="1:6" ht="12.75">
      <c r="A59" s="198" t="s">
        <v>194</v>
      </c>
      <c r="B59" s="128" t="s">
        <v>195</v>
      </c>
      <c r="C59" s="210"/>
      <c r="D59" s="210"/>
      <c r="E59" s="210"/>
      <c r="F59" s="210"/>
    </row>
    <row r="60" spans="1:6" ht="12" customHeight="1">
      <c r="A60" s="211" t="s">
        <v>196</v>
      </c>
      <c r="B60" s="130" t="s">
        <v>197</v>
      </c>
      <c r="C60" s="212">
        <f>SUM(C58:C59)</f>
        <v>0</v>
      </c>
      <c r="D60" s="212">
        <f>SUM(D58:D59)</f>
        <v>227</v>
      </c>
      <c r="E60" s="212">
        <f>SUM(E58:E59)</f>
        <v>227</v>
      </c>
      <c r="F60" s="212">
        <f>SUM(F58:F59)</f>
        <v>175</v>
      </c>
    </row>
    <row r="61" spans="1:6" ht="12" customHeight="1">
      <c r="A61" s="189" t="s">
        <v>198</v>
      </c>
      <c r="B61" s="133" t="s">
        <v>199</v>
      </c>
      <c r="C61" s="212"/>
      <c r="D61" s="212"/>
      <c r="E61" s="212"/>
      <c r="F61" s="212"/>
    </row>
    <row r="62" spans="1:6" ht="12" customHeight="1">
      <c r="A62" s="189" t="s">
        <v>200</v>
      </c>
      <c r="B62" s="133" t="s">
        <v>201</v>
      </c>
      <c r="C62" s="212"/>
      <c r="D62" s="212"/>
      <c r="E62" s="212"/>
      <c r="F62" s="212"/>
    </row>
    <row r="63" spans="1:6" s="425" customFormat="1" ht="30.75" customHeight="1">
      <c r="A63" s="453" t="s">
        <v>202</v>
      </c>
      <c r="B63" s="454" t="s">
        <v>203</v>
      </c>
      <c r="C63" s="455">
        <v>5850</v>
      </c>
      <c r="D63" s="455">
        <v>5850</v>
      </c>
      <c r="E63" s="455">
        <v>5850</v>
      </c>
      <c r="F63" s="455">
        <v>5910</v>
      </c>
    </row>
    <row r="64" spans="1:6" ht="12" customHeight="1">
      <c r="A64" s="189" t="s">
        <v>205</v>
      </c>
      <c r="B64" s="133" t="s">
        <v>206</v>
      </c>
      <c r="C64" s="212"/>
      <c r="D64" s="212"/>
      <c r="E64" s="212"/>
      <c r="F64" s="212"/>
    </row>
    <row r="65" spans="1:6" ht="12" customHeight="1">
      <c r="A65" s="213" t="s">
        <v>208</v>
      </c>
      <c r="B65" s="130" t="s">
        <v>209</v>
      </c>
      <c r="C65" s="212">
        <f>SUM(C61:C64)</f>
        <v>5850</v>
      </c>
      <c r="D65" s="212">
        <f>SUM(D61:D64)</f>
        <v>5850</v>
      </c>
      <c r="E65" s="212">
        <f>SUM(E61:E64)</f>
        <v>5850</v>
      </c>
      <c r="F65" s="212">
        <f>SUM(F61:F64)</f>
        <v>5910</v>
      </c>
    </row>
    <row r="66" spans="1:6" ht="12" customHeight="1">
      <c r="A66" s="214" t="s">
        <v>210</v>
      </c>
      <c r="B66" s="127" t="s">
        <v>211</v>
      </c>
      <c r="C66" s="388">
        <f>SUM(C65+C60+C56+C55+C51)</f>
        <v>5850</v>
      </c>
      <c r="D66" s="388">
        <f>SUM(D65+D60+D56+D55+D51)</f>
        <v>6077</v>
      </c>
      <c r="E66" s="388">
        <f>SUM(E65+E60+E56+E55+E51)</f>
        <v>6077</v>
      </c>
      <c r="F66" s="388">
        <f>SUM(F65+F60+F56+F55+F51)</f>
        <v>6085</v>
      </c>
    </row>
    <row r="67" spans="1:6" ht="12" customHeight="1">
      <c r="A67" s="168" t="s">
        <v>212</v>
      </c>
      <c r="B67" s="133" t="s">
        <v>213</v>
      </c>
      <c r="C67" s="216"/>
      <c r="D67" s="216"/>
      <c r="E67" s="216"/>
      <c r="F67" s="216"/>
    </row>
    <row r="68" spans="1:6" ht="12" customHeight="1">
      <c r="A68" s="168" t="s">
        <v>214</v>
      </c>
      <c r="B68" s="133" t="s">
        <v>215</v>
      </c>
      <c r="C68" s="216"/>
      <c r="D68" s="216"/>
      <c r="E68" s="216"/>
      <c r="F68" s="216"/>
    </row>
    <row r="69" spans="1:6" ht="12" customHeight="1">
      <c r="A69" s="206" t="s">
        <v>217</v>
      </c>
      <c r="B69" s="127" t="s">
        <v>218</v>
      </c>
      <c r="C69" s="215">
        <f>SUM(C67:C68)</f>
        <v>0</v>
      </c>
      <c r="D69" s="215">
        <f>SUM(D67:D68)</f>
        <v>0</v>
      </c>
      <c r="E69" s="215">
        <f>SUM(E67:E68)</f>
        <v>0</v>
      </c>
      <c r="F69" s="215">
        <f>SUM(F67:F68)</f>
        <v>0</v>
      </c>
    </row>
    <row r="70" spans="1:8" ht="26.25" customHeight="1">
      <c r="A70" s="211" t="s">
        <v>219</v>
      </c>
      <c r="B70" s="130" t="s">
        <v>220</v>
      </c>
      <c r="C70" s="217">
        <v>1615</v>
      </c>
      <c r="D70" s="217">
        <v>1615</v>
      </c>
      <c r="E70" s="217">
        <v>1615</v>
      </c>
      <c r="F70" s="217">
        <v>1656</v>
      </c>
      <c r="G70" s="3">
        <f>F70*27%</f>
        <v>447.12</v>
      </c>
      <c r="H70" s="3">
        <f>E43*5%</f>
        <v>2.85</v>
      </c>
    </row>
    <row r="71" spans="1:6" ht="12" customHeight="1">
      <c r="A71" s="180" t="s">
        <v>221</v>
      </c>
      <c r="B71" s="130" t="s">
        <v>222</v>
      </c>
      <c r="C71" s="217"/>
      <c r="D71" s="217"/>
      <c r="E71" s="217"/>
      <c r="F71" s="217"/>
    </row>
    <row r="72" spans="1:6" ht="12" customHeight="1">
      <c r="A72" s="78" t="s">
        <v>223</v>
      </c>
      <c r="B72" s="130" t="s">
        <v>224</v>
      </c>
      <c r="C72" s="217"/>
      <c r="D72" s="217"/>
      <c r="E72" s="217"/>
      <c r="F72" s="217"/>
    </row>
    <row r="73" spans="1:6" ht="12" customHeight="1">
      <c r="A73" s="218" t="s">
        <v>225</v>
      </c>
      <c r="B73" s="142" t="s">
        <v>226</v>
      </c>
      <c r="C73" s="217"/>
      <c r="D73" s="217"/>
      <c r="E73" s="217"/>
      <c r="F73" s="217"/>
    </row>
    <row r="74" spans="1:6" ht="12" customHeight="1">
      <c r="A74" s="219" t="s">
        <v>227</v>
      </c>
      <c r="B74" s="143" t="s">
        <v>228</v>
      </c>
      <c r="C74" s="216"/>
      <c r="D74" s="216"/>
      <c r="E74" s="216"/>
      <c r="F74" s="216"/>
    </row>
    <row r="75" spans="1:6" ht="12" customHeight="1">
      <c r="A75" s="219" t="s">
        <v>229</v>
      </c>
      <c r="B75" s="143" t="s">
        <v>230</v>
      </c>
      <c r="C75" s="216"/>
      <c r="D75" s="216"/>
      <c r="E75" s="216"/>
      <c r="F75" s="216"/>
    </row>
    <row r="76" spans="1:6" ht="12" customHeight="1">
      <c r="A76" s="220" t="s">
        <v>231</v>
      </c>
      <c r="B76" s="130" t="s">
        <v>232</v>
      </c>
      <c r="C76" s="217">
        <f>SUM(C74:C75)</f>
        <v>0</v>
      </c>
      <c r="D76" s="217">
        <f>SUM(D74:D75)</f>
        <v>0</v>
      </c>
      <c r="E76" s="217">
        <f>SUM(E74:E75)</f>
        <v>0</v>
      </c>
      <c r="F76" s="217">
        <f>SUM(F74:F75)</f>
        <v>0</v>
      </c>
    </row>
    <row r="77" spans="1:6" ht="24.75" customHeight="1">
      <c r="A77" s="221" t="s">
        <v>233</v>
      </c>
      <c r="B77" s="127" t="s">
        <v>234</v>
      </c>
      <c r="C77" s="215">
        <f>C76+C73+C72+C71+C70</f>
        <v>1615</v>
      </c>
      <c r="D77" s="215">
        <f>D76+D73+D72+D71+D70</f>
        <v>1615</v>
      </c>
      <c r="E77" s="215">
        <f>E76+E73+E72+E71+E70</f>
        <v>1615</v>
      </c>
      <c r="F77" s="215">
        <f>F76+F73+F72+F71+F70</f>
        <v>1656</v>
      </c>
    </row>
    <row r="78" spans="1:10" ht="16.5" customHeight="1">
      <c r="A78" s="222" t="s">
        <v>235</v>
      </c>
      <c r="B78" s="148" t="s">
        <v>236</v>
      </c>
      <c r="C78" s="388">
        <f>SUM(C77+C69+C66+C47+C43)</f>
        <v>7642</v>
      </c>
      <c r="D78" s="388">
        <f>SUM(D77+D69+D66+D47+D43)</f>
        <v>7869</v>
      </c>
      <c r="E78" s="388">
        <f>SUM(E77+E69+E66+E47+E43)</f>
        <v>7869</v>
      </c>
      <c r="F78" s="388">
        <f>SUM(F77+F69+F66+F47+F43)</f>
        <v>7788</v>
      </c>
      <c r="G78" s="146"/>
      <c r="H78" s="146"/>
      <c r="I78" s="146"/>
      <c r="J78" s="146"/>
    </row>
    <row r="79" spans="1:10" ht="21" customHeight="1">
      <c r="A79" s="220" t="s">
        <v>237</v>
      </c>
      <c r="B79" s="133" t="s">
        <v>238</v>
      </c>
      <c r="C79" s="217"/>
      <c r="D79" s="217"/>
      <c r="E79" s="456"/>
      <c r="F79" s="456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217"/>
      <c r="D80" s="217"/>
      <c r="E80" s="217"/>
      <c r="F80" s="217"/>
      <c r="G80" s="146"/>
      <c r="H80" s="146"/>
      <c r="I80" s="146"/>
      <c r="J80" s="146"/>
    </row>
    <row r="81" spans="1:10" ht="13.5" customHeight="1">
      <c r="A81" s="220"/>
      <c r="B81" s="185" t="s">
        <v>241</v>
      </c>
      <c r="C81" s="217"/>
      <c r="D81" s="217"/>
      <c r="E81" s="217"/>
      <c r="F81" s="217"/>
      <c r="G81" s="146"/>
      <c r="H81" s="146"/>
      <c r="I81" s="146"/>
      <c r="J81" s="146"/>
    </row>
    <row r="82" spans="1:6" ht="13.5" customHeight="1">
      <c r="A82" s="220"/>
      <c r="B82" s="185" t="s">
        <v>242</v>
      </c>
      <c r="C82" s="164"/>
      <c r="D82" s="164"/>
      <c r="E82" s="164"/>
      <c r="F82" s="164"/>
    </row>
    <row r="83" spans="1:6" ht="13.5" customHeight="1">
      <c r="A83" s="220"/>
      <c r="B83" s="104" t="s">
        <v>243</v>
      </c>
      <c r="C83" s="164"/>
      <c r="D83" s="164"/>
      <c r="E83" s="164"/>
      <c r="F83" s="164"/>
    </row>
    <row r="84" spans="1:6" ht="13.5" customHeight="1">
      <c r="A84" s="221" t="s">
        <v>244</v>
      </c>
      <c r="B84" s="127" t="s">
        <v>245</v>
      </c>
      <c r="C84" s="179">
        <f>SUM(C80:C83)</f>
        <v>0</v>
      </c>
      <c r="D84" s="179">
        <f>SUM(D80:D83)</f>
        <v>0</v>
      </c>
      <c r="E84" s="179">
        <f>SUM(E80:E83)</f>
        <v>0</v>
      </c>
      <c r="F84" s="179">
        <f>SUM(F80:F83)</f>
        <v>0</v>
      </c>
    </row>
    <row r="85" spans="1:6" s="150" customFormat="1" ht="13.5" customHeight="1">
      <c r="A85" s="222" t="s">
        <v>246</v>
      </c>
      <c r="B85" s="222" t="s">
        <v>247</v>
      </c>
      <c r="C85" s="203">
        <f>SUM(C79+C84)</f>
        <v>0</v>
      </c>
      <c r="D85" s="203">
        <f>SUM(D79+D84)</f>
        <v>0</v>
      </c>
      <c r="E85" s="203">
        <v>0</v>
      </c>
      <c r="F85" s="203">
        <v>0</v>
      </c>
    </row>
    <row r="86" spans="1:6" ht="13.5" customHeight="1">
      <c r="A86" s="185" t="s">
        <v>248</v>
      </c>
      <c r="B86" s="133" t="s">
        <v>249</v>
      </c>
      <c r="C86" s="216"/>
      <c r="D86" s="216"/>
      <c r="E86" s="216"/>
      <c r="F86" s="216"/>
    </row>
    <row r="87" spans="1:6" s="153" customFormat="1" ht="13.5" customHeight="1">
      <c r="A87" s="185" t="s">
        <v>250</v>
      </c>
      <c r="B87" s="133" t="s">
        <v>251</v>
      </c>
      <c r="C87" s="216"/>
      <c r="D87" s="216"/>
      <c r="E87" s="216"/>
      <c r="F87" s="216"/>
    </row>
    <row r="88" spans="1:6" ht="13.5" customHeight="1">
      <c r="A88" s="224" t="s">
        <v>252</v>
      </c>
      <c r="B88" s="133" t="s">
        <v>253</v>
      </c>
      <c r="C88" s="216"/>
      <c r="D88" s="216"/>
      <c r="E88" s="216"/>
      <c r="F88" s="216"/>
    </row>
    <row r="89" spans="1:6" ht="13.5" customHeight="1">
      <c r="A89" s="224" t="s">
        <v>254</v>
      </c>
      <c r="B89" s="133" t="s">
        <v>255</v>
      </c>
      <c r="C89" s="216"/>
      <c r="D89" s="216"/>
      <c r="E89" s="216"/>
      <c r="F89" s="216"/>
    </row>
    <row r="90" spans="1:6" ht="13.5" customHeight="1">
      <c r="A90" s="224" t="s">
        <v>256</v>
      </c>
      <c r="B90" s="133" t="s">
        <v>257</v>
      </c>
      <c r="C90" s="216"/>
      <c r="D90" s="216"/>
      <c r="E90" s="216"/>
      <c r="F90" s="216"/>
    </row>
    <row r="91" spans="1:6" ht="25.5" customHeight="1">
      <c r="A91" s="224" t="s">
        <v>262</v>
      </c>
      <c r="B91" s="133" t="s">
        <v>263</v>
      </c>
      <c r="C91" s="216"/>
      <c r="D91" s="216"/>
      <c r="E91" s="216"/>
      <c r="F91" s="216"/>
    </row>
    <row r="92" spans="1:6" ht="12.75">
      <c r="A92" s="225" t="s">
        <v>264</v>
      </c>
      <c r="B92" s="148" t="s">
        <v>265</v>
      </c>
      <c r="C92" s="217">
        <f>SUM(C86:C91)</f>
        <v>0</v>
      </c>
      <c r="D92" s="217">
        <f>SUM(D86:D91)</f>
        <v>0</v>
      </c>
      <c r="E92" s="217">
        <f>SUM(E86:E91)</f>
        <v>0</v>
      </c>
      <c r="F92" s="217">
        <f>SUM(F86:F91)</f>
        <v>0</v>
      </c>
    </row>
    <row r="93" spans="1:6" ht="12.75">
      <c r="A93" s="224" t="s">
        <v>266</v>
      </c>
      <c r="B93" s="133" t="s">
        <v>267</v>
      </c>
      <c r="C93" s="216"/>
      <c r="D93" s="216"/>
      <c r="E93" s="216"/>
      <c r="F93" s="216"/>
    </row>
    <row r="94" spans="1:6" ht="12.75">
      <c r="A94" s="224" t="s">
        <v>269</v>
      </c>
      <c r="B94" s="133" t="s">
        <v>270</v>
      </c>
      <c r="C94" s="216"/>
      <c r="D94" s="216"/>
      <c r="E94" s="216"/>
      <c r="F94" s="216"/>
    </row>
    <row r="95" spans="1:6" ht="12.75">
      <c r="A95" s="224" t="s">
        <v>271</v>
      </c>
      <c r="B95" s="133" t="s">
        <v>272</v>
      </c>
      <c r="C95" s="216"/>
      <c r="D95" s="216"/>
      <c r="E95" s="216"/>
      <c r="F95" s="216"/>
    </row>
    <row r="96" spans="1:6" ht="24" customHeight="1">
      <c r="A96" s="224" t="s">
        <v>273</v>
      </c>
      <c r="B96" s="133" t="s">
        <v>274</v>
      </c>
      <c r="C96" s="216"/>
      <c r="D96" s="216"/>
      <c r="E96" s="216"/>
      <c r="F96" s="216"/>
    </row>
    <row r="97" spans="1:6" ht="12.75">
      <c r="A97" s="225" t="s">
        <v>275</v>
      </c>
      <c r="B97" s="148" t="s">
        <v>276</v>
      </c>
      <c r="C97" s="217">
        <f>SUM(C93:C96)</f>
        <v>0</v>
      </c>
      <c r="D97" s="217">
        <f>SUM(D93:D96)</f>
        <v>0</v>
      </c>
      <c r="E97" s="217">
        <f>SUM(E93:E96)</f>
        <v>0</v>
      </c>
      <c r="F97" s="217">
        <f>SUM(F93:F96)</f>
        <v>0</v>
      </c>
    </row>
    <row r="98" spans="1:6" ht="25.5" customHeight="1">
      <c r="A98" s="224" t="s">
        <v>459</v>
      </c>
      <c r="B98" s="158" t="s">
        <v>460</v>
      </c>
      <c r="C98" s="216"/>
      <c r="D98" s="216"/>
      <c r="E98" s="727">
        <v>60</v>
      </c>
      <c r="F98" s="727">
        <v>60</v>
      </c>
    </row>
    <row r="99" spans="1:6" ht="27" customHeight="1">
      <c r="A99" s="155" t="s">
        <v>279</v>
      </c>
      <c r="B99" s="133" t="s">
        <v>280</v>
      </c>
      <c r="C99" s="216"/>
      <c r="D99" s="216"/>
      <c r="E99" s="728"/>
      <c r="F99" s="728"/>
    </row>
    <row r="100" spans="1:6" ht="12.75">
      <c r="A100" s="225" t="s">
        <v>281</v>
      </c>
      <c r="B100" s="226" t="s">
        <v>282</v>
      </c>
      <c r="C100" s="179">
        <f>SUM(C98:C99)</f>
        <v>0</v>
      </c>
      <c r="D100" s="179">
        <f>SUM(D98:D99)</f>
        <v>0</v>
      </c>
      <c r="E100" s="729">
        <f>SUM(E98:E99)</f>
        <v>60</v>
      </c>
      <c r="F100" s="729">
        <f>SUM(F98:F99)</f>
        <v>60</v>
      </c>
    </row>
    <row r="101" spans="1:6" ht="12.75">
      <c r="A101" s="224"/>
      <c r="B101" s="227" t="s">
        <v>283</v>
      </c>
      <c r="C101" s="192">
        <f>SUM(C100+C97+C92+C85+C78+C29+C23)</f>
        <v>8132</v>
      </c>
      <c r="D101" s="192">
        <f>SUM(D100+D97+D92+D85+D78+D29+D23)</f>
        <v>8359</v>
      </c>
      <c r="E101" s="669">
        <f>SUM(E100+E97+E92+E85+E78+E29+E23)</f>
        <v>8419</v>
      </c>
      <c r="F101" s="669">
        <f>SUM(F100+F97+F92+F85+F78+F29+F23)</f>
        <v>8257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94">
      <selection activeCell="F55" sqref="F55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6.33203125" style="153" customWidth="1"/>
    <col min="4" max="4" width="7.41015625" style="457" customWidth="1"/>
    <col min="5" max="6" width="8.75" style="458" customWidth="1"/>
    <col min="7" max="7" width="21.08203125" style="3" customWidth="1"/>
    <col min="8" max="249" width="7.08203125" style="3" customWidth="1"/>
    <col min="250" max="16384" width="8.41015625" style="3" customWidth="1"/>
  </cols>
  <sheetData>
    <row r="2" spans="1:6" ht="12.75">
      <c r="A2" s="880" t="s">
        <v>50</v>
      </c>
      <c r="B2" s="880"/>
      <c r="C2" s="880"/>
      <c r="D2" s="880"/>
      <c r="E2" s="880"/>
      <c r="F2" s="3"/>
    </row>
    <row r="3" spans="3:6" ht="15.75" customHeight="1">
      <c r="C3" s="450"/>
      <c r="E3" s="70" t="s">
        <v>5</v>
      </c>
      <c r="F3" s="70" t="s">
        <v>708</v>
      </c>
    </row>
    <row r="4" spans="1:6" ht="12.75">
      <c r="A4" s="134">
        <v>862101</v>
      </c>
      <c r="B4" s="74" t="s">
        <v>30</v>
      </c>
      <c r="C4" s="164" t="s">
        <v>292</v>
      </c>
      <c r="D4" s="391" t="s">
        <v>445</v>
      </c>
      <c r="E4" s="732" t="s">
        <v>696</v>
      </c>
      <c r="F4" s="732" t="s">
        <v>696</v>
      </c>
    </row>
    <row r="5" spans="1:6" ht="12.75">
      <c r="A5" s="319" t="s">
        <v>461</v>
      </c>
      <c r="B5" s="78" t="s">
        <v>447</v>
      </c>
      <c r="C5" s="164"/>
      <c r="D5" s="164"/>
      <c r="E5" s="230"/>
      <c r="F5" s="230"/>
    </row>
    <row r="6" spans="1:7" ht="12.75">
      <c r="A6" s="166" t="s">
        <v>60</v>
      </c>
      <c r="B6" s="167" t="s">
        <v>61</v>
      </c>
      <c r="C6" s="164">
        <v>2500</v>
      </c>
      <c r="D6" s="164">
        <v>2500</v>
      </c>
      <c r="E6" s="164">
        <v>2500</v>
      </c>
      <c r="F6" s="164">
        <v>2500</v>
      </c>
      <c r="G6" s="3" t="s">
        <v>462</v>
      </c>
    </row>
    <row r="7" spans="1:7" ht="12.75">
      <c r="A7" s="168" t="s">
        <v>64</v>
      </c>
      <c r="B7" s="169" t="s">
        <v>65</v>
      </c>
      <c r="C7" s="164"/>
      <c r="D7" s="164"/>
      <c r="E7" s="164"/>
      <c r="F7" s="164"/>
      <c r="G7" s="3" t="s">
        <v>463</v>
      </c>
    </row>
    <row r="8" spans="1:7" ht="12.75">
      <c r="A8" s="168" t="s">
        <v>69</v>
      </c>
      <c r="B8" s="169" t="s">
        <v>70</v>
      </c>
      <c r="C8" s="76">
        <v>240</v>
      </c>
      <c r="D8" s="76">
        <v>240</v>
      </c>
      <c r="E8" s="76">
        <v>240</v>
      </c>
      <c r="F8" s="76">
        <v>240</v>
      </c>
      <c r="G8" s="3" t="s">
        <v>464</v>
      </c>
    </row>
    <row r="9" spans="1:6" ht="12.75">
      <c r="A9" s="168" t="s">
        <v>73</v>
      </c>
      <c r="B9" s="169" t="s">
        <v>74</v>
      </c>
      <c r="C9" s="164"/>
      <c r="D9" s="164"/>
      <c r="E9" s="164"/>
      <c r="F9" s="164"/>
    </row>
    <row r="10" spans="1:6" ht="12.75">
      <c r="A10" s="168" t="s">
        <v>77</v>
      </c>
      <c r="B10" s="170" t="s">
        <v>78</v>
      </c>
      <c r="C10" s="164"/>
      <c r="D10" s="164"/>
      <c r="E10" s="164"/>
      <c r="F10" s="164"/>
    </row>
    <row r="11" spans="1:6" ht="12.75">
      <c r="A11" s="168" t="s">
        <v>82</v>
      </c>
      <c r="B11" s="170" t="s">
        <v>83</v>
      </c>
      <c r="C11" s="164"/>
      <c r="D11" s="164"/>
      <c r="E11" s="164"/>
      <c r="F11" s="164"/>
    </row>
    <row r="12" spans="1:6" ht="12.75">
      <c r="A12" s="168" t="s">
        <v>86</v>
      </c>
      <c r="B12" s="171" t="s">
        <v>286</v>
      </c>
      <c r="C12" s="164">
        <v>100</v>
      </c>
      <c r="D12" s="164">
        <v>100</v>
      </c>
      <c r="E12" s="164">
        <v>100</v>
      </c>
      <c r="F12" s="164">
        <v>100</v>
      </c>
    </row>
    <row r="13" spans="1:6" ht="12.75">
      <c r="A13" s="168" t="s">
        <v>89</v>
      </c>
      <c r="B13" s="171" t="s">
        <v>90</v>
      </c>
      <c r="C13" s="164">
        <v>49</v>
      </c>
      <c r="D13" s="164">
        <v>49</v>
      </c>
      <c r="E13" s="164">
        <v>49</v>
      </c>
      <c r="F13" s="164">
        <v>45</v>
      </c>
    </row>
    <row r="14" spans="1:6" ht="12.75">
      <c r="A14" s="168" t="s">
        <v>92</v>
      </c>
      <c r="B14" s="169" t="s">
        <v>287</v>
      </c>
      <c r="C14" s="164"/>
      <c r="D14" s="164">
        <v>60</v>
      </c>
      <c r="E14" s="164">
        <v>60</v>
      </c>
      <c r="F14" s="164">
        <v>18</v>
      </c>
    </row>
    <row r="15" spans="1:7" ht="12" customHeight="1">
      <c r="A15" s="168" t="s">
        <v>96</v>
      </c>
      <c r="B15" s="169" t="s">
        <v>419</v>
      </c>
      <c r="C15" s="164"/>
      <c r="D15" s="164"/>
      <c r="E15" s="663">
        <v>118</v>
      </c>
      <c r="F15" s="663">
        <v>117</v>
      </c>
      <c r="G15" s="658" t="s">
        <v>465</v>
      </c>
    </row>
    <row r="16" spans="1:7" ht="12.75">
      <c r="A16" s="172" t="s">
        <v>98</v>
      </c>
      <c r="B16" s="173" t="s">
        <v>99</v>
      </c>
      <c r="C16" s="164">
        <v>191</v>
      </c>
      <c r="D16" s="164">
        <v>191</v>
      </c>
      <c r="E16" s="664">
        <v>191</v>
      </c>
      <c r="F16" s="664">
        <v>211</v>
      </c>
      <c r="G16" s="633"/>
    </row>
    <row r="17" spans="1:7" ht="12.75">
      <c r="A17" s="174" t="s">
        <v>102</v>
      </c>
      <c r="B17" s="175" t="s">
        <v>103</v>
      </c>
      <c r="C17" s="176">
        <f>SUM(C6:C16)</f>
        <v>3080</v>
      </c>
      <c r="D17" s="176">
        <f>SUM(D6:D16)</f>
        <v>3140</v>
      </c>
      <c r="E17" s="632">
        <f>SUM(E6:E16)</f>
        <v>3258</v>
      </c>
      <c r="F17" s="632">
        <f>SUM(F6:F16)</f>
        <v>3231</v>
      </c>
      <c r="G17" s="633"/>
    </row>
    <row r="18" spans="1:6" ht="12.75">
      <c r="A18" s="177" t="s">
        <v>104</v>
      </c>
      <c r="B18" s="178" t="s">
        <v>105</v>
      </c>
      <c r="C18" s="164"/>
      <c r="D18" s="164"/>
      <c r="E18" s="164"/>
      <c r="F18" s="164"/>
    </row>
    <row r="19" spans="1:6" ht="12.75">
      <c r="A19" s="177" t="s">
        <v>107</v>
      </c>
      <c r="B19" s="178" t="s">
        <v>108</v>
      </c>
      <c r="C19" s="164"/>
      <c r="D19" s="164"/>
      <c r="E19" s="164"/>
      <c r="F19" s="164"/>
    </row>
    <row r="20" spans="1:6" ht="12.75">
      <c r="A20" s="177" t="s">
        <v>109</v>
      </c>
      <c r="B20" s="178" t="s">
        <v>110</v>
      </c>
      <c r="C20" s="164"/>
      <c r="D20" s="164"/>
      <c r="E20" s="164"/>
      <c r="F20" s="164"/>
    </row>
    <row r="21" spans="1:6" ht="12.75">
      <c r="A21" s="177" t="s">
        <v>111</v>
      </c>
      <c r="B21" s="178" t="s">
        <v>112</v>
      </c>
      <c r="C21" s="164">
        <v>180</v>
      </c>
      <c r="D21" s="164">
        <v>180</v>
      </c>
      <c r="E21" s="164">
        <v>180</v>
      </c>
      <c r="F21" s="164">
        <v>134</v>
      </c>
    </row>
    <row r="22" spans="1:6" ht="12.75">
      <c r="A22" s="174" t="s">
        <v>115</v>
      </c>
      <c r="B22" s="175" t="s">
        <v>116</v>
      </c>
      <c r="C22" s="179">
        <f>SUM(C18:C21)</f>
        <v>180</v>
      </c>
      <c r="D22" s="179">
        <f>SUM(D18:D21)</f>
        <v>180</v>
      </c>
      <c r="E22" s="179">
        <f>SUM(E18:E21)</f>
        <v>180</v>
      </c>
      <c r="F22" s="179">
        <f>SUM(F18:F21)</f>
        <v>134</v>
      </c>
    </row>
    <row r="23" spans="1:7" ht="12.75" customHeight="1">
      <c r="A23" s="180" t="s">
        <v>117</v>
      </c>
      <c r="B23" s="181" t="s">
        <v>118</v>
      </c>
      <c r="C23" s="176">
        <f>SUM(C22,C17)</f>
        <v>3260</v>
      </c>
      <c r="D23" s="176">
        <f>SUM(D22,D17)</f>
        <v>3320</v>
      </c>
      <c r="E23" s="632">
        <f>SUM(E22,E17)</f>
        <v>3438</v>
      </c>
      <c r="F23" s="632">
        <f>SUM(F22,F17)</f>
        <v>3365</v>
      </c>
      <c r="G23" s="633"/>
    </row>
    <row r="24" spans="1:7" ht="12.75">
      <c r="A24" s="182"/>
      <c r="B24" s="183"/>
      <c r="C24" s="164"/>
      <c r="D24" s="164"/>
      <c r="E24" s="664"/>
      <c r="F24" s="664"/>
      <c r="G24" s="633"/>
    </row>
    <row r="25" spans="1:7" ht="12.75">
      <c r="A25" s="184" t="s">
        <v>120</v>
      </c>
      <c r="B25" s="185" t="s">
        <v>289</v>
      </c>
      <c r="C25" s="328">
        <v>695</v>
      </c>
      <c r="D25" s="328">
        <v>695</v>
      </c>
      <c r="E25" s="733">
        <v>721</v>
      </c>
      <c r="F25" s="733">
        <v>712</v>
      </c>
      <c r="G25" s="633" t="s">
        <v>466</v>
      </c>
    </row>
    <row r="26" spans="1:7" ht="12.75">
      <c r="A26" s="186" t="s">
        <v>123</v>
      </c>
      <c r="B26" s="185" t="s">
        <v>124</v>
      </c>
      <c r="C26" s="328"/>
      <c r="D26" s="328"/>
      <c r="E26" s="734"/>
      <c r="F26" s="734"/>
      <c r="G26" s="633" t="s">
        <v>467</v>
      </c>
    </row>
    <row r="27" spans="1:7" ht="12.75">
      <c r="A27" s="187" t="s">
        <v>125</v>
      </c>
      <c r="B27" s="188" t="s">
        <v>126</v>
      </c>
      <c r="C27" s="328">
        <v>25</v>
      </c>
      <c r="D27" s="328">
        <v>25</v>
      </c>
      <c r="E27" s="734">
        <v>25</v>
      </c>
      <c r="F27" s="734">
        <v>25</v>
      </c>
      <c r="G27" s="633" t="s">
        <v>468</v>
      </c>
    </row>
    <row r="28" spans="1:7" ht="12.75">
      <c r="A28" s="189" t="s">
        <v>128</v>
      </c>
      <c r="B28" s="188" t="s">
        <v>129</v>
      </c>
      <c r="C28" s="328">
        <v>27</v>
      </c>
      <c r="D28" s="328">
        <v>27</v>
      </c>
      <c r="E28" s="734">
        <v>27</v>
      </c>
      <c r="F28" s="734">
        <v>26</v>
      </c>
      <c r="G28" s="633" t="s">
        <v>469</v>
      </c>
    </row>
    <row r="29" spans="1:7" ht="12.75">
      <c r="A29" s="190" t="s">
        <v>131</v>
      </c>
      <c r="B29" s="191" t="s">
        <v>132</v>
      </c>
      <c r="C29" s="192">
        <f>SUM(C25:C28)</f>
        <v>747</v>
      </c>
      <c r="D29" s="192">
        <f>SUM(D25:D28)</f>
        <v>747</v>
      </c>
      <c r="E29" s="713">
        <f>SUM(E25:E28)</f>
        <v>773</v>
      </c>
      <c r="F29" s="713">
        <f>SUM(F25:F28)</f>
        <v>763</v>
      </c>
      <c r="G29" s="658" t="s">
        <v>465</v>
      </c>
    </row>
    <row r="30" spans="1:7" ht="12.75">
      <c r="A30" s="193"/>
      <c r="B30" s="194"/>
      <c r="C30" s="164"/>
      <c r="D30" s="164"/>
      <c r="E30" s="664"/>
      <c r="F30" s="664"/>
      <c r="G30" s="633"/>
    </row>
    <row r="31" spans="1:6" ht="12.75">
      <c r="A31" s="166" t="s">
        <v>133</v>
      </c>
      <c r="B31" s="195" t="s">
        <v>134</v>
      </c>
      <c r="C31" s="164">
        <v>0</v>
      </c>
      <c r="D31" s="164">
        <v>0</v>
      </c>
      <c r="E31" s="230">
        <v>0</v>
      </c>
      <c r="F31" s="230">
        <v>0</v>
      </c>
    </row>
    <row r="32" spans="1:6" ht="12.75">
      <c r="A32" s="168" t="s">
        <v>135</v>
      </c>
      <c r="B32" s="169" t="s">
        <v>290</v>
      </c>
      <c r="C32" s="164"/>
      <c r="D32" s="164"/>
      <c r="E32" s="230"/>
      <c r="F32" s="230"/>
    </row>
    <row r="33" spans="1:6" ht="12.75">
      <c r="A33" s="168" t="s">
        <v>137</v>
      </c>
      <c r="B33" s="169" t="s">
        <v>138</v>
      </c>
      <c r="C33" s="164"/>
      <c r="D33" s="164"/>
      <c r="E33" s="230"/>
      <c r="F33" s="230"/>
    </row>
    <row r="34" spans="1:6" ht="12.75">
      <c r="A34" s="168" t="s">
        <v>140</v>
      </c>
      <c r="B34" s="169" t="s">
        <v>141</v>
      </c>
      <c r="C34" s="164"/>
      <c r="D34" s="164"/>
      <c r="E34" s="230"/>
      <c r="F34" s="230"/>
    </row>
    <row r="35" spans="1:6" ht="12.75">
      <c r="A35" s="168" t="s">
        <v>142</v>
      </c>
      <c r="B35" s="169" t="s">
        <v>143</v>
      </c>
      <c r="C35" s="164"/>
      <c r="D35" s="164"/>
      <c r="E35" s="230"/>
      <c r="F35" s="230"/>
    </row>
    <row r="36" spans="1:6" ht="12.75">
      <c r="A36" s="168" t="s">
        <v>145</v>
      </c>
      <c r="B36" s="196" t="s">
        <v>146</v>
      </c>
      <c r="C36" s="197">
        <f>SUM(C31:C35)</f>
        <v>0</v>
      </c>
      <c r="D36" s="197">
        <f>SUM(D31:D35)</f>
        <v>0</v>
      </c>
      <c r="E36" s="385">
        <f>SUM(E31:E35)</f>
        <v>0</v>
      </c>
      <c r="F36" s="385">
        <f>SUM(F31:F35)</f>
        <v>0</v>
      </c>
    </row>
    <row r="37" spans="1:6" ht="12.75">
      <c r="A37" s="168" t="s">
        <v>147</v>
      </c>
      <c r="B37" s="169" t="s">
        <v>148</v>
      </c>
      <c r="C37" s="197"/>
      <c r="D37" s="197"/>
      <c r="E37" s="385"/>
      <c r="F37" s="385"/>
    </row>
    <row r="38" spans="1:6" ht="12.75">
      <c r="A38" s="168" t="s">
        <v>149</v>
      </c>
      <c r="B38" s="169" t="s">
        <v>150</v>
      </c>
      <c r="C38" s="164">
        <v>20</v>
      </c>
      <c r="D38" s="164">
        <v>20</v>
      </c>
      <c r="E38" s="164">
        <v>20</v>
      </c>
      <c r="F38" s="164">
        <v>18</v>
      </c>
    </row>
    <row r="39" spans="1:6" ht="12.75">
      <c r="A39" s="168" t="s">
        <v>151</v>
      </c>
      <c r="B39" s="169" t="s">
        <v>152</v>
      </c>
      <c r="C39" s="164"/>
      <c r="D39" s="164"/>
      <c r="E39" s="164"/>
      <c r="F39" s="164"/>
    </row>
    <row r="40" spans="1:6" ht="12.75">
      <c r="A40" s="168" t="s">
        <v>153</v>
      </c>
      <c r="B40" s="169" t="s">
        <v>154</v>
      </c>
      <c r="C40" s="164">
        <v>20</v>
      </c>
      <c r="D40" s="164">
        <v>20</v>
      </c>
      <c r="E40" s="164">
        <v>20</v>
      </c>
      <c r="F40" s="164">
        <v>11</v>
      </c>
    </row>
    <row r="41" spans="1:6" ht="12.75">
      <c r="A41" s="198" t="s">
        <v>156</v>
      </c>
      <c r="B41" s="199" t="s">
        <v>157</v>
      </c>
      <c r="C41" s="164"/>
      <c r="D41" s="164"/>
      <c r="E41" s="164"/>
      <c r="F41" s="164"/>
    </row>
    <row r="42" spans="1:6" ht="12.75" customHeight="1">
      <c r="A42" s="180" t="s">
        <v>159</v>
      </c>
      <c r="B42" s="200" t="s">
        <v>160</v>
      </c>
      <c r="C42" s="179">
        <f>SUM(C38:C41)</f>
        <v>40</v>
      </c>
      <c r="D42" s="179">
        <f>SUM(D38:D41)</f>
        <v>40</v>
      </c>
      <c r="E42" s="179">
        <f>SUM(E38:E41)</f>
        <v>40</v>
      </c>
      <c r="F42" s="179">
        <f>SUM(F38:F41)</f>
        <v>29</v>
      </c>
    </row>
    <row r="43" spans="1:6" ht="12.75" customHeight="1">
      <c r="A43" s="201" t="s">
        <v>161</v>
      </c>
      <c r="B43" s="202" t="s">
        <v>162</v>
      </c>
      <c r="C43" s="203">
        <f>SUM(C42,C36)</f>
        <v>40</v>
      </c>
      <c r="D43" s="203">
        <f>SUM(D42,D36)</f>
        <v>40</v>
      </c>
      <c r="E43" s="203">
        <f>SUM(E42,E36)</f>
        <v>40</v>
      </c>
      <c r="F43" s="203">
        <f>SUM(F42,F36)</f>
        <v>29</v>
      </c>
    </row>
    <row r="44" spans="1:6" ht="12.75" customHeight="1">
      <c r="A44" s="166" t="s">
        <v>163</v>
      </c>
      <c r="B44" s="195" t="s">
        <v>164</v>
      </c>
      <c r="C44" s="164">
        <v>0</v>
      </c>
      <c r="D44" s="164">
        <v>0</v>
      </c>
      <c r="E44" s="164">
        <v>0</v>
      </c>
      <c r="F44" s="164">
        <v>0</v>
      </c>
    </row>
    <row r="45" spans="1:6" ht="12.75" customHeight="1">
      <c r="A45" s="204" t="s">
        <v>165</v>
      </c>
      <c r="B45" s="205" t="s">
        <v>166</v>
      </c>
      <c r="C45" s="164"/>
      <c r="D45" s="164">
        <v>0</v>
      </c>
      <c r="E45" s="164">
        <v>0</v>
      </c>
      <c r="F45" s="164">
        <v>0</v>
      </c>
    </row>
    <row r="46" spans="1:6" ht="12.75" customHeight="1">
      <c r="A46" s="168" t="s">
        <v>167</v>
      </c>
      <c r="B46" s="169" t="s">
        <v>168</v>
      </c>
      <c r="C46" s="164">
        <v>0</v>
      </c>
      <c r="D46" s="164">
        <v>0</v>
      </c>
      <c r="E46" s="164">
        <v>0</v>
      </c>
      <c r="F46" s="164">
        <v>0</v>
      </c>
    </row>
    <row r="47" spans="1:6" ht="12.75" customHeight="1">
      <c r="A47" s="206" t="s">
        <v>169</v>
      </c>
      <c r="B47" s="207" t="s">
        <v>170</v>
      </c>
      <c r="C47" s="203">
        <f>SUM(C44:C46)</f>
        <v>0</v>
      </c>
      <c r="D47" s="203">
        <f>SUM(D44:D46)</f>
        <v>0</v>
      </c>
      <c r="E47" s="203">
        <f>SUM(E44:E46)</f>
        <v>0</v>
      </c>
      <c r="F47" s="203">
        <f>SUM(F44:F46)</f>
        <v>0</v>
      </c>
    </row>
    <row r="48" spans="1:6" ht="12.75">
      <c r="A48" s="168" t="s">
        <v>171</v>
      </c>
      <c r="B48" s="169" t="s">
        <v>172</v>
      </c>
      <c r="C48" s="164">
        <v>0</v>
      </c>
      <c r="D48" s="164">
        <v>0</v>
      </c>
      <c r="E48" s="164">
        <v>0</v>
      </c>
      <c r="F48" s="164">
        <v>0</v>
      </c>
    </row>
    <row r="49" spans="1:6" ht="12.75">
      <c r="A49" s="168" t="s">
        <v>173</v>
      </c>
      <c r="B49" s="169" t="s">
        <v>174</v>
      </c>
      <c r="C49" s="164">
        <v>0</v>
      </c>
      <c r="D49" s="164">
        <v>0</v>
      </c>
      <c r="E49" s="164">
        <v>0</v>
      </c>
      <c r="F49" s="164">
        <v>0</v>
      </c>
    </row>
    <row r="50" spans="1:6" ht="12.75">
      <c r="A50" s="168" t="s">
        <v>175</v>
      </c>
      <c r="B50" s="169" t="s">
        <v>176</v>
      </c>
      <c r="C50" s="164">
        <v>0</v>
      </c>
      <c r="D50" s="164">
        <v>0</v>
      </c>
      <c r="E50" s="164">
        <v>0</v>
      </c>
      <c r="F50" s="164">
        <v>0</v>
      </c>
    </row>
    <row r="51" spans="1:6" ht="12.75">
      <c r="A51" s="206" t="s">
        <v>177</v>
      </c>
      <c r="B51" s="207" t="s">
        <v>178</v>
      </c>
      <c r="C51" s="203">
        <f>SUM(C48:C50)</f>
        <v>0</v>
      </c>
      <c r="D51" s="203">
        <f>SUM(D48:D50)</f>
        <v>0</v>
      </c>
      <c r="E51" s="203">
        <f>SUM(E48:E50)</f>
        <v>0</v>
      </c>
      <c r="F51" s="203">
        <f>SUM(F48:F50)</f>
        <v>0</v>
      </c>
    </row>
    <row r="52" spans="1:6" ht="12.75">
      <c r="A52" s="168" t="s">
        <v>179</v>
      </c>
      <c r="B52" s="169" t="s">
        <v>180</v>
      </c>
      <c r="C52" s="164"/>
      <c r="D52" s="164"/>
      <c r="E52" s="164"/>
      <c r="F52" s="164"/>
    </row>
    <row r="53" spans="1:6" ht="12.75">
      <c r="A53" s="168" t="s">
        <v>181</v>
      </c>
      <c r="B53" s="169" t="s">
        <v>182</v>
      </c>
      <c r="C53" s="164">
        <v>200</v>
      </c>
      <c r="D53" s="164">
        <v>200</v>
      </c>
      <c r="E53" s="164">
        <v>200</v>
      </c>
      <c r="F53" s="164"/>
    </row>
    <row r="54" spans="1:7" ht="12.75">
      <c r="A54" s="168" t="s">
        <v>184</v>
      </c>
      <c r="B54" s="169" t="s">
        <v>185</v>
      </c>
      <c r="C54" s="164">
        <v>50</v>
      </c>
      <c r="D54" s="164">
        <v>50</v>
      </c>
      <c r="E54" s="663">
        <v>129</v>
      </c>
      <c r="F54" s="663">
        <v>101</v>
      </c>
      <c r="G54" s="658" t="s">
        <v>470</v>
      </c>
    </row>
    <row r="55" spans="1:7" ht="12.75">
      <c r="A55" s="206" t="s">
        <v>186</v>
      </c>
      <c r="B55" s="207" t="s">
        <v>187</v>
      </c>
      <c r="C55" s="203">
        <f>SUM(C53:C54)</f>
        <v>250</v>
      </c>
      <c r="D55" s="203">
        <f>SUM(D53:D54)</f>
        <v>250</v>
      </c>
      <c r="E55" s="735">
        <f>SUM(E53:E54)</f>
        <v>329</v>
      </c>
      <c r="F55" s="735">
        <f>SUM(F53:F54)</f>
        <v>101</v>
      </c>
      <c r="G55" s="633"/>
    </row>
    <row r="56" spans="1:6" ht="12.75">
      <c r="A56" s="206" t="s">
        <v>188</v>
      </c>
      <c r="B56" s="438" t="s">
        <v>189</v>
      </c>
      <c r="C56" s="209"/>
      <c r="D56" s="209"/>
      <c r="E56" s="209"/>
      <c r="F56" s="209"/>
    </row>
    <row r="57" spans="1:6" ht="12.75">
      <c r="A57" s="198"/>
      <c r="B57" s="238" t="s">
        <v>190</v>
      </c>
      <c r="C57" s="210"/>
      <c r="D57" s="210"/>
      <c r="E57" s="210"/>
      <c r="F57" s="210"/>
    </row>
    <row r="58" spans="1:7" ht="12.75">
      <c r="A58" s="198" t="s">
        <v>191</v>
      </c>
      <c r="B58" s="238" t="s">
        <v>192</v>
      </c>
      <c r="C58" s="210">
        <v>10</v>
      </c>
      <c r="D58" s="210">
        <v>10</v>
      </c>
      <c r="E58" s="210">
        <v>10</v>
      </c>
      <c r="F58" s="210">
        <v>16</v>
      </c>
      <c r="G58" s="3" t="s">
        <v>471</v>
      </c>
    </row>
    <row r="59" spans="1:6" ht="12.75">
      <c r="A59" s="198" t="s">
        <v>194</v>
      </c>
      <c r="B59" s="238" t="s">
        <v>195</v>
      </c>
      <c r="C59" s="210"/>
      <c r="D59" s="210"/>
      <c r="E59" s="210"/>
      <c r="F59" s="210"/>
    </row>
    <row r="60" spans="1:6" ht="27" customHeight="1">
      <c r="A60" s="211" t="s">
        <v>196</v>
      </c>
      <c r="B60" s="241" t="s">
        <v>197</v>
      </c>
      <c r="C60" s="212">
        <f>SUM(C58:C59)</f>
        <v>10</v>
      </c>
      <c r="D60" s="212">
        <f>SUM(D58:D59)</f>
        <v>10</v>
      </c>
      <c r="E60" s="212">
        <f>SUM(E58:E59)</f>
        <v>10</v>
      </c>
      <c r="F60" s="212">
        <f>SUM(F58:F59)</f>
        <v>16</v>
      </c>
    </row>
    <row r="61" spans="1:6" ht="13.5" customHeight="1">
      <c r="A61" s="189" t="s">
        <v>198</v>
      </c>
      <c r="B61" s="242" t="s">
        <v>199</v>
      </c>
      <c r="C61" s="212">
        <v>16</v>
      </c>
      <c r="D61" s="212">
        <v>16</v>
      </c>
      <c r="E61" s="212">
        <v>16</v>
      </c>
      <c r="F61" s="212">
        <v>0</v>
      </c>
    </row>
    <row r="62" spans="1:6" ht="13.5" customHeight="1">
      <c r="A62" s="189" t="s">
        <v>200</v>
      </c>
      <c r="B62" s="242" t="s">
        <v>201</v>
      </c>
      <c r="C62" s="212"/>
      <c r="D62" s="212"/>
      <c r="E62" s="212"/>
      <c r="F62" s="212"/>
    </row>
    <row r="63" spans="1:6" ht="13.5" customHeight="1">
      <c r="A63" s="189" t="s">
        <v>202</v>
      </c>
      <c r="B63" s="242" t="s">
        <v>203</v>
      </c>
      <c r="C63" s="212"/>
      <c r="D63" s="212">
        <v>69</v>
      </c>
      <c r="E63" s="212">
        <v>69</v>
      </c>
      <c r="F63" s="212">
        <v>69</v>
      </c>
    </row>
    <row r="64" spans="1:6" ht="13.5" customHeight="1">
      <c r="A64" s="189" t="s">
        <v>205</v>
      </c>
      <c r="B64" s="242" t="s">
        <v>206</v>
      </c>
      <c r="C64" s="212">
        <v>200</v>
      </c>
      <c r="D64" s="212">
        <v>200</v>
      </c>
      <c r="E64" s="212">
        <v>200</v>
      </c>
      <c r="F64" s="212">
        <v>18</v>
      </c>
    </row>
    <row r="65" spans="1:6" ht="13.5" customHeight="1">
      <c r="A65" s="213" t="s">
        <v>208</v>
      </c>
      <c r="B65" s="241" t="s">
        <v>209</v>
      </c>
      <c r="C65" s="212">
        <f>SUM(C61:C64)</f>
        <v>216</v>
      </c>
      <c r="D65" s="212">
        <f>SUM(D61:D64)</f>
        <v>285</v>
      </c>
      <c r="E65" s="212">
        <f>SUM(E61:E64)</f>
        <v>285</v>
      </c>
      <c r="F65" s="212">
        <f>SUM(F61:F64)</f>
        <v>87</v>
      </c>
    </row>
    <row r="66" spans="1:7" ht="13.5" customHeight="1">
      <c r="A66" s="214" t="s">
        <v>210</v>
      </c>
      <c r="B66" s="236" t="s">
        <v>211</v>
      </c>
      <c r="C66" s="388">
        <f>SUM(C65+C60+C56+C55+C51)</f>
        <v>476</v>
      </c>
      <c r="D66" s="388">
        <f>SUM(D65+D60+D56+D55+D51)</f>
        <v>545</v>
      </c>
      <c r="E66" s="736">
        <f>SUM(E65+E60+E56+E55+E51)</f>
        <v>624</v>
      </c>
      <c r="F66" s="736">
        <f>SUM(F65+F60+F56+F55+F51)</f>
        <v>204</v>
      </c>
      <c r="G66" s="633"/>
    </row>
    <row r="67" spans="1:7" ht="12.75">
      <c r="A67" s="168" t="s">
        <v>212</v>
      </c>
      <c r="B67" s="242" t="s">
        <v>213</v>
      </c>
      <c r="C67" s="216">
        <v>60</v>
      </c>
      <c r="D67" s="216">
        <v>60</v>
      </c>
      <c r="E67" s="728">
        <v>60</v>
      </c>
      <c r="F67" s="728">
        <v>0</v>
      </c>
      <c r="G67" s="633"/>
    </row>
    <row r="68" spans="1:7" ht="12.75">
      <c r="A68" s="168" t="s">
        <v>214</v>
      </c>
      <c r="B68" s="242" t="s">
        <v>215</v>
      </c>
      <c r="C68" s="216"/>
      <c r="D68" s="216"/>
      <c r="E68" s="728"/>
      <c r="F68" s="728"/>
      <c r="G68" s="633"/>
    </row>
    <row r="69" spans="1:7" ht="24" customHeight="1">
      <c r="A69" s="206" t="s">
        <v>217</v>
      </c>
      <c r="B69" s="236" t="s">
        <v>218</v>
      </c>
      <c r="C69" s="215">
        <f>SUM(C67:C68)</f>
        <v>60</v>
      </c>
      <c r="D69" s="215">
        <f>SUM(D67:D68)</f>
        <v>60</v>
      </c>
      <c r="E69" s="737">
        <f>SUM(E67:E68)</f>
        <v>60</v>
      </c>
      <c r="F69" s="737">
        <f>SUM(F67:F68)</f>
        <v>0</v>
      </c>
      <c r="G69" s="633"/>
    </row>
    <row r="70" spans="1:7" ht="26.25" customHeight="1">
      <c r="A70" s="211" t="s">
        <v>219</v>
      </c>
      <c r="B70" s="241" t="s">
        <v>220</v>
      </c>
      <c r="C70" s="217">
        <v>318</v>
      </c>
      <c r="D70" s="217">
        <v>337</v>
      </c>
      <c r="E70" s="738">
        <v>358</v>
      </c>
      <c r="F70" s="738">
        <v>56</v>
      </c>
      <c r="G70" s="633">
        <f>F70*27%</f>
        <v>15.120000000000001</v>
      </c>
    </row>
    <row r="71" spans="1:7" ht="15.75" customHeight="1">
      <c r="A71" s="180" t="s">
        <v>221</v>
      </c>
      <c r="B71" s="241" t="s">
        <v>222</v>
      </c>
      <c r="C71" s="217"/>
      <c r="D71" s="217"/>
      <c r="E71" s="739"/>
      <c r="F71" s="739"/>
      <c r="G71" s="633"/>
    </row>
    <row r="72" spans="1:7" ht="15.75" customHeight="1">
      <c r="A72" s="78" t="s">
        <v>223</v>
      </c>
      <c r="B72" s="241" t="s">
        <v>224</v>
      </c>
      <c r="C72" s="217"/>
      <c r="D72" s="217"/>
      <c r="E72" s="739"/>
      <c r="F72" s="739"/>
      <c r="G72" s="633"/>
    </row>
    <row r="73" spans="1:7" ht="15.75" customHeight="1">
      <c r="A73" s="218" t="s">
        <v>225</v>
      </c>
      <c r="B73" s="245" t="s">
        <v>226</v>
      </c>
      <c r="C73" s="217"/>
      <c r="D73" s="217"/>
      <c r="E73" s="739"/>
      <c r="F73" s="739"/>
      <c r="G73" s="633"/>
    </row>
    <row r="74" spans="1:7" ht="15.75" customHeight="1">
      <c r="A74" s="219" t="s">
        <v>227</v>
      </c>
      <c r="B74" s="246" t="s">
        <v>228</v>
      </c>
      <c r="C74" s="216"/>
      <c r="D74" s="216"/>
      <c r="E74" s="728"/>
      <c r="F74" s="728"/>
      <c r="G74" s="633"/>
    </row>
    <row r="75" spans="1:7" ht="15.75" customHeight="1">
      <c r="A75" s="219" t="s">
        <v>229</v>
      </c>
      <c r="B75" s="246" t="s">
        <v>230</v>
      </c>
      <c r="C75" s="216"/>
      <c r="D75" s="216"/>
      <c r="E75" s="728"/>
      <c r="F75" s="728"/>
      <c r="G75" s="633"/>
    </row>
    <row r="76" spans="1:7" ht="15.75" customHeight="1">
      <c r="A76" s="220" t="s">
        <v>231</v>
      </c>
      <c r="B76" s="241" t="s">
        <v>232</v>
      </c>
      <c r="C76" s="217">
        <f>SUM(C74:C75)</f>
        <v>0</v>
      </c>
      <c r="D76" s="217">
        <f>SUM(D74:D75)</f>
        <v>0</v>
      </c>
      <c r="E76" s="739">
        <f>SUM(E74:E75)</f>
        <v>0</v>
      </c>
      <c r="F76" s="739">
        <f>SUM(F74:F75)</f>
        <v>0</v>
      </c>
      <c r="G76" s="633"/>
    </row>
    <row r="77" spans="1:7" ht="24.75" customHeight="1">
      <c r="A77" s="221" t="s">
        <v>233</v>
      </c>
      <c r="B77" s="236" t="s">
        <v>234</v>
      </c>
      <c r="C77" s="215">
        <f>C76+C73+C72+C71+C70</f>
        <v>318</v>
      </c>
      <c r="D77" s="215">
        <f>D76+D73+D72+D71+D70</f>
        <v>337</v>
      </c>
      <c r="E77" s="215">
        <f>E76+E73+E72+E71+E70</f>
        <v>358</v>
      </c>
      <c r="F77" s="215">
        <f>F76+F73+F72+F71+F70</f>
        <v>56</v>
      </c>
      <c r="G77" s="633"/>
    </row>
    <row r="78" spans="1:10" ht="16.5" customHeight="1">
      <c r="A78" s="222" t="s">
        <v>235</v>
      </c>
      <c r="B78" s="247" t="s">
        <v>236</v>
      </c>
      <c r="C78" s="215">
        <f>SUM(C77+C69+C66+C47+C43)</f>
        <v>894</v>
      </c>
      <c r="D78" s="215">
        <f>SUM(D77+D69+D66+D47+D43)</f>
        <v>982</v>
      </c>
      <c r="E78" s="668">
        <f>SUM(E77+E69+E66+E47+E43)</f>
        <v>1082</v>
      </c>
      <c r="F78" s="668">
        <f>SUM(F77+F69+F66+F47+F43)</f>
        <v>289</v>
      </c>
      <c r="G78" s="740"/>
      <c r="H78" s="146"/>
      <c r="I78" s="146"/>
      <c r="J78" s="146"/>
    </row>
    <row r="79" spans="1:10" ht="16.5" customHeight="1">
      <c r="A79" s="220" t="s">
        <v>237</v>
      </c>
      <c r="B79" s="242" t="s">
        <v>238</v>
      </c>
      <c r="C79" s="217"/>
      <c r="D79" s="217"/>
      <c r="E79" s="217"/>
      <c r="F79" s="217"/>
      <c r="G79" s="146"/>
      <c r="H79" s="146"/>
      <c r="I79" s="146"/>
      <c r="J79" s="146"/>
    </row>
    <row r="80" spans="1:10" ht="24.75" customHeight="1">
      <c r="A80" s="220" t="s">
        <v>239</v>
      </c>
      <c r="B80" s="242" t="s">
        <v>240</v>
      </c>
      <c r="C80" s="459"/>
      <c r="D80" s="459"/>
      <c r="E80" s="459"/>
      <c r="F80" s="459"/>
      <c r="G80" s="146"/>
      <c r="H80" s="146"/>
      <c r="I80" s="146"/>
      <c r="J80" s="146"/>
    </row>
    <row r="81" spans="1:10" ht="12.75" customHeight="1">
      <c r="A81" s="220"/>
      <c r="B81" s="185" t="s">
        <v>241</v>
      </c>
      <c r="C81" s="459"/>
      <c r="D81" s="459"/>
      <c r="E81" s="459"/>
      <c r="F81" s="459"/>
      <c r="G81" s="146"/>
      <c r="H81" s="146"/>
      <c r="I81" s="146"/>
      <c r="J81" s="146"/>
    </row>
    <row r="82" spans="1:6" ht="12.75">
      <c r="A82" s="220"/>
      <c r="B82" s="185" t="s">
        <v>242</v>
      </c>
      <c r="C82" s="164"/>
      <c r="D82" s="164"/>
      <c r="E82" s="230"/>
      <c r="F82" s="230"/>
    </row>
    <row r="83" spans="1:6" ht="12.75">
      <c r="A83" s="220"/>
      <c r="B83" s="104" t="s">
        <v>243</v>
      </c>
      <c r="C83" s="164"/>
      <c r="D83" s="164"/>
      <c r="E83" s="230"/>
      <c r="F83" s="230"/>
    </row>
    <row r="84" spans="1:6" ht="25.5">
      <c r="A84" s="221" t="s">
        <v>244</v>
      </c>
      <c r="B84" s="236" t="s">
        <v>245</v>
      </c>
      <c r="C84" s="179">
        <f>SUM(C80:C83)</f>
        <v>0</v>
      </c>
      <c r="D84" s="179">
        <f>SUM(D80:D83)</f>
        <v>0</v>
      </c>
      <c r="E84" s="76">
        <f>SUM(E80:E83)</f>
        <v>0</v>
      </c>
      <c r="F84" s="76">
        <f>SUM(F80:F83)</f>
        <v>0</v>
      </c>
    </row>
    <row r="85" spans="1:6" s="150" customFormat="1" ht="12.75">
      <c r="A85" s="222" t="s">
        <v>246</v>
      </c>
      <c r="B85" s="222" t="s">
        <v>247</v>
      </c>
      <c r="C85" s="203">
        <f>SUM(C79+C84)</f>
        <v>0</v>
      </c>
      <c r="D85" s="203">
        <f>SUM(D79+D84)</f>
        <v>0</v>
      </c>
      <c r="E85" s="386">
        <f>SUM(E79+E84)</f>
        <v>0</v>
      </c>
      <c r="F85" s="386">
        <f>SUM(F79+F84)</f>
        <v>0</v>
      </c>
    </row>
    <row r="86" spans="1:6" ht="12.75">
      <c r="A86" s="185" t="s">
        <v>248</v>
      </c>
      <c r="B86" s="242" t="s">
        <v>249</v>
      </c>
      <c r="C86" s="216"/>
      <c r="D86" s="216"/>
      <c r="E86" s="216"/>
      <c r="F86" s="216"/>
    </row>
    <row r="87" spans="1:6" s="153" customFormat="1" ht="12.75">
      <c r="A87" s="185" t="s">
        <v>250</v>
      </c>
      <c r="B87" s="242" t="s">
        <v>251</v>
      </c>
      <c r="C87" s="216"/>
      <c r="D87" s="216"/>
      <c r="E87" s="216"/>
      <c r="F87" s="216"/>
    </row>
    <row r="88" spans="1:6" ht="12.75">
      <c r="A88" s="224" t="s">
        <v>252</v>
      </c>
      <c r="B88" s="242" t="s">
        <v>253</v>
      </c>
      <c r="C88" s="216"/>
      <c r="D88" s="216"/>
      <c r="E88" s="216"/>
      <c r="F88" s="216"/>
    </row>
    <row r="89" spans="1:6" ht="24" customHeight="1">
      <c r="A89" s="224" t="s">
        <v>254</v>
      </c>
      <c r="B89" s="242" t="s">
        <v>255</v>
      </c>
      <c r="C89" s="216"/>
      <c r="D89" s="216"/>
      <c r="E89" s="216"/>
      <c r="F89" s="216"/>
    </row>
    <row r="90" spans="1:6" ht="26.25" customHeight="1">
      <c r="A90" s="224" t="s">
        <v>256</v>
      </c>
      <c r="B90" s="242" t="s">
        <v>257</v>
      </c>
      <c r="C90" s="216"/>
      <c r="D90" s="430">
        <v>564</v>
      </c>
      <c r="E90" s="216">
        <v>564</v>
      </c>
      <c r="F90" s="216">
        <v>564</v>
      </c>
    </row>
    <row r="91" spans="1:6" ht="25.5" customHeight="1">
      <c r="A91" s="224" t="s">
        <v>262</v>
      </c>
      <c r="B91" s="242" t="s">
        <v>263</v>
      </c>
      <c r="C91" s="216"/>
      <c r="D91" s="430">
        <v>117</v>
      </c>
      <c r="E91" s="216">
        <v>117</v>
      </c>
      <c r="F91" s="216">
        <v>117</v>
      </c>
    </row>
    <row r="92" spans="1:6" ht="12.75">
      <c r="A92" s="225" t="s">
        <v>264</v>
      </c>
      <c r="B92" s="247" t="s">
        <v>265</v>
      </c>
      <c r="C92" s="217">
        <f>SUM(C86:C91)</f>
        <v>0</v>
      </c>
      <c r="D92" s="431">
        <f>SUM(D86:D91)</f>
        <v>681</v>
      </c>
      <c r="E92" s="217">
        <f>SUM(E86:E91)</f>
        <v>681</v>
      </c>
      <c r="F92" s="217">
        <f>SUM(F86:F91)</f>
        <v>681</v>
      </c>
    </row>
    <row r="93" spans="1:6" ht="12.75">
      <c r="A93" s="224" t="s">
        <v>266</v>
      </c>
      <c r="B93" s="242" t="s">
        <v>267</v>
      </c>
      <c r="C93" s="216"/>
      <c r="D93" s="216"/>
      <c r="E93" s="216"/>
      <c r="F93" s="216"/>
    </row>
    <row r="94" spans="1:6" ht="12.75">
      <c r="A94" s="224" t="s">
        <v>269</v>
      </c>
      <c r="B94" s="242" t="s">
        <v>270</v>
      </c>
      <c r="C94" s="216"/>
      <c r="D94" s="216"/>
      <c r="E94" s="216"/>
      <c r="F94" s="216"/>
    </row>
    <row r="95" spans="1:6" ht="12.75">
      <c r="A95" s="224" t="s">
        <v>271</v>
      </c>
      <c r="B95" s="242" t="s">
        <v>272</v>
      </c>
      <c r="C95" s="216"/>
      <c r="D95" s="216"/>
      <c r="E95" s="216"/>
      <c r="F95" s="216"/>
    </row>
    <row r="96" spans="1:6" ht="24" customHeight="1">
      <c r="A96" s="224" t="s">
        <v>273</v>
      </c>
      <c r="B96" s="242" t="s">
        <v>274</v>
      </c>
      <c r="C96" s="216"/>
      <c r="D96" s="216"/>
      <c r="E96" s="216"/>
      <c r="F96" s="216"/>
    </row>
    <row r="97" spans="1:6" ht="12.75">
      <c r="A97" s="225" t="s">
        <v>275</v>
      </c>
      <c r="B97" s="247" t="s">
        <v>276</v>
      </c>
      <c r="C97" s="217">
        <f>SUM(C93:C96)</f>
        <v>0</v>
      </c>
      <c r="D97" s="217">
        <f>SUM(D93:D96)</f>
        <v>0</v>
      </c>
      <c r="E97" s="217">
        <f>SUM(E93:E96)</f>
        <v>0</v>
      </c>
      <c r="F97" s="217">
        <f>SUM(F93:F96)</f>
        <v>0</v>
      </c>
    </row>
    <row r="98" spans="1:6" ht="25.5" customHeight="1">
      <c r="A98" s="224" t="s">
        <v>277</v>
      </c>
      <c r="B98" s="249" t="s">
        <v>278</v>
      </c>
      <c r="C98" s="216"/>
      <c r="D98" s="216"/>
      <c r="E98" s="216"/>
      <c r="F98" s="216"/>
    </row>
    <row r="99" spans="1:6" ht="27" customHeight="1">
      <c r="A99" s="155" t="s">
        <v>279</v>
      </c>
      <c r="B99" s="242" t="s">
        <v>280</v>
      </c>
      <c r="C99" s="216"/>
      <c r="D99" s="216"/>
      <c r="E99" s="216"/>
      <c r="F99" s="216"/>
    </row>
    <row r="100" spans="1:6" ht="12.75">
      <c r="A100" s="225" t="s">
        <v>281</v>
      </c>
      <c r="B100" s="226" t="s">
        <v>282</v>
      </c>
      <c r="C100" s="179">
        <f>SUM(C98:C99)</f>
        <v>0</v>
      </c>
      <c r="D100" s="179">
        <f>SUM(D98:D99)</f>
        <v>0</v>
      </c>
      <c r="E100" s="76">
        <f>SUM(E98:E99)</f>
        <v>0</v>
      </c>
      <c r="F100" s="76">
        <f>SUM(F98:F99)</f>
        <v>0</v>
      </c>
    </row>
    <row r="101" spans="1:6" ht="12.75">
      <c r="A101" s="224"/>
      <c r="B101" s="227" t="s">
        <v>283</v>
      </c>
      <c r="C101" s="192">
        <f>SUM(C100+C97+C92+C85+C78+C29+C23)</f>
        <v>4901</v>
      </c>
      <c r="D101" s="418">
        <f>SUM(D100+D97+D92+D85+D78+D29+D23)</f>
        <v>5730</v>
      </c>
      <c r="E101" s="669">
        <f>SUM(E100+E97+E92+E85+E78+E29+E23)</f>
        <v>5974</v>
      </c>
      <c r="F101" s="669">
        <f>SUM(F100+F97+F92+F85+F78+F29+F23)</f>
        <v>5098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6" r:id="rId1"/>
  <headerFooter alignWithMargins="0">
    <oddHeader>&amp;L&amp;D&amp;C&amp;P/&amp;N</oddHeader>
    <oddFooter>&amp;L&amp;"Times New Roman,Normál"&amp;12&amp;F&amp;R&amp;A</oddFooter>
  </headerFooter>
  <rowBreaks count="1" manualBreakCount="1">
    <brk id="7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101"/>
  <sheetViews>
    <sheetView view="pageBreakPreview" zoomScale="90" zoomScaleSheetLayoutView="90" zoomScalePageLayoutView="0" workbookViewId="0" topLeftCell="A94">
      <selection activeCell="F59" sqref="F59"/>
    </sheetView>
  </sheetViews>
  <sheetFormatPr defaultColWidth="8.41015625" defaultRowHeight="18"/>
  <cols>
    <col min="1" max="1" width="8.41015625" style="3" customWidth="1"/>
    <col min="2" max="2" width="38.41015625" style="3" customWidth="1"/>
    <col min="3" max="3" width="6.41015625" style="161" customWidth="1"/>
    <col min="4" max="4" width="6.08203125" style="162" customWidth="1"/>
    <col min="5" max="6" width="8.58203125" style="162" customWidth="1"/>
    <col min="7" max="249" width="7.08203125" style="3" customWidth="1"/>
    <col min="250" max="16384" width="8.41015625" style="3" customWidth="1"/>
  </cols>
  <sheetData>
    <row r="2" spans="1:6" ht="12.75">
      <c r="A2" s="880" t="s">
        <v>50</v>
      </c>
      <c r="B2" s="880"/>
      <c r="C2" s="880"/>
      <c r="D2" s="880"/>
      <c r="E2" s="880"/>
      <c r="F2" s="3"/>
    </row>
    <row r="3" spans="3:6" ht="17.25" customHeight="1">
      <c r="C3" s="389"/>
      <c r="E3" s="161" t="s">
        <v>5</v>
      </c>
      <c r="F3" s="161" t="s">
        <v>708</v>
      </c>
    </row>
    <row r="4" spans="1:6" ht="17.25" customHeight="1">
      <c r="A4" s="134">
        <v>862102</v>
      </c>
      <c r="B4" s="74" t="s">
        <v>472</v>
      </c>
      <c r="C4" s="164">
        <v>2017</v>
      </c>
      <c r="D4" s="164">
        <v>2017</v>
      </c>
      <c r="E4" s="460">
        <v>43100</v>
      </c>
      <c r="F4" s="460">
        <v>43100</v>
      </c>
    </row>
    <row r="5" spans="1:6" ht="12.75">
      <c r="A5" s="319" t="s">
        <v>473</v>
      </c>
      <c r="B5" s="78"/>
      <c r="C5" s="164"/>
      <c r="D5" s="164"/>
      <c r="E5" s="164"/>
      <c r="F5" s="164"/>
    </row>
    <row r="6" spans="1:6" ht="13.5" customHeight="1">
      <c r="A6" s="166" t="s">
        <v>60</v>
      </c>
      <c r="B6" s="167" t="s">
        <v>61</v>
      </c>
      <c r="C6" s="164"/>
      <c r="D6" s="164"/>
      <c r="E6" s="164"/>
      <c r="F6" s="164"/>
    </row>
    <row r="7" spans="1:6" ht="13.5" customHeight="1">
      <c r="A7" s="168" t="s">
        <v>64</v>
      </c>
      <c r="B7" s="169" t="s">
        <v>65</v>
      </c>
      <c r="C7" s="164"/>
      <c r="D7" s="164"/>
      <c r="E7" s="164"/>
      <c r="F7" s="164"/>
    </row>
    <row r="8" spans="1:6" ht="13.5" customHeight="1">
      <c r="A8" s="168" t="s">
        <v>69</v>
      </c>
      <c r="B8" s="169" t="s">
        <v>70</v>
      </c>
      <c r="C8" s="76"/>
      <c r="D8" s="76"/>
      <c r="E8" s="76"/>
      <c r="F8" s="76"/>
    </row>
    <row r="9" spans="1:6" ht="13.5" customHeight="1">
      <c r="A9" s="168" t="s">
        <v>73</v>
      </c>
      <c r="B9" s="169" t="s">
        <v>74</v>
      </c>
      <c r="C9" s="164"/>
      <c r="D9" s="164"/>
      <c r="E9" s="164"/>
      <c r="F9" s="164"/>
    </row>
    <row r="10" spans="1:6" ht="13.5" customHeight="1">
      <c r="A10" s="168" t="s">
        <v>77</v>
      </c>
      <c r="B10" s="170" t="s">
        <v>78</v>
      </c>
      <c r="C10" s="164"/>
      <c r="D10" s="164"/>
      <c r="E10" s="164"/>
      <c r="F10" s="164"/>
    </row>
    <row r="11" spans="1:6" ht="13.5" customHeight="1">
      <c r="A11" s="168" t="s">
        <v>82</v>
      </c>
      <c r="B11" s="170" t="s">
        <v>83</v>
      </c>
      <c r="C11" s="164"/>
      <c r="D11" s="164"/>
      <c r="E11" s="164"/>
      <c r="F11" s="164"/>
    </row>
    <row r="12" spans="1:6" ht="13.5" customHeight="1">
      <c r="A12" s="168" t="s">
        <v>86</v>
      </c>
      <c r="B12" s="171" t="s">
        <v>286</v>
      </c>
      <c r="C12" s="164"/>
      <c r="D12" s="164"/>
      <c r="E12" s="164"/>
      <c r="F12" s="164"/>
    </row>
    <row r="13" spans="1:6" ht="13.5" customHeight="1">
      <c r="A13" s="168" t="s">
        <v>89</v>
      </c>
      <c r="B13" s="171" t="s">
        <v>90</v>
      </c>
      <c r="C13" s="164"/>
      <c r="D13" s="164"/>
      <c r="E13" s="164"/>
      <c r="F13" s="164"/>
    </row>
    <row r="14" spans="1:6" ht="13.5" customHeight="1">
      <c r="A14" s="168" t="s">
        <v>92</v>
      </c>
      <c r="B14" s="169" t="s">
        <v>287</v>
      </c>
      <c r="C14" s="164"/>
      <c r="D14" s="164"/>
      <c r="E14" s="164"/>
      <c r="F14" s="164"/>
    </row>
    <row r="15" spans="1:6" ht="13.5" customHeight="1">
      <c r="A15" s="168" t="s">
        <v>96</v>
      </c>
      <c r="B15" s="169" t="s">
        <v>288</v>
      </c>
      <c r="C15" s="164"/>
      <c r="D15" s="164"/>
      <c r="E15" s="164"/>
      <c r="F15" s="164"/>
    </row>
    <row r="16" spans="1:6" ht="13.5" customHeight="1">
      <c r="A16" s="172" t="s">
        <v>98</v>
      </c>
      <c r="B16" s="173" t="s">
        <v>99</v>
      </c>
      <c r="C16" s="164"/>
      <c r="D16" s="164"/>
      <c r="E16" s="164"/>
      <c r="F16" s="164"/>
    </row>
    <row r="17" spans="1:6" ht="13.5" customHeight="1">
      <c r="A17" s="174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</row>
    <row r="18" spans="1:6" ht="13.5" customHeight="1">
      <c r="A18" s="177" t="s">
        <v>104</v>
      </c>
      <c r="B18" s="178" t="s">
        <v>105</v>
      </c>
      <c r="C18" s="164"/>
      <c r="D18" s="164"/>
      <c r="E18" s="164"/>
      <c r="F18" s="164"/>
    </row>
    <row r="19" spans="1:6" ht="13.5" customHeight="1">
      <c r="A19" s="177" t="s">
        <v>107</v>
      </c>
      <c r="B19" s="178" t="s">
        <v>108</v>
      </c>
      <c r="C19" s="164"/>
      <c r="D19" s="164"/>
      <c r="E19" s="164"/>
      <c r="F19" s="164"/>
    </row>
    <row r="20" spans="1:6" ht="13.5" customHeight="1">
      <c r="A20" s="177" t="s">
        <v>109</v>
      </c>
      <c r="B20" s="178" t="s">
        <v>110</v>
      </c>
      <c r="C20" s="164"/>
      <c r="D20" s="164"/>
      <c r="E20" s="164"/>
      <c r="F20" s="164"/>
    </row>
    <row r="21" spans="1:6" ht="13.5" customHeight="1">
      <c r="A21" s="177" t="s">
        <v>111</v>
      </c>
      <c r="B21" s="178" t="s">
        <v>112</v>
      </c>
      <c r="C21" s="164"/>
      <c r="D21" s="164"/>
      <c r="E21" s="164"/>
      <c r="F21" s="164"/>
    </row>
    <row r="22" spans="1:6" ht="13.5" customHeight="1">
      <c r="A22" s="174" t="s">
        <v>115</v>
      </c>
      <c r="B22" s="175" t="s">
        <v>116</v>
      </c>
      <c r="C22" s="179">
        <f>SUM(C18:C21)</f>
        <v>0</v>
      </c>
      <c r="D22" s="179">
        <f>SUM(D18:D21)</f>
        <v>0</v>
      </c>
      <c r="E22" s="179">
        <f>SUM(E18:E21)</f>
        <v>0</v>
      </c>
      <c r="F22" s="179">
        <f>SUM(F18:F21)</f>
        <v>0</v>
      </c>
    </row>
    <row r="23" spans="1:6" ht="13.5" customHeight="1">
      <c r="A23" s="180" t="s">
        <v>117</v>
      </c>
      <c r="B23" s="181" t="s">
        <v>118</v>
      </c>
      <c r="C23" s="176">
        <f>SUM(C22,C17)</f>
        <v>0</v>
      </c>
      <c r="D23" s="176">
        <f>SUM(D22,D17)</f>
        <v>0</v>
      </c>
      <c r="E23" s="176">
        <f>SUM(E22,E17)</f>
        <v>0</v>
      </c>
      <c r="F23" s="176">
        <f>SUM(F22,F17)</f>
        <v>0</v>
      </c>
    </row>
    <row r="24" spans="1:6" ht="13.5" customHeight="1">
      <c r="A24" s="182"/>
      <c r="B24" s="183"/>
      <c r="C24" s="164"/>
      <c r="D24" s="164"/>
      <c r="E24" s="164"/>
      <c r="F24" s="164"/>
    </row>
    <row r="25" spans="1:6" ht="13.5" customHeight="1">
      <c r="A25" s="184" t="s">
        <v>120</v>
      </c>
      <c r="B25" s="185" t="s">
        <v>289</v>
      </c>
      <c r="C25" s="164"/>
      <c r="D25" s="164"/>
      <c r="E25" s="164"/>
      <c r="F25" s="164"/>
    </row>
    <row r="26" spans="1:6" ht="13.5" customHeight="1">
      <c r="A26" s="186" t="s">
        <v>123</v>
      </c>
      <c r="B26" s="185" t="s">
        <v>124</v>
      </c>
      <c r="C26" s="164"/>
      <c r="D26" s="164"/>
      <c r="E26" s="164"/>
      <c r="F26" s="164"/>
    </row>
    <row r="27" spans="1:6" ht="13.5" customHeight="1">
      <c r="A27" s="187" t="s">
        <v>125</v>
      </c>
      <c r="B27" s="188" t="s">
        <v>126</v>
      </c>
      <c r="C27" s="164"/>
      <c r="D27" s="164"/>
      <c r="E27" s="164"/>
      <c r="F27" s="164"/>
    </row>
    <row r="28" spans="1:6" ht="13.5" customHeight="1">
      <c r="A28" s="189" t="s">
        <v>128</v>
      </c>
      <c r="B28" s="188" t="s">
        <v>129</v>
      </c>
      <c r="C28" s="164"/>
      <c r="D28" s="164"/>
      <c r="E28" s="164"/>
      <c r="F28" s="164"/>
    </row>
    <row r="29" spans="1:6" ht="13.5" customHeight="1">
      <c r="A29" s="190" t="s">
        <v>131</v>
      </c>
      <c r="B29" s="191" t="s">
        <v>132</v>
      </c>
      <c r="C29" s="192">
        <f>SUM(C25:C28)</f>
        <v>0</v>
      </c>
      <c r="D29" s="192">
        <f>SUM(D25:D28)</f>
        <v>0</v>
      </c>
      <c r="E29" s="192">
        <f>SUM(E25:E28)</f>
        <v>0</v>
      </c>
      <c r="F29" s="192">
        <f>SUM(F25:F28)</f>
        <v>0</v>
      </c>
    </row>
    <row r="30" spans="1:6" ht="13.5" customHeight="1">
      <c r="A30" s="193"/>
      <c r="B30" s="194"/>
      <c r="C30" s="164"/>
      <c r="D30" s="164"/>
      <c r="E30" s="164"/>
      <c r="F30" s="164"/>
    </row>
    <row r="31" spans="1:6" ht="13.5" customHeight="1">
      <c r="A31" s="166" t="s">
        <v>133</v>
      </c>
      <c r="B31" s="195" t="s">
        <v>134</v>
      </c>
      <c r="C31" s="164"/>
      <c r="D31" s="164"/>
      <c r="E31" s="164"/>
      <c r="F31" s="164"/>
    </row>
    <row r="32" spans="1:6" ht="13.5" customHeight="1">
      <c r="A32" s="168" t="s">
        <v>135</v>
      </c>
      <c r="B32" s="169" t="s">
        <v>290</v>
      </c>
      <c r="C32" s="164"/>
      <c r="D32" s="164"/>
      <c r="E32" s="164"/>
      <c r="F32" s="164"/>
    </row>
    <row r="33" spans="1:6" ht="13.5" customHeight="1">
      <c r="A33" s="168" t="s">
        <v>137</v>
      </c>
      <c r="B33" s="169" t="s">
        <v>138</v>
      </c>
      <c r="C33" s="164"/>
      <c r="D33" s="164"/>
      <c r="E33" s="164"/>
      <c r="F33" s="164"/>
    </row>
    <row r="34" spans="1:6" ht="13.5" customHeight="1">
      <c r="A34" s="168" t="s">
        <v>140</v>
      </c>
      <c r="B34" s="169" t="s">
        <v>141</v>
      </c>
      <c r="C34" s="164"/>
      <c r="D34" s="164"/>
      <c r="E34" s="164"/>
      <c r="F34" s="164"/>
    </row>
    <row r="35" spans="1:6" ht="13.5" customHeight="1">
      <c r="A35" s="168" t="s">
        <v>142</v>
      </c>
      <c r="B35" s="169" t="s">
        <v>143</v>
      </c>
      <c r="C35" s="164"/>
      <c r="D35" s="164"/>
      <c r="E35" s="164"/>
      <c r="F35" s="164"/>
    </row>
    <row r="36" spans="1:6" ht="13.5" customHeight="1">
      <c r="A36" s="168" t="s">
        <v>145</v>
      </c>
      <c r="B36" s="196" t="s">
        <v>146</v>
      </c>
      <c r="C36" s="197">
        <f>SUM(C31:C35)</f>
        <v>0</v>
      </c>
      <c r="D36" s="197">
        <f>SUM(D31:D35)</f>
        <v>0</v>
      </c>
      <c r="E36" s="197">
        <f>SUM(E31:E35)</f>
        <v>0</v>
      </c>
      <c r="F36" s="197">
        <f>SUM(F31:F35)</f>
        <v>0</v>
      </c>
    </row>
    <row r="37" spans="1:6" ht="13.5" customHeight="1">
      <c r="A37" s="168" t="s">
        <v>147</v>
      </c>
      <c r="B37" s="169" t="s">
        <v>148</v>
      </c>
      <c r="C37" s="197"/>
      <c r="D37" s="197"/>
      <c r="E37" s="197"/>
      <c r="F37" s="197"/>
    </row>
    <row r="38" spans="1:6" ht="13.5" customHeight="1">
      <c r="A38" s="168" t="s">
        <v>149</v>
      </c>
      <c r="B38" s="169" t="s">
        <v>150</v>
      </c>
      <c r="C38" s="164"/>
      <c r="D38" s="164"/>
      <c r="E38" s="164"/>
      <c r="F38" s="164"/>
    </row>
    <row r="39" spans="1:6" ht="13.5" customHeight="1">
      <c r="A39" s="168" t="s">
        <v>151</v>
      </c>
      <c r="B39" s="169" t="s">
        <v>152</v>
      </c>
      <c r="C39" s="164"/>
      <c r="D39" s="164"/>
      <c r="E39" s="164"/>
      <c r="F39" s="164"/>
    </row>
    <row r="40" spans="1:6" ht="13.5" customHeight="1">
      <c r="A40" s="168" t="s">
        <v>153</v>
      </c>
      <c r="B40" s="169" t="s">
        <v>154</v>
      </c>
      <c r="C40" s="164"/>
      <c r="D40" s="164"/>
      <c r="E40" s="164"/>
      <c r="F40" s="164"/>
    </row>
    <row r="41" spans="1:6" ht="13.5" customHeight="1">
      <c r="A41" s="198" t="s">
        <v>156</v>
      </c>
      <c r="B41" s="199" t="s">
        <v>157</v>
      </c>
      <c r="C41" s="164"/>
      <c r="D41" s="164"/>
      <c r="E41" s="164"/>
      <c r="F41" s="164"/>
    </row>
    <row r="42" spans="1:6" ht="13.5" customHeight="1">
      <c r="A42" s="180" t="s">
        <v>159</v>
      </c>
      <c r="B42" s="200" t="s">
        <v>160</v>
      </c>
      <c r="C42" s="179">
        <f>SUM(C38:C41)</f>
        <v>0</v>
      </c>
      <c r="D42" s="179">
        <f>SUM(D38:D41)</f>
        <v>0</v>
      </c>
      <c r="E42" s="179">
        <f>SUM(E38:E41)</f>
        <v>0</v>
      </c>
      <c r="F42" s="179">
        <f>SUM(F38:F41)</f>
        <v>0</v>
      </c>
    </row>
    <row r="43" spans="1:6" ht="13.5" customHeight="1">
      <c r="A43" s="201" t="s">
        <v>161</v>
      </c>
      <c r="B43" s="202" t="s">
        <v>162</v>
      </c>
      <c r="C43" s="203">
        <f>SUM(C42,C36)</f>
        <v>0</v>
      </c>
      <c r="D43" s="203">
        <f>SUM(D42,D36)</f>
        <v>0</v>
      </c>
      <c r="E43" s="203">
        <f>SUM(E42,E36)</f>
        <v>0</v>
      </c>
      <c r="F43" s="203">
        <f>SUM(F42,F36)</f>
        <v>0</v>
      </c>
    </row>
    <row r="44" spans="1:6" ht="13.5" customHeight="1">
      <c r="A44" s="166" t="s">
        <v>163</v>
      </c>
      <c r="B44" s="195" t="s">
        <v>164</v>
      </c>
      <c r="C44" s="164"/>
      <c r="D44" s="164"/>
      <c r="E44" s="164"/>
      <c r="F44" s="164"/>
    </row>
    <row r="45" spans="1:6" ht="13.5" customHeight="1">
      <c r="A45" s="204" t="s">
        <v>165</v>
      </c>
      <c r="B45" s="205" t="s">
        <v>166</v>
      </c>
      <c r="C45" s="164"/>
      <c r="D45" s="164"/>
      <c r="E45" s="164"/>
      <c r="F45" s="164"/>
    </row>
    <row r="46" spans="1:6" ht="13.5" customHeight="1">
      <c r="A46" s="168" t="s">
        <v>167</v>
      </c>
      <c r="B46" s="169" t="s">
        <v>168</v>
      </c>
      <c r="C46" s="164"/>
      <c r="D46" s="164"/>
      <c r="E46" s="164"/>
      <c r="F46" s="164"/>
    </row>
    <row r="47" spans="1:6" ht="13.5" customHeight="1">
      <c r="A47" s="206" t="s">
        <v>169</v>
      </c>
      <c r="B47" s="207" t="s">
        <v>170</v>
      </c>
      <c r="C47" s="203">
        <f>SUM(C44:C46)</f>
        <v>0</v>
      </c>
      <c r="D47" s="203">
        <f>SUM(D44:D46)</f>
        <v>0</v>
      </c>
      <c r="E47" s="203">
        <f>SUM(E44:E46)</f>
        <v>0</v>
      </c>
      <c r="F47" s="203">
        <f>SUM(F44:F46)</f>
        <v>0</v>
      </c>
    </row>
    <row r="48" spans="1:6" ht="13.5" customHeight="1">
      <c r="A48" s="168" t="s">
        <v>171</v>
      </c>
      <c r="B48" s="169" t="s">
        <v>172</v>
      </c>
      <c r="C48" s="164"/>
      <c r="D48" s="164"/>
      <c r="E48" s="164"/>
      <c r="F48" s="164"/>
    </row>
    <row r="49" spans="1:6" ht="13.5" customHeight="1">
      <c r="A49" s="168" t="s">
        <v>173</v>
      </c>
      <c r="B49" s="169" t="s">
        <v>174</v>
      </c>
      <c r="C49" s="164"/>
      <c r="D49" s="164"/>
      <c r="E49" s="164"/>
      <c r="F49" s="164"/>
    </row>
    <row r="50" spans="1:6" ht="13.5" customHeight="1">
      <c r="A50" s="168" t="s">
        <v>175</v>
      </c>
      <c r="B50" s="169" t="s">
        <v>176</v>
      </c>
      <c r="C50" s="164"/>
      <c r="D50" s="164"/>
      <c r="E50" s="164"/>
      <c r="F50" s="164"/>
    </row>
    <row r="51" spans="1:6" ht="13.5" customHeight="1">
      <c r="A51" s="206" t="s">
        <v>177</v>
      </c>
      <c r="B51" s="207" t="s">
        <v>178</v>
      </c>
      <c r="C51" s="203">
        <f>SUM(C48:C50)</f>
        <v>0</v>
      </c>
      <c r="D51" s="203">
        <f>SUM(D48:D50)</f>
        <v>0</v>
      </c>
      <c r="E51" s="203">
        <f>SUM(E48:E50)</f>
        <v>0</v>
      </c>
      <c r="F51" s="203">
        <f>SUM(F48:F50)</f>
        <v>0</v>
      </c>
    </row>
    <row r="52" spans="1:6" ht="13.5" customHeight="1">
      <c r="A52" s="168" t="s">
        <v>179</v>
      </c>
      <c r="B52" s="169" t="s">
        <v>180</v>
      </c>
      <c r="C52" s="164"/>
      <c r="D52" s="164"/>
      <c r="E52" s="164"/>
      <c r="F52" s="164"/>
    </row>
    <row r="53" spans="1:6" ht="13.5" customHeight="1">
      <c r="A53" s="168" t="s">
        <v>181</v>
      </c>
      <c r="B53" s="169" t="s">
        <v>182</v>
      </c>
      <c r="C53" s="164"/>
      <c r="D53" s="164"/>
      <c r="E53" s="164"/>
      <c r="F53" s="164"/>
    </row>
    <row r="54" spans="1:6" ht="13.5" customHeight="1">
      <c r="A54" s="168" t="s">
        <v>184</v>
      </c>
      <c r="B54" s="169" t="s">
        <v>185</v>
      </c>
      <c r="C54" s="164"/>
      <c r="D54" s="164"/>
      <c r="E54" s="164"/>
      <c r="F54" s="164"/>
    </row>
    <row r="55" spans="1:6" ht="13.5" customHeight="1">
      <c r="A55" s="206" t="s">
        <v>186</v>
      </c>
      <c r="B55" s="207" t="s">
        <v>187</v>
      </c>
      <c r="C55" s="203">
        <f>SUM(C53:C54)</f>
        <v>0</v>
      </c>
      <c r="D55" s="203">
        <f>SUM(D53:D54)</f>
        <v>0</v>
      </c>
      <c r="E55" s="203">
        <f>SUM(E53:E54)</f>
        <v>0</v>
      </c>
      <c r="F55" s="203">
        <f>SUM(F53:F54)</f>
        <v>0</v>
      </c>
    </row>
    <row r="56" spans="1:6" ht="13.5" customHeight="1">
      <c r="A56" s="206" t="s">
        <v>188</v>
      </c>
      <c r="B56" s="208" t="s">
        <v>189</v>
      </c>
      <c r="C56" s="209"/>
      <c r="D56" s="209"/>
      <c r="E56" s="209"/>
      <c r="F56" s="209"/>
    </row>
    <row r="57" spans="1:6" ht="13.5" customHeight="1">
      <c r="A57" s="198"/>
      <c r="B57" s="128" t="s">
        <v>190</v>
      </c>
      <c r="C57" s="210"/>
      <c r="D57" s="210"/>
      <c r="E57" s="210"/>
      <c r="F57" s="210"/>
    </row>
    <row r="58" spans="1:6" ht="13.5" customHeight="1">
      <c r="A58" s="198" t="s">
        <v>191</v>
      </c>
      <c r="B58" s="128" t="s">
        <v>192</v>
      </c>
      <c r="C58" s="210">
        <v>840</v>
      </c>
      <c r="D58" s="210">
        <v>840</v>
      </c>
      <c r="E58" s="210">
        <v>840</v>
      </c>
      <c r="F58" s="210">
        <v>719</v>
      </c>
    </row>
    <row r="59" spans="1:6" ht="13.5" customHeight="1">
      <c r="A59" s="198" t="s">
        <v>194</v>
      </c>
      <c r="B59" s="128" t="s">
        <v>195</v>
      </c>
      <c r="C59" s="210"/>
      <c r="D59" s="210"/>
      <c r="E59" s="210"/>
      <c r="F59" s="210"/>
    </row>
    <row r="60" spans="1:6" ht="15" customHeight="1">
      <c r="A60" s="211" t="s">
        <v>196</v>
      </c>
      <c r="B60" s="130" t="s">
        <v>197</v>
      </c>
      <c r="C60" s="212">
        <f>SUM(C58:C59)</f>
        <v>840</v>
      </c>
      <c r="D60" s="212">
        <f>SUM(D58:D59)</f>
        <v>840</v>
      </c>
      <c r="E60" s="212">
        <f>SUM(E58:E59)</f>
        <v>840</v>
      </c>
      <c r="F60" s="212">
        <f>SUM(F58:F59)</f>
        <v>719</v>
      </c>
    </row>
    <row r="61" spans="1:6" ht="15" customHeight="1">
      <c r="A61" s="189" t="s">
        <v>198</v>
      </c>
      <c r="B61" s="133" t="s">
        <v>199</v>
      </c>
      <c r="C61" s="212"/>
      <c r="D61" s="212"/>
      <c r="E61" s="212"/>
      <c r="F61" s="212"/>
    </row>
    <row r="62" spans="1:6" ht="15" customHeight="1">
      <c r="A62" s="189" t="s">
        <v>200</v>
      </c>
      <c r="B62" s="133" t="s">
        <v>201</v>
      </c>
      <c r="C62" s="212"/>
      <c r="D62" s="212"/>
      <c r="E62" s="212"/>
      <c r="F62" s="212"/>
    </row>
    <row r="63" spans="1:6" ht="15" customHeight="1">
      <c r="A63" s="189" t="s">
        <v>202</v>
      </c>
      <c r="B63" s="133" t="s">
        <v>203</v>
      </c>
      <c r="C63" s="212"/>
      <c r="D63" s="212"/>
      <c r="E63" s="212"/>
      <c r="F63" s="212"/>
    </row>
    <row r="64" spans="1:6" ht="15" customHeight="1">
      <c r="A64" s="189" t="s">
        <v>205</v>
      </c>
      <c r="B64" s="133" t="s">
        <v>206</v>
      </c>
      <c r="C64" s="212"/>
      <c r="D64" s="212"/>
      <c r="E64" s="212"/>
      <c r="F64" s="212"/>
    </row>
    <row r="65" spans="1:6" ht="15" customHeight="1">
      <c r="A65" s="213" t="s">
        <v>208</v>
      </c>
      <c r="B65" s="130" t="s">
        <v>209</v>
      </c>
      <c r="C65" s="212">
        <f>SUM(C61:C64)</f>
        <v>0</v>
      </c>
      <c r="D65" s="212">
        <f>SUM(D61:D64)</f>
        <v>0</v>
      </c>
      <c r="E65" s="212">
        <f>SUM(E61:E64)</f>
        <v>0</v>
      </c>
      <c r="F65" s="212">
        <f>SUM(F61:F64)</f>
        <v>0</v>
      </c>
    </row>
    <row r="66" spans="1:6" ht="15" customHeight="1">
      <c r="A66" s="214" t="s">
        <v>210</v>
      </c>
      <c r="B66" s="127" t="s">
        <v>211</v>
      </c>
      <c r="C66" s="215">
        <f>SUM(C65+C60+C56+C55+C52)</f>
        <v>840</v>
      </c>
      <c r="D66" s="215">
        <f>SUM(D65+D60+D56+D55+D52)</f>
        <v>840</v>
      </c>
      <c r="E66" s="215">
        <f>SUM(E65+E60+E56+E55+E52)</f>
        <v>840</v>
      </c>
      <c r="F66" s="215">
        <f>SUM(F65+F60+F56+F55+F52)</f>
        <v>719</v>
      </c>
    </row>
    <row r="67" spans="1:6" ht="15" customHeight="1">
      <c r="A67" s="168" t="s">
        <v>212</v>
      </c>
      <c r="B67" s="133" t="s">
        <v>213</v>
      </c>
      <c r="C67" s="216"/>
      <c r="D67" s="216"/>
      <c r="E67" s="216"/>
      <c r="F67" s="216"/>
    </row>
    <row r="68" spans="1:6" ht="15" customHeight="1">
      <c r="A68" s="168" t="s">
        <v>214</v>
      </c>
      <c r="B68" s="133" t="s">
        <v>215</v>
      </c>
      <c r="C68" s="216"/>
      <c r="D68" s="216"/>
      <c r="E68" s="216"/>
      <c r="F68" s="216"/>
    </row>
    <row r="69" spans="1:6" ht="15" customHeight="1">
      <c r="A69" s="206" t="s">
        <v>217</v>
      </c>
      <c r="B69" s="127" t="s">
        <v>218</v>
      </c>
      <c r="C69" s="215">
        <f>SUM(C67:C68)</f>
        <v>0</v>
      </c>
      <c r="D69" s="215">
        <f>SUM(D67:D68)</f>
        <v>0</v>
      </c>
      <c r="E69" s="215">
        <f>SUM(E67:E68)</f>
        <v>0</v>
      </c>
      <c r="F69" s="215">
        <f>SUM(F67:F68)</f>
        <v>0</v>
      </c>
    </row>
    <row r="70" spans="1:6" ht="26.25" customHeight="1">
      <c r="A70" s="211" t="s">
        <v>219</v>
      </c>
      <c r="B70" s="130" t="s">
        <v>220</v>
      </c>
      <c r="C70" s="217"/>
      <c r="D70" s="217"/>
      <c r="E70" s="217"/>
      <c r="F70" s="217"/>
    </row>
    <row r="71" spans="1:6" ht="11.25" customHeight="1">
      <c r="A71" s="180" t="s">
        <v>221</v>
      </c>
      <c r="B71" s="130" t="s">
        <v>222</v>
      </c>
      <c r="C71" s="217"/>
      <c r="D71" s="217"/>
      <c r="E71" s="217"/>
      <c r="F71" s="217"/>
    </row>
    <row r="72" spans="1:6" ht="11.25" customHeight="1">
      <c r="A72" s="78" t="s">
        <v>223</v>
      </c>
      <c r="B72" s="130" t="s">
        <v>224</v>
      </c>
      <c r="C72" s="217"/>
      <c r="D72" s="217"/>
      <c r="E72" s="217"/>
      <c r="F72" s="217"/>
    </row>
    <row r="73" spans="1:6" ht="11.25" customHeight="1">
      <c r="A73" s="218" t="s">
        <v>225</v>
      </c>
      <c r="B73" s="142" t="s">
        <v>226</v>
      </c>
      <c r="C73" s="217"/>
      <c r="D73" s="217"/>
      <c r="E73" s="217"/>
      <c r="F73" s="217"/>
    </row>
    <row r="74" spans="1:6" ht="11.25" customHeight="1">
      <c r="A74" s="219" t="s">
        <v>227</v>
      </c>
      <c r="B74" s="143" t="s">
        <v>228</v>
      </c>
      <c r="C74" s="216"/>
      <c r="D74" s="216"/>
      <c r="E74" s="216"/>
      <c r="F74" s="216"/>
    </row>
    <row r="75" spans="1:6" ht="11.25" customHeight="1">
      <c r="A75" s="219" t="s">
        <v>229</v>
      </c>
      <c r="B75" s="143" t="s">
        <v>230</v>
      </c>
      <c r="C75" s="216"/>
      <c r="D75" s="216"/>
      <c r="E75" s="216"/>
      <c r="F75" s="216"/>
    </row>
    <row r="76" spans="1:6" ht="11.25" customHeight="1">
      <c r="A76" s="220" t="s">
        <v>231</v>
      </c>
      <c r="B76" s="130" t="s">
        <v>232</v>
      </c>
      <c r="C76" s="217">
        <f>SUM(C74:C75)</f>
        <v>0</v>
      </c>
      <c r="D76" s="217">
        <f>SUM(D74:D75)</f>
        <v>0</v>
      </c>
      <c r="E76" s="217">
        <f>SUM(E74:E75)</f>
        <v>0</v>
      </c>
      <c r="F76" s="217">
        <f>SUM(F74:F75)</f>
        <v>0</v>
      </c>
    </row>
    <row r="77" spans="1:6" ht="16.5" customHeight="1">
      <c r="A77" s="221" t="s">
        <v>233</v>
      </c>
      <c r="B77" s="127" t="s">
        <v>234</v>
      </c>
      <c r="C77" s="215">
        <f>C76+C73+C72+C71+C70</f>
        <v>0</v>
      </c>
      <c r="D77" s="215">
        <f>D76+D73+D72+D71+D70</f>
        <v>0</v>
      </c>
      <c r="E77" s="215">
        <f>E76+E73+E72+E71+E70</f>
        <v>0</v>
      </c>
      <c r="F77" s="215">
        <f>F76+F73+F72+F71+F70</f>
        <v>0</v>
      </c>
    </row>
    <row r="78" spans="1:10" ht="16.5" customHeight="1">
      <c r="A78" s="222" t="s">
        <v>235</v>
      </c>
      <c r="B78" s="148" t="s">
        <v>236</v>
      </c>
      <c r="C78" s="215">
        <f>SUM(C77+C69+C66+C47+C43)</f>
        <v>840</v>
      </c>
      <c r="D78" s="215">
        <f>SUM(D77+D69+D66+D47+D43)</f>
        <v>840</v>
      </c>
      <c r="E78" s="215">
        <f>SUM(E77+E69+E66+E47+E43)</f>
        <v>840</v>
      </c>
      <c r="F78" s="215">
        <f>SUM(F77+F69+F66+F47+F43)</f>
        <v>719</v>
      </c>
      <c r="G78" s="146"/>
      <c r="H78" s="146"/>
      <c r="I78" s="146"/>
      <c r="J78" s="146"/>
    </row>
    <row r="79" spans="1:10" ht="16.5" customHeight="1">
      <c r="A79" s="220" t="s">
        <v>237</v>
      </c>
      <c r="B79" s="133" t="s">
        <v>238</v>
      </c>
      <c r="C79" s="217"/>
      <c r="D79" s="217"/>
      <c r="E79" s="217"/>
      <c r="F79" s="217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217"/>
      <c r="D80" s="217"/>
      <c r="E80" s="217"/>
      <c r="F80" s="217"/>
      <c r="G80" s="146"/>
      <c r="H80" s="146"/>
      <c r="I80" s="146"/>
      <c r="J80" s="146"/>
    </row>
    <row r="81" spans="1:10" ht="12.75" customHeight="1">
      <c r="A81" s="220"/>
      <c r="B81" s="185" t="s">
        <v>241</v>
      </c>
      <c r="C81" s="217"/>
      <c r="D81" s="217"/>
      <c r="E81" s="217"/>
      <c r="F81" s="217"/>
      <c r="G81" s="146"/>
      <c r="H81" s="146"/>
      <c r="I81" s="146"/>
      <c r="J81" s="146"/>
    </row>
    <row r="82" spans="1:6" ht="12.75" customHeight="1">
      <c r="A82" s="220"/>
      <c r="B82" s="185" t="s">
        <v>242</v>
      </c>
      <c r="C82" s="164"/>
      <c r="D82" s="164"/>
      <c r="E82" s="164"/>
      <c r="F82" s="164"/>
    </row>
    <row r="83" spans="1:6" ht="12.75" customHeight="1">
      <c r="A83" s="220"/>
      <c r="B83" s="104" t="s">
        <v>243</v>
      </c>
      <c r="C83" s="164"/>
      <c r="D83" s="164"/>
      <c r="E83" s="164"/>
      <c r="F83" s="164"/>
    </row>
    <row r="84" spans="1:6" ht="12.75" customHeight="1">
      <c r="A84" s="221" t="s">
        <v>244</v>
      </c>
      <c r="B84" s="127" t="s">
        <v>245</v>
      </c>
      <c r="C84" s="179">
        <f>SUM(C80:C83)</f>
        <v>0</v>
      </c>
      <c r="D84" s="179">
        <f>SUM(D80:D83)</f>
        <v>0</v>
      </c>
      <c r="E84" s="179">
        <f>SUM(E80:E83)</f>
        <v>0</v>
      </c>
      <c r="F84" s="179">
        <f>SUM(F80:F83)</f>
        <v>0</v>
      </c>
    </row>
    <row r="85" spans="1:6" s="150" customFormat="1" ht="12.75" customHeight="1">
      <c r="A85" s="222" t="s">
        <v>246</v>
      </c>
      <c r="B85" s="222" t="s">
        <v>247</v>
      </c>
      <c r="C85" s="203">
        <f>SUM(C79+C84)</f>
        <v>0</v>
      </c>
      <c r="D85" s="203">
        <f>SUM(D79+D84)</f>
        <v>0</v>
      </c>
      <c r="E85" s="203">
        <f>SUM(E79+E84)</f>
        <v>0</v>
      </c>
      <c r="F85" s="203">
        <f>SUM(F79+F84)</f>
        <v>0</v>
      </c>
    </row>
    <row r="86" spans="1:6" ht="12.75" customHeight="1">
      <c r="A86" s="185" t="s">
        <v>248</v>
      </c>
      <c r="B86" s="133" t="s">
        <v>249</v>
      </c>
      <c r="C86" s="216"/>
      <c r="D86" s="216"/>
      <c r="E86" s="216"/>
      <c r="F86" s="216"/>
    </row>
    <row r="87" spans="1:6" s="153" customFormat="1" ht="12.75" customHeight="1">
      <c r="A87" s="185" t="s">
        <v>250</v>
      </c>
      <c r="B87" s="133" t="s">
        <v>251</v>
      </c>
      <c r="C87" s="216"/>
      <c r="D87" s="216"/>
      <c r="E87" s="216"/>
      <c r="F87" s="216"/>
    </row>
    <row r="88" spans="1:6" ht="12.75" customHeight="1">
      <c r="A88" s="224" t="s">
        <v>252</v>
      </c>
      <c r="B88" s="133" t="s">
        <v>253</v>
      </c>
      <c r="C88" s="216"/>
      <c r="D88" s="216"/>
      <c r="E88" s="216"/>
      <c r="F88" s="216"/>
    </row>
    <row r="89" spans="1:6" ht="12.75" customHeight="1">
      <c r="A89" s="224" t="s">
        <v>254</v>
      </c>
      <c r="B89" s="133" t="s">
        <v>255</v>
      </c>
      <c r="C89" s="216"/>
      <c r="D89" s="216"/>
      <c r="E89" s="216"/>
      <c r="F89" s="216"/>
    </row>
    <row r="90" spans="1:6" ht="12.75" customHeight="1">
      <c r="A90" s="224" t="s">
        <v>256</v>
      </c>
      <c r="B90" s="133" t="s">
        <v>257</v>
      </c>
      <c r="C90" s="216"/>
      <c r="D90" s="216"/>
      <c r="E90" s="216"/>
      <c r="F90" s="216"/>
    </row>
    <row r="91" spans="1:6" ht="25.5" customHeight="1">
      <c r="A91" s="224" t="s">
        <v>262</v>
      </c>
      <c r="B91" s="133" t="s">
        <v>263</v>
      </c>
      <c r="C91" s="216"/>
      <c r="D91" s="216"/>
      <c r="E91" s="216"/>
      <c r="F91" s="216"/>
    </row>
    <row r="92" spans="1:6" ht="12" customHeight="1">
      <c r="A92" s="225" t="s">
        <v>264</v>
      </c>
      <c r="B92" s="148" t="s">
        <v>265</v>
      </c>
      <c r="C92" s="217">
        <f>SUM(C86:C91)</f>
        <v>0</v>
      </c>
      <c r="D92" s="217">
        <f>SUM(D86:D91)</f>
        <v>0</v>
      </c>
      <c r="E92" s="217">
        <f>SUM(E86:E91)</f>
        <v>0</v>
      </c>
      <c r="F92" s="217">
        <f>SUM(F86:F91)</f>
        <v>0</v>
      </c>
    </row>
    <row r="93" spans="1:6" ht="12" customHeight="1">
      <c r="A93" s="224" t="s">
        <v>266</v>
      </c>
      <c r="B93" s="133" t="s">
        <v>267</v>
      </c>
      <c r="C93" s="216"/>
      <c r="D93" s="216"/>
      <c r="E93" s="216"/>
      <c r="F93" s="216"/>
    </row>
    <row r="94" spans="1:6" ht="12" customHeight="1">
      <c r="A94" s="224" t="s">
        <v>269</v>
      </c>
      <c r="B94" s="133" t="s">
        <v>270</v>
      </c>
      <c r="C94" s="216"/>
      <c r="D94" s="216"/>
      <c r="E94" s="216"/>
      <c r="F94" s="216"/>
    </row>
    <row r="95" spans="1:6" ht="12" customHeight="1">
      <c r="A95" s="224" t="s">
        <v>271</v>
      </c>
      <c r="B95" s="133" t="s">
        <v>272</v>
      </c>
      <c r="C95" s="216"/>
      <c r="D95" s="216"/>
      <c r="E95" s="216"/>
      <c r="F95" s="216"/>
    </row>
    <row r="96" spans="1:6" ht="24" customHeight="1">
      <c r="A96" s="224" t="s">
        <v>273</v>
      </c>
      <c r="B96" s="133" t="s">
        <v>274</v>
      </c>
      <c r="C96" s="216"/>
      <c r="D96" s="216"/>
      <c r="E96" s="216"/>
      <c r="F96" s="216"/>
    </row>
    <row r="97" spans="1:6" ht="12.75">
      <c r="A97" s="225" t="s">
        <v>275</v>
      </c>
      <c r="B97" s="148" t="s">
        <v>276</v>
      </c>
      <c r="C97" s="217">
        <f>SUM(C93:C96)</f>
        <v>0</v>
      </c>
      <c r="D97" s="217">
        <f>SUM(D93:D96)</f>
        <v>0</v>
      </c>
      <c r="E97" s="217">
        <f>SUM(E93:E96)</f>
        <v>0</v>
      </c>
      <c r="F97" s="217">
        <f>SUM(F93:F96)</f>
        <v>0</v>
      </c>
    </row>
    <row r="98" spans="1:6" ht="25.5" customHeight="1">
      <c r="A98" s="224" t="s">
        <v>277</v>
      </c>
      <c r="B98" s="158" t="s">
        <v>278</v>
      </c>
      <c r="C98" s="216"/>
      <c r="D98" s="216"/>
      <c r="E98" s="216"/>
      <c r="F98" s="216"/>
    </row>
    <row r="99" spans="1:6" ht="27" customHeight="1">
      <c r="A99" s="155" t="s">
        <v>279</v>
      </c>
      <c r="B99" s="133" t="s">
        <v>280</v>
      </c>
      <c r="C99" s="216"/>
      <c r="D99" s="216"/>
      <c r="E99" s="216"/>
      <c r="F99" s="216"/>
    </row>
    <row r="100" spans="1:6" ht="12.75">
      <c r="A100" s="225" t="s">
        <v>281</v>
      </c>
      <c r="B100" s="226" t="s">
        <v>282</v>
      </c>
      <c r="C100" s="179">
        <f>SUM(C98:C99)</f>
        <v>0</v>
      </c>
      <c r="D100" s="179">
        <f>SUM(D98:D99)</f>
        <v>0</v>
      </c>
      <c r="E100" s="179">
        <f>SUM(E98:E99)</f>
        <v>0</v>
      </c>
      <c r="F100" s="179">
        <f>SUM(F98:F99)</f>
        <v>0</v>
      </c>
    </row>
    <row r="101" spans="1:6" ht="12.75">
      <c r="A101" s="224"/>
      <c r="B101" s="227" t="s">
        <v>283</v>
      </c>
      <c r="C101" s="192">
        <f>SUM(C100+C97+C92+C85+C78+C29+C23)</f>
        <v>840</v>
      </c>
      <c r="D101" s="192">
        <f>SUM(D100+D97+D92+D85+D78+D29+D23)</f>
        <v>840</v>
      </c>
      <c r="E101" s="192">
        <f>SUM(E100+E97+E92+E85+E78+E29+E23)</f>
        <v>840</v>
      </c>
      <c r="F101" s="192">
        <f>SUM(F100+F97+F92+F85+F78+F29+F23)</f>
        <v>719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86" r:id="rId1"/>
  <headerFooter alignWithMargins="0">
    <oddHeader>&amp;L&amp;D&amp;C&amp;P/&amp;N</oddHeader>
    <oddFooter>&amp;L&amp;"Times New Roman,Normál"&amp;12&amp;F&amp;R&amp;A</oddFooter>
  </headerFooter>
  <rowBreaks count="1" manualBreakCount="1">
    <brk id="5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88">
      <selection activeCell="F59" sqref="F59"/>
    </sheetView>
  </sheetViews>
  <sheetFormatPr defaultColWidth="8.41015625" defaultRowHeight="18"/>
  <cols>
    <col min="1" max="1" width="8.41015625" style="3" customWidth="1"/>
    <col min="2" max="2" width="40.25" style="3" customWidth="1"/>
    <col min="3" max="3" width="5.75" style="161" customWidth="1"/>
    <col min="4" max="4" width="6" style="162" customWidth="1"/>
    <col min="5" max="6" width="7.75" style="162" customWidth="1"/>
    <col min="7" max="249" width="7.08203125" style="3" customWidth="1"/>
    <col min="250" max="16384" width="8.41015625" style="3" customWidth="1"/>
  </cols>
  <sheetData>
    <row r="2" spans="1:6" ht="12.75">
      <c r="A2" s="880" t="s">
        <v>50</v>
      </c>
      <c r="B2" s="880"/>
      <c r="C2" s="880"/>
      <c r="D2" s="880"/>
      <c r="E2" s="880"/>
      <c r="F2" s="3"/>
    </row>
    <row r="3" spans="3:6" ht="12.75">
      <c r="C3" s="389"/>
      <c r="E3" s="162" t="s">
        <v>5</v>
      </c>
      <c r="F3" s="162" t="s">
        <v>708</v>
      </c>
    </row>
    <row r="4" spans="1:6" ht="12.75">
      <c r="A4" s="134">
        <v>862231</v>
      </c>
      <c r="B4" s="74" t="s">
        <v>474</v>
      </c>
      <c r="C4" s="164">
        <v>2017</v>
      </c>
      <c r="D4" s="164">
        <v>2017</v>
      </c>
      <c r="E4" s="164">
        <v>2017</v>
      </c>
      <c r="F4" s="164">
        <v>2017</v>
      </c>
    </row>
    <row r="5" spans="1:6" ht="12.75">
      <c r="A5" s="319" t="s">
        <v>475</v>
      </c>
      <c r="B5" s="78"/>
      <c r="C5" s="164"/>
      <c r="D5" s="164"/>
      <c r="E5" s="378">
        <v>43100</v>
      </c>
      <c r="F5" s="378">
        <v>43100</v>
      </c>
    </row>
    <row r="6" spans="1:6" ht="12.75">
      <c r="A6" s="166" t="s">
        <v>60</v>
      </c>
      <c r="B6" s="167" t="s">
        <v>61</v>
      </c>
      <c r="C6" s="164"/>
      <c r="D6" s="164"/>
      <c r="E6" s="164"/>
      <c r="F6" s="164"/>
    </row>
    <row r="7" spans="1:6" ht="12.75">
      <c r="A7" s="168" t="s">
        <v>64</v>
      </c>
      <c r="B7" s="169" t="s">
        <v>65</v>
      </c>
      <c r="C7" s="164"/>
      <c r="D7" s="164"/>
      <c r="E7" s="164"/>
      <c r="F7" s="164"/>
    </row>
    <row r="8" spans="1:6" ht="12.75">
      <c r="A8" s="168" t="s">
        <v>69</v>
      </c>
      <c r="B8" s="169" t="s">
        <v>70</v>
      </c>
      <c r="C8" s="76"/>
      <c r="D8" s="76"/>
      <c r="E8" s="76"/>
      <c r="F8" s="76"/>
    </row>
    <row r="9" spans="1:6" ht="12.75">
      <c r="A9" s="168" t="s">
        <v>73</v>
      </c>
      <c r="B9" s="169" t="s">
        <v>74</v>
      </c>
      <c r="C9" s="164"/>
      <c r="D9" s="164"/>
      <c r="E9" s="164"/>
      <c r="F9" s="164"/>
    </row>
    <row r="10" spans="1:6" ht="12.75">
      <c r="A10" s="168" t="s">
        <v>77</v>
      </c>
      <c r="B10" s="170" t="s">
        <v>78</v>
      </c>
      <c r="C10" s="164"/>
      <c r="D10" s="164"/>
      <c r="E10" s="164"/>
      <c r="F10" s="164"/>
    </row>
    <row r="11" spans="1:6" ht="12.75">
      <c r="A11" s="168" t="s">
        <v>82</v>
      </c>
      <c r="B11" s="170" t="s">
        <v>83</v>
      </c>
      <c r="C11" s="164"/>
      <c r="D11" s="164"/>
      <c r="E11" s="164"/>
      <c r="F11" s="164"/>
    </row>
    <row r="12" spans="1:6" ht="12.75">
      <c r="A12" s="168" t="s">
        <v>86</v>
      </c>
      <c r="B12" s="171" t="s">
        <v>286</v>
      </c>
      <c r="C12" s="164"/>
      <c r="D12" s="164"/>
      <c r="E12" s="164"/>
      <c r="F12" s="164"/>
    </row>
    <row r="13" spans="1:6" ht="12.75">
      <c r="A13" s="168" t="s">
        <v>89</v>
      </c>
      <c r="B13" s="171" t="s">
        <v>90</v>
      </c>
      <c r="C13" s="164"/>
      <c r="D13" s="164"/>
      <c r="E13" s="164"/>
      <c r="F13" s="164"/>
    </row>
    <row r="14" spans="1:6" ht="12.75">
      <c r="A14" s="168" t="s">
        <v>92</v>
      </c>
      <c r="B14" s="169" t="s">
        <v>287</v>
      </c>
      <c r="C14" s="164"/>
      <c r="D14" s="164"/>
      <c r="E14" s="164"/>
      <c r="F14" s="164"/>
    </row>
    <row r="15" spans="1:6" ht="12.75">
      <c r="A15" s="168" t="s">
        <v>96</v>
      </c>
      <c r="B15" s="169" t="s">
        <v>288</v>
      </c>
      <c r="C15" s="164"/>
      <c r="D15" s="164"/>
      <c r="E15" s="164"/>
      <c r="F15" s="164"/>
    </row>
    <row r="16" spans="1:6" ht="12.75">
      <c r="A16" s="172" t="s">
        <v>98</v>
      </c>
      <c r="B16" s="173" t="s">
        <v>99</v>
      </c>
      <c r="C16" s="164"/>
      <c r="D16" s="164"/>
      <c r="E16" s="164"/>
      <c r="F16" s="164"/>
    </row>
    <row r="17" spans="1:6" ht="12.75">
      <c r="A17" s="174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</row>
    <row r="18" spans="1:6" ht="12.75">
      <c r="A18" s="177" t="s">
        <v>104</v>
      </c>
      <c r="B18" s="178" t="s">
        <v>105</v>
      </c>
      <c r="C18" s="164"/>
      <c r="D18" s="164"/>
      <c r="E18" s="164"/>
      <c r="F18" s="164"/>
    </row>
    <row r="19" spans="1:6" ht="12.75">
      <c r="A19" s="177" t="s">
        <v>107</v>
      </c>
      <c r="B19" s="178" t="s">
        <v>108</v>
      </c>
      <c r="C19" s="164"/>
      <c r="D19" s="164"/>
      <c r="E19" s="164"/>
      <c r="F19" s="164"/>
    </row>
    <row r="20" spans="1:6" ht="12.75">
      <c r="A20" s="177" t="s">
        <v>109</v>
      </c>
      <c r="B20" s="178" t="s">
        <v>110</v>
      </c>
      <c r="C20" s="164"/>
      <c r="D20" s="164"/>
      <c r="E20" s="164"/>
      <c r="F20" s="164"/>
    </row>
    <row r="21" spans="1:6" ht="12.75">
      <c r="A21" s="177" t="s">
        <v>111</v>
      </c>
      <c r="B21" s="178" t="s">
        <v>112</v>
      </c>
      <c r="C21" s="164"/>
      <c r="D21" s="164"/>
      <c r="E21" s="164"/>
      <c r="F21" s="164"/>
    </row>
    <row r="22" spans="1:6" ht="12.75">
      <c r="A22" s="174" t="s">
        <v>115</v>
      </c>
      <c r="B22" s="175" t="s">
        <v>116</v>
      </c>
      <c r="C22" s="179">
        <f>SUM(C18:C21)</f>
        <v>0</v>
      </c>
      <c r="D22" s="179">
        <f>SUM(D18:D21)</f>
        <v>0</v>
      </c>
      <c r="E22" s="179">
        <f>SUM(E18:E21)</f>
        <v>0</v>
      </c>
      <c r="F22" s="179">
        <f>SUM(F18:F21)</f>
        <v>0</v>
      </c>
    </row>
    <row r="23" spans="1:6" ht="15" customHeight="1">
      <c r="A23" s="180" t="s">
        <v>117</v>
      </c>
      <c r="B23" s="181" t="s">
        <v>118</v>
      </c>
      <c r="C23" s="176">
        <f>SUM(C22,C17)</f>
        <v>0</v>
      </c>
      <c r="D23" s="176">
        <f>SUM(D22,D17)</f>
        <v>0</v>
      </c>
      <c r="E23" s="176">
        <f>SUM(E22,E17)</f>
        <v>0</v>
      </c>
      <c r="F23" s="176">
        <f>SUM(F22,F17)</f>
        <v>0</v>
      </c>
    </row>
    <row r="24" spans="1:6" ht="12.75">
      <c r="A24" s="182"/>
      <c r="B24" s="183"/>
      <c r="C24" s="164"/>
      <c r="D24" s="164"/>
      <c r="E24" s="164"/>
      <c r="F24" s="164"/>
    </row>
    <row r="25" spans="1:6" ht="12.75">
      <c r="A25" s="184" t="s">
        <v>120</v>
      </c>
      <c r="B25" s="185" t="s">
        <v>289</v>
      </c>
      <c r="C25" s="164"/>
      <c r="D25" s="164"/>
      <c r="E25" s="164"/>
      <c r="F25" s="164"/>
    </row>
    <row r="26" spans="1:6" ht="12.75">
      <c r="A26" s="186" t="s">
        <v>123</v>
      </c>
      <c r="B26" s="185" t="s">
        <v>124</v>
      </c>
      <c r="C26" s="164"/>
      <c r="D26" s="164"/>
      <c r="E26" s="164"/>
      <c r="F26" s="164"/>
    </row>
    <row r="27" spans="1:6" ht="12.75">
      <c r="A27" s="187" t="s">
        <v>125</v>
      </c>
      <c r="B27" s="188" t="s">
        <v>126</v>
      </c>
      <c r="C27" s="164"/>
      <c r="D27" s="164"/>
      <c r="E27" s="164"/>
      <c r="F27" s="164"/>
    </row>
    <row r="28" spans="1:6" ht="12.75">
      <c r="A28" s="189" t="s">
        <v>128</v>
      </c>
      <c r="B28" s="188" t="s">
        <v>129</v>
      </c>
      <c r="C28" s="164"/>
      <c r="D28" s="164"/>
      <c r="E28" s="164"/>
      <c r="F28" s="164"/>
    </row>
    <row r="29" spans="1:6" ht="12.75">
      <c r="A29" s="190" t="s">
        <v>131</v>
      </c>
      <c r="B29" s="191" t="s">
        <v>132</v>
      </c>
      <c r="C29" s="192">
        <f>SUM(C25:C28)</f>
        <v>0</v>
      </c>
      <c r="D29" s="192">
        <f>SUM(D25:D28)</f>
        <v>0</v>
      </c>
      <c r="E29" s="192">
        <f>SUM(E25:E28)</f>
        <v>0</v>
      </c>
      <c r="F29" s="192">
        <f>SUM(F25:F28)</f>
        <v>0</v>
      </c>
    </row>
    <row r="30" spans="1:6" ht="12.75">
      <c r="A30" s="193"/>
      <c r="B30" s="194"/>
      <c r="C30" s="164"/>
      <c r="D30" s="164"/>
      <c r="E30" s="164"/>
      <c r="F30" s="164"/>
    </row>
    <row r="31" spans="1:6" ht="12.75">
      <c r="A31" s="166" t="s">
        <v>133</v>
      </c>
      <c r="B31" s="195" t="s">
        <v>134</v>
      </c>
      <c r="C31" s="164"/>
      <c r="D31" s="164"/>
      <c r="E31" s="164"/>
      <c r="F31" s="164"/>
    </row>
    <row r="32" spans="1:6" ht="12.75">
      <c r="A32" s="168" t="s">
        <v>135</v>
      </c>
      <c r="B32" s="169" t="s">
        <v>290</v>
      </c>
      <c r="C32" s="164"/>
      <c r="D32" s="164"/>
      <c r="E32" s="164"/>
      <c r="F32" s="164"/>
    </row>
    <row r="33" spans="1:6" ht="12.75">
      <c r="A33" s="168" t="s">
        <v>137</v>
      </c>
      <c r="B33" s="169" t="s">
        <v>138</v>
      </c>
      <c r="C33" s="164"/>
      <c r="D33" s="164"/>
      <c r="E33" s="164"/>
      <c r="F33" s="164"/>
    </row>
    <row r="34" spans="1:6" ht="12.75">
      <c r="A34" s="168" t="s">
        <v>140</v>
      </c>
      <c r="B34" s="169" t="s">
        <v>141</v>
      </c>
      <c r="C34" s="164"/>
      <c r="D34" s="164"/>
      <c r="E34" s="164"/>
      <c r="F34" s="164"/>
    </row>
    <row r="35" spans="1:6" ht="12.75">
      <c r="A35" s="168" t="s">
        <v>142</v>
      </c>
      <c r="B35" s="169" t="s">
        <v>143</v>
      </c>
      <c r="C35" s="164"/>
      <c r="D35" s="164"/>
      <c r="E35" s="164"/>
      <c r="F35" s="164"/>
    </row>
    <row r="36" spans="1:6" ht="12.75">
      <c r="A36" s="168" t="s">
        <v>145</v>
      </c>
      <c r="B36" s="196" t="s">
        <v>146</v>
      </c>
      <c r="C36" s="197">
        <f>SUM(C31:C35)</f>
        <v>0</v>
      </c>
      <c r="D36" s="197">
        <f>SUM(D31:D35)</f>
        <v>0</v>
      </c>
      <c r="E36" s="197">
        <f>SUM(E31:E35)</f>
        <v>0</v>
      </c>
      <c r="F36" s="197">
        <f>SUM(F31:F35)</f>
        <v>0</v>
      </c>
    </row>
    <row r="37" spans="1:6" ht="12.75">
      <c r="A37" s="168" t="s">
        <v>147</v>
      </c>
      <c r="B37" s="169" t="s">
        <v>148</v>
      </c>
      <c r="C37" s="197"/>
      <c r="D37" s="197"/>
      <c r="E37" s="197"/>
      <c r="F37" s="197"/>
    </row>
    <row r="38" spans="1:6" ht="12.75">
      <c r="A38" s="168" t="s">
        <v>149</v>
      </c>
      <c r="B38" s="169" t="s">
        <v>150</v>
      </c>
      <c r="C38" s="164"/>
      <c r="D38" s="164"/>
      <c r="E38" s="164"/>
      <c r="F38" s="164"/>
    </row>
    <row r="39" spans="1:6" ht="12.75">
      <c r="A39" s="168" t="s">
        <v>151</v>
      </c>
      <c r="B39" s="169" t="s">
        <v>152</v>
      </c>
      <c r="C39" s="164"/>
      <c r="D39" s="164"/>
      <c r="E39" s="164"/>
      <c r="F39" s="164"/>
    </row>
    <row r="40" spans="1:6" ht="12.75">
      <c r="A40" s="168" t="s">
        <v>153</v>
      </c>
      <c r="B40" s="169" t="s">
        <v>154</v>
      </c>
      <c r="C40" s="164"/>
      <c r="D40" s="164"/>
      <c r="E40" s="164"/>
      <c r="F40" s="164"/>
    </row>
    <row r="41" spans="1:6" ht="12.75">
      <c r="A41" s="198" t="s">
        <v>156</v>
      </c>
      <c r="B41" s="199" t="s">
        <v>157</v>
      </c>
      <c r="C41" s="164"/>
      <c r="D41" s="164"/>
      <c r="E41" s="164"/>
      <c r="F41" s="164"/>
    </row>
    <row r="42" spans="1:6" ht="13.5" customHeight="1">
      <c r="A42" s="180" t="s">
        <v>159</v>
      </c>
      <c r="B42" s="200" t="s">
        <v>160</v>
      </c>
      <c r="C42" s="179">
        <f>SUM(C38:C41)</f>
        <v>0</v>
      </c>
      <c r="D42" s="179">
        <f>SUM(D38:D41)</f>
        <v>0</v>
      </c>
      <c r="E42" s="179">
        <f>SUM(E38:E41)</f>
        <v>0</v>
      </c>
      <c r="F42" s="179">
        <f>SUM(F38:F41)</f>
        <v>0</v>
      </c>
    </row>
    <row r="43" spans="1:6" ht="13.5" customHeight="1">
      <c r="A43" s="201" t="s">
        <v>161</v>
      </c>
      <c r="B43" s="202" t="s">
        <v>162</v>
      </c>
      <c r="C43" s="203">
        <f>SUM(C42,C36)</f>
        <v>0</v>
      </c>
      <c r="D43" s="203">
        <f>SUM(D42,D36)</f>
        <v>0</v>
      </c>
      <c r="E43" s="203">
        <f>SUM(E42,E36)</f>
        <v>0</v>
      </c>
      <c r="F43" s="203">
        <f>SUM(F42,F36)</f>
        <v>0</v>
      </c>
    </row>
    <row r="44" spans="1:6" ht="13.5" customHeight="1">
      <c r="A44" s="166" t="s">
        <v>163</v>
      </c>
      <c r="B44" s="195" t="s">
        <v>164</v>
      </c>
      <c r="C44" s="164"/>
      <c r="D44" s="164"/>
      <c r="E44" s="164"/>
      <c r="F44" s="164"/>
    </row>
    <row r="45" spans="1:6" ht="13.5" customHeight="1">
      <c r="A45" s="204" t="s">
        <v>165</v>
      </c>
      <c r="B45" s="205" t="s">
        <v>166</v>
      </c>
      <c r="C45" s="164"/>
      <c r="D45" s="164"/>
      <c r="E45" s="164"/>
      <c r="F45" s="164"/>
    </row>
    <row r="46" spans="1:6" ht="13.5" customHeight="1">
      <c r="A46" s="168" t="s">
        <v>167</v>
      </c>
      <c r="B46" s="169" t="s">
        <v>168</v>
      </c>
      <c r="C46" s="164"/>
      <c r="D46" s="164"/>
      <c r="E46" s="164"/>
      <c r="F46" s="164"/>
    </row>
    <row r="47" spans="1:6" ht="13.5" customHeight="1">
      <c r="A47" s="206" t="s">
        <v>169</v>
      </c>
      <c r="B47" s="207" t="s">
        <v>170</v>
      </c>
      <c r="C47" s="203">
        <f>SUM(C44:C46)</f>
        <v>0</v>
      </c>
      <c r="D47" s="203">
        <f>SUM(D44:D46)</f>
        <v>0</v>
      </c>
      <c r="E47" s="203">
        <f>SUM(E44:E46)</f>
        <v>0</v>
      </c>
      <c r="F47" s="203">
        <f>SUM(F44:F46)</f>
        <v>0</v>
      </c>
    </row>
    <row r="48" spans="1:6" ht="13.5" customHeight="1">
      <c r="A48" s="168" t="s">
        <v>171</v>
      </c>
      <c r="B48" s="169" t="s">
        <v>172</v>
      </c>
      <c r="C48" s="164"/>
      <c r="D48" s="164"/>
      <c r="E48" s="164"/>
      <c r="F48" s="164"/>
    </row>
    <row r="49" spans="1:6" ht="13.5" customHeight="1">
      <c r="A49" s="168" t="s">
        <v>173</v>
      </c>
      <c r="B49" s="169" t="s">
        <v>174</v>
      </c>
      <c r="C49" s="164"/>
      <c r="D49" s="164"/>
      <c r="E49" s="164"/>
      <c r="F49" s="164"/>
    </row>
    <row r="50" spans="1:6" ht="13.5" customHeight="1">
      <c r="A50" s="168" t="s">
        <v>175</v>
      </c>
      <c r="B50" s="169" t="s">
        <v>176</v>
      </c>
      <c r="C50" s="164"/>
      <c r="D50" s="164"/>
      <c r="E50" s="164"/>
      <c r="F50" s="164"/>
    </row>
    <row r="51" spans="1:6" ht="13.5" customHeight="1">
      <c r="A51" s="206" t="s">
        <v>177</v>
      </c>
      <c r="B51" s="207" t="s">
        <v>178</v>
      </c>
      <c r="C51" s="203">
        <f>SUM(C48:C50)</f>
        <v>0</v>
      </c>
      <c r="D51" s="203">
        <f>SUM(D48:D50)</f>
        <v>0</v>
      </c>
      <c r="E51" s="203">
        <f>SUM(E48:E50)</f>
        <v>0</v>
      </c>
      <c r="F51" s="203">
        <f>SUM(F48:F50)</f>
        <v>0</v>
      </c>
    </row>
    <row r="52" spans="1:6" ht="13.5" customHeight="1">
      <c r="A52" s="168" t="s">
        <v>179</v>
      </c>
      <c r="B52" s="169" t="s">
        <v>180</v>
      </c>
      <c r="C52" s="164"/>
      <c r="D52" s="164"/>
      <c r="E52" s="164"/>
      <c r="F52" s="164"/>
    </row>
    <row r="53" spans="1:6" ht="13.5" customHeight="1">
      <c r="A53" s="168" t="s">
        <v>181</v>
      </c>
      <c r="B53" s="169" t="s">
        <v>182</v>
      </c>
      <c r="C53" s="164"/>
      <c r="D53" s="164"/>
      <c r="E53" s="164"/>
      <c r="F53" s="164"/>
    </row>
    <row r="54" spans="1:6" ht="13.5" customHeight="1">
      <c r="A54" s="168" t="s">
        <v>184</v>
      </c>
      <c r="B54" s="169" t="s">
        <v>185</v>
      </c>
      <c r="C54" s="164"/>
      <c r="D54" s="164"/>
      <c r="E54" s="164"/>
      <c r="F54" s="164"/>
    </row>
    <row r="55" spans="1:6" ht="13.5" customHeight="1">
      <c r="A55" s="206" t="s">
        <v>186</v>
      </c>
      <c r="B55" s="207" t="s">
        <v>187</v>
      </c>
      <c r="C55" s="203">
        <f>SUM(C53:C54)</f>
        <v>0</v>
      </c>
      <c r="D55" s="203">
        <f>SUM(D53:D54)</f>
        <v>0</v>
      </c>
      <c r="E55" s="203">
        <f>SUM(E53:E54)</f>
        <v>0</v>
      </c>
      <c r="F55" s="203">
        <f>SUM(F53:F54)</f>
        <v>0</v>
      </c>
    </row>
    <row r="56" spans="1:6" ht="13.5" customHeight="1">
      <c r="A56" s="206" t="s">
        <v>188</v>
      </c>
      <c r="B56" s="208" t="s">
        <v>189</v>
      </c>
      <c r="C56" s="379"/>
      <c r="D56" s="379"/>
      <c r="E56" s="379"/>
      <c r="F56" s="379"/>
    </row>
    <row r="57" spans="1:6" ht="13.5" customHeight="1">
      <c r="A57" s="198"/>
      <c r="B57" s="128" t="s">
        <v>190</v>
      </c>
      <c r="C57" s="380"/>
      <c r="D57" s="380"/>
      <c r="E57" s="380"/>
      <c r="F57" s="380"/>
    </row>
    <row r="58" spans="1:6" ht="13.5" customHeight="1">
      <c r="A58" s="198" t="s">
        <v>191</v>
      </c>
      <c r="B58" s="128" t="s">
        <v>192</v>
      </c>
      <c r="C58" s="380">
        <v>300</v>
      </c>
      <c r="D58" s="380">
        <v>300</v>
      </c>
      <c r="E58" s="380">
        <v>300</v>
      </c>
      <c r="F58" s="380">
        <v>120</v>
      </c>
    </row>
    <row r="59" spans="1:6" ht="13.5" customHeight="1">
      <c r="A59" s="198" t="s">
        <v>194</v>
      </c>
      <c r="B59" s="128" t="s">
        <v>195</v>
      </c>
      <c r="C59" s="380"/>
      <c r="D59" s="380"/>
      <c r="E59" s="380"/>
      <c r="F59" s="380"/>
    </row>
    <row r="60" spans="1:6" ht="13.5" customHeight="1">
      <c r="A60" s="211" t="s">
        <v>196</v>
      </c>
      <c r="B60" s="130" t="s">
        <v>197</v>
      </c>
      <c r="C60" s="381">
        <f>SUM(C58:C59)</f>
        <v>300</v>
      </c>
      <c r="D60" s="381">
        <f>SUM(D58:D59)</f>
        <v>300</v>
      </c>
      <c r="E60" s="381">
        <f>SUM(E58:E59)</f>
        <v>300</v>
      </c>
      <c r="F60" s="381">
        <f>SUM(F58:F59)</f>
        <v>120</v>
      </c>
    </row>
    <row r="61" spans="1:6" ht="13.5" customHeight="1">
      <c r="A61" s="189" t="s">
        <v>198</v>
      </c>
      <c r="B61" s="133" t="s">
        <v>199</v>
      </c>
      <c r="C61" s="381"/>
      <c r="D61" s="381"/>
      <c r="E61" s="381"/>
      <c r="F61" s="381"/>
    </row>
    <row r="62" spans="1:6" ht="13.5" customHeight="1">
      <c r="A62" s="189" t="s">
        <v>200</v>
      </c>
      <c r="B62" s="133" t="s">
        <v>201</v>
      </c>
      <c r="C62" s="381"/>
      <c r="D62" s="381"/>
      <c r="E62" s="381"/>
      <c r="F62" s="381"/>
    </row>
    <row r="63" spans="1:6" ht="13.5" customHeight="1">
      <c r="A63" s="189" t="s">
        <v>202</v>
      </c>
      <c r="B63" s="133" t="s">
        <v>203</v>
      </c>
      <c r="C63" s="381"/>
      <c r="D63" s="381"/>
      <c r="E63" s="381"/>
      <c r="F63" s="381"/>
    </row>
    <row r="64" spans="1:6" ht="13.5" customHeight="1">
      <c r="A64" s="189" t="s">
        <v>205</v>
      </c>
      <c r="B64" s="133" t="s">
        <v>206</v>
      </c>
      <c r="C64" s="381"/>
      <c r="D64" s="381"/>
      <c r="E64" s="381"/>
      <c r="F64" s="381"/>
    </row>
    <row r="65" spans="1:6" ht="13.5" customHeight="1">
      <c r="A65" s="213" t="s">
        <v>208</v>
      </c>
      <c r="B65" s="130" t="s">
        <v>209</v>
      </c>
      <c r="C65" s="381">
        <f>SUM(C61:C64)</f>
        <v>0</v>
      </c>
      <c r="D65" s="381">
        <f>SUM(D61:D64)</f>
        <v>0</v>
      </c>
      <c r="E65" s="381">
        <f>SUM(E61:E64)</f>
        <v>0</v>
      </c>
      <c r="F65" s="381">
        <f>SUM(F61:F64)</f>
        <v>0</v>
      </c>
    </row>
    <row r="66" spans="1:6" ht="15.75" customHeight="1">
      <c r="A66" s="214" t="s">
        <v>210</v>
      </c>
      <c r="B66" s="127" t="s">
        <v>211</v>
      </c>
      <c r="C66" s="382">
        <f>SUM(C65+C60+C56+C55+C52)</f>
        <v>300</v>
      </c>
      <c r="D66" s="382">
        <f>SUM(D65+D60+D56+D55+D52)</f>
        <v>300</v>
      </c>
      <c r="E66" s="382">
        <f>SUM(E65+E60+E56+E55+E52)</f>
        <v>300</v>
      </c>
      <c r="F66" s="382">
        <f>SUM(F65+F60+F56+F55+F52)</f>
        <v>120</v>
      </c>
    </row>
    <row r="67" spans="1:6" ht="15.75" customHeight="1">
      <c r="A67" s="168" t="s">
        <v>212</v>
      </c>
      <c r="B67" s="133" t="s">
        <v>213</v>
      </c>
      <c r="C67" s="383"/>
      <c r="D67" s="383"/>
      <c r="E67" s="383"/>
      <c r="F67" s="383"/>
    </row>
    <row r="68" spans="1:6" ht="15.75" customHeight="1">
      <c r="A68" s="168" t="s">
        <v>214</v>
      </c>
      <c r="B68" s="133" t="s">
        <v>215</v>
      </c>
      <c r="C68" s="383"/>
      <c r="D68" s="383"/>
      <c r="E68" s="383"/>
      <c r="F68" s="383"/>
    </row>
    <row r="69" spans="1:6" ht="15.75" customHeight="1">
      <c r="A69" s="206" t="s">
        <v>217</v>
      </c>
      <c r="B69" s="127" t="s">
        <v>218</v>
      </c>
      <c r="C69" s="382">
        <f>SUM(C67:C68)</f>
        <v>0</v>
      </c>
      <c r="D69" s="382">
        <f>SUM(D67:D68)</f>
        <v>0</v>
      </c>
      <c r="E69" s="382">
        <f>SUM(E67:E68)</f>
        <v>0</v>
      </c>
      <c r="F69" s="382">
        <f>SUM(F67:F68)</f>
        <v>0</v>
      </c>
    </row>
    <row r="70" spans="1:6" ht="26.25" customHeight="1">
      <c r="A70" s="211" t="s">
        <v>219</v>
      </c>
      <c r="B70" s="130" t="s">
        <v>220</v>
      </c>
      <c r="C70" s="384"/>
      <c r="D70" s="384"/>
      <c r="E70" s="384"/>
      <c r="F70" s="384"/>
    </row>
    <row r="71" spans="1:6" ht="13.5" customHeight="1">
      <c r="A71" s="180" t="s">
        <v>221</v>
      </c>
      <c r="B71" s="130" t="s">
        <v>222</v>
      </c>
      <c r="C71" s="384"/>
      <c r="D71" s="384"/>
      <c r="E71" s="384"/>
      <c r="F71" s="384"/>
    </row>
    <row r="72" spans="1:6" ht="13.5" customHeight="1">
      <c r="A72" s="78" t="s">
        <v>223</v>
      </c>
      <c r="B72" s="130" t="s">
        <v>224</v>
      </c>
      <c r="C72" s="384"/>
      <c r="D72" s="384"/>
      <c r="E72" s="384"/>
      <c r="F72" s="384"/>
    </row>
    <row r="73" spans="1:6" ht="13.5" customHeight="1">
      <c r="A73" s="218" t="s">
        <v>225</v>
      </c>
      <c r="B73" s="142" t="s">
        <v>226</v>
      </c>
      <c r="C73" s="384"/>
      <c r="D73" s="384"/>
      <c r="E73" s="384"/>
      <c r="F73" s="384"/>
    </row>
    <row r="74" spans="1:6" ht="13.5" customHeight="1">
      <c r="A74" s="219" t="s">
        <v>227</v>
      </c>
      <c r="B74" s="143" t="s">
        <v>228</v>
      </c>
      <c r="C74" s="383"/>
      <c r="D74" s="383"/>
      <c r="E74" s="383"/>
      <c r="F74" s="383"/>
    </row>
    <row r="75" spans="1:6" ht="13.5" customHeight="1">
      <c r="A75" s="219" t="s">
        <v>229</v>
      </c>
      <c r="B75" s="143" t="s">
        <v>230</v>
      </c>
      <c r="C75" s="383"/>
      <c r="D75" s="383"/>
      <c r="E75" s="383"/>
      <c r="F75" s="383"/>
    </row>
    <row r="76" spans="1:6" ht="13.5" customHeight="1">
      <c r="A76" s="220" t="s">
        <v>231</v>
      </c>
      <c r="B76" s="130" t="s">
        <v>232</v>
      </c>
      <c r="C76" s="384">
        <f>SUM(C74:C75)</f>
        <v>0</v>
      </c>
      <c r="D76" s="384">
        <f>SUM(D74:D75)</f>
        <v>0</v>
      </c>
      <c r="E76" s="384">
        <f>SUM(E74:E75)</f>
        <v>0</v>
      </c>
      <c r="F76" s="384">
        <f>SUM(F74:F75)</f>
        <v>0</v>
      </c>
    </row>
    <row r="77" spans="1:6" ht="13.5" customHeight="1">
      <c r="A77" s="221" t="s">
        <v>233</v>
      </c>
      <c r="B77" s="127" t="s">
        <v>234</v>
      </c>
      <c r="C77" s="382">
        <f>C76+C73+C72+C71+C70</f>
        <v>0</v>
      </c>
      <c r="D77" s="382">
        <f>D76+D73+D72+D71+D70</f>
        <v>0</v>
      </c>
      <c r="E77" s="382">
        <f>E76+E73+E72+E71+E70</f>
        <v>0</v>
      </c>
      <c r="F77" s="382">
        <f>F76+F73+F72+F71+F70</f>
        <v>0</v>
      </c>
    </row>
    <row r="78" spans="1:10" ht="13.5" customHeight="1">
      <c r="A78" s="222" t="s">
        <v>235</v>
      </c>
      <c r="B78" s="148" t="s">
        <v>236</v>
      </c>
      <c r="C78" s="382">
        <f>SUM(C77+C69+C66+C47+C43)</f>
        <v>300</v>
      </c>
      <c r="D78" s="382">
        <f>SUM(D77+D69+D66+D47+D43)</f>
        <v>300</v>
      </c>
      <c r="E78" s="382">
        <f>SUM(E77+E69+E66+E47+E43)</f>
        <v>300</v>
      </c>
      <c r="F78" s="382">
        <f>SUM(F77+F69+F66+F47+F43)</f>
        <v>120</v>
      </c>
      <c r="G78" s="146"/>
      <c r="H78" s="146"/>
      <c r="I78" s="146"/>
      <c r="J78" s="146"/>
    </row>
    <row r="79" spans="1:10" ht="13.5" customHeight="1">
      <c r="A79" s="220" t="s">
        <v>237</v>
      </c>
      <c r="B79" s="133" t="s">
        <v>238</v>
      </c>
      <c r="C79" s="384"/>
      <c r="D79" s="384"/>
      <c r="E79" s="384"/>
      <c r="F79" s="384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384"/>
      <c r="D80" s="384"/>
      <c r="E80" s="384"/>
      <c r="F80" s="384"/>
      <c r="G80" s="146"/>
      <c r="H80" s="146"/>
      <c r="I80" s="146"/>
      <c r="J80" s="146"/>
    </row>
    <row r="81" spans="1:10" ht="15" customHeight="1">
      <c r="A81" s="220"/>
      <c r="B81" s="185" t="s">
        <v>241</v>
      </c>
      <c r="C81" s="384"/>
      <c r="D81" s="384"/>
      <c r="E81" s="384"/>
      <c r="F81" s="384"/>
      <c r="G81" s="146"/>
      <c r="H81" s="146"/>
      <c r="I81" s="146"/>
      <c r="J81" s="146"/>
    </row>
    <row r="82" spans="1:6" ht="15" customHeight="1">
      <c r="A82" s="220"/>
      <c r="B82" s="185" t="s">
        <v>242</v>
      </c>
      <c r="C82" s="164"/>
      <c r="D82" s="164"/>
      <c r="E82" s="164"/>
      <c r="F82" s="164"/>
    </row>
    <row r="83" spans="1:6" ht="15" customHeight="1">
      <c r="A83" s="220"/>
      <c r="B83" s="104" t="s">
        <v>243</v>
      </c>
      <c r="C83" s="164"/>
      <c r="D83" s="164"/>
      <c r="E83" s="164"/>
      <c r="F83" s="164"/>
    </row>
    <row r="84" spans="1:6" ht="15" customHeight="1">
      <c r="A84" s="221" t="s">
        <v>244</v>
      </c>
      <c r="B84" s="127" t="s">
        <v>245</v>
      </c>
      <c r="C84" s="179">
        <f>SUM(C80:C83)</f>
        <v>0</v>
      </c>
      <c r="D84" s="179">
        <f>SUM(D80:D83)</f>
        <v>0</v>
      </c>
      <c r="E84" s="179">
        <f>SUM(E80:E83)</f>
        <v>0</v>
      </c>
      <c r="F84" s="179">
        <f>SUM(F80:F83)</f>
        <v>0</v>
      </c>
    </row>
    <row r="85" spans="1:6" s="150" customFormat="1" ht="12.75">
      <c r="A85" s="222" t="s">
        <v>246</v>
      </c>
      <c r="B85" s="222" t="s">
        <v>247</v>
      </c>
      <c r="C85" s="203">
        <f>SUM(C79+C84)</f>
        <v>0</v>
      </c>
      <c r="D85" s="203">
        <f>SUM(D79+D84)</f>
        <v>0</v>
      </c>
      <c r="E85" s="203">
        <f>SUM(E79+E84)</f>
        <v>0</v>
      </c>
      <c r="F85" s="203">
        <f>SUM(F79+F84)</f>
        <v>0</v>
      </c>
    </row>
    <row r="86" spans="1:6" ht="12.75">
      <c r="A86" s="185" t="s">
        <v>248</v>
      </c>
      <c r="B86" s="133" t="s">
        <v>249</v>
      </c>
      <c r="C86" s="383"/>
      <c r="D86" s="383"/>
      <c r="E86" s="383"/>
      <c r="F86" s="383"/>
    </row>
    <row r="87" spans="1:6" s="153" customFormat="1" ht="12.75">
      <c r="A87" s="185" t="s">
        <v>250</v>
      </c>
      <c r="B87" s="133" t="s">
        <v>251</v>
      </c>
      <c r="C87" s="383"/>
      <c r="D87" s="383"/>
      <c r="E87" s="383"/>
      <c r="F87" s="383"/>
    </row>
    <row r="88" spans="1:6" ht="12.75">
      <c r="A88" s="224" t="s">
        <v>252</v>
      </c>
      <c r="B88" s="133" t="s">
        <v>253</v>
      </c>
      <c r="C88" s="383"/>
      <c r="D88" s="383"/>
      <c r="E88" s="383"/>
      <c r="F88" s="383"/>
    </row>
    <row r="89" spans="1:6" ht="12.75" customHeight="1">
      <c r="A89" s="224" t="s">
        <v>254</v>
      </c>
      <c r="B89" s="133" t="s">
        <v>255</v>
      </c>
      <c r="C89" s="383"/>
      <c r="D89" s="383"/>
      <c r="E89" s="383"/>
      <c r="F89" s="383"/>
    </row>
    <row r="90" spans="1:6" ht="12.75" customHeight="1">
      <c r="A90" s="224" t="s">
        <v>256</v>
      </c>
      <c r="B90" s="133" t="s">
        <v>257</v>
      </c>
      <c r="C90" s="383"/>
      <c r="D90" s="383"/>
      <c r="E90" s="383"/>
      <c r="F90" s="383"/>
    </row>
    <row r="91" spans="1:6" ht="25.5" customHeight="1">
      <c r="A91" s="224" t="s">
        <v>262</v>
      </c>
      <c r="B91" s="133" t="s">
        <v>263</v>
      </c>
      <c r="C91" s="383"/>
      <c r="D91" s="383"/>
      <c r="E91" s="383"/>
      <c r="F91" s="383"/>
    </row>
    <row r="92" spans="1:6" ht="12.75">
      <c r="A92" s="225" t="s">
        <v>264</v>
      </c>
      <c r="B92" s="148" t="s">
        <v>265</v>
      </c>
      <c r="C92" s="384">
        <f>SUM(C86:C91)</f>
        <v>0</v>
      </c>
      <c r="D92" s="384">
        <f>SUM(D86:D91)</f>
        <v>0</v>
      </c>
      <c r="E92" s="384">
        <f>SUM(E86:E91)</f>
        <v>0</v>
      </c>
      <c r="F92" s="384">
        <f>SUM(F86:F91)</f>
        <v>0</v>
      </c>
    </row>
    <row r="93" spans="1:6" ht="12.75">
      <c r="A93" s="224" t="s">
        <v>266</v>
      </c>
      <c r="B93" s="133" t="s">
        <v>267</v>
      </c>
      <c r="C93" s="383"/>
      <c r="D93" s="383"/>
      <c r="E93" s="383"/>
      <c r="F93" s="383"/>
    </row>
    <row r="94" spans="1:6" ht="12.75">
      <c r="A94" s="224" t="s">
        <v>269</v>
      </c>
      <c r="B94" s="133" t="s">
        <v>270</v>
      </c>
      <c r="C94" s="383"/>
      <c r="D94" s="383"/>
      <c r="E94" s="383"/>
      <c r="F94" s="383"/>
    </row>
    <row r="95" spans="1:6" ht="12.75">
      <c r="A95" s="224" t="s">
        <v>271</v>
      </c>
      <c r="B95" s="133" t="s">
        <v>272</v>
      </c>
      <c r="C95" s="383"/>
      <c r="D95" s="383"/>
      <c r="E95" s="383"/>
      <c r="F95" s="383"/>
    </row>
    <row r="96" spans="1:6" ht="24" customHeight="1">
      <c r="A96" s="224" t="s">
        <v>273</v>
      </c>
      <c r="B96" s="133" t="s">
        <v>274</v>
      </c>
      <c r="C96" s="383"/>
      <c r="D96" s="383"/>
      <c r="E96" s="383"/>
      <c r="F96" s="383"/>
    </row>
    <row r="97" spans="1:6" ht="12.75">
      <c r="A97" s="225" t="s">
        <v>275</v>
      </c>
      <c r="B97" s="148" t="s">
        <v>276</v>
      </c>
      <c r="C97" s="384">
        <f>SUM(C93:C96)</f>
        <v>0</v>
      </c>
      <c r="D97" s="384">
        <f>SUM(D93:D96)</f>
        <v>0</v>
      </c>
      <c r="E97" s="384">
        <f>SUM(E93:E96)</f>
        <v>0</v>
      </c>
      <c r="F97" s="384">
        <f>SUM(F93:F96)</f>
        <v>0</v>
      </c>
    </row>
    <row r="98" spans="1:6" ht="25.5" customHeight="1">
      <c r="A98" s="224" t="s">
        <v>277</v>
      </c>
      <c r="B98" s="158" t="s">
        <v>278</v>
      </c>
      <c r="C98" s="383"/>
      <c r="D98" s="383"/>
      <c r="E98" s="383"/>
      <c r="F98" s="383"/>
    </row>
    <row r="99" spans="1:6" ht="27" customHeight="1">
      <c r="A99" s="155" t="s">
        <v>279</v>
      </c>
      <c r="B99" s="133" t="s">
        <v>280</v>
      </c>
      <c r="C99" s="383"/>
      <c r="D99" s="383"/>
      <c r="E99" s="383"/>
      <c r="F99" s="383"/>
    </row>
    <row r="100" spans="1:6" ht="12.75">
      <c r="A100" s="225" t="s">
        <v>281</v>
      </c>
      <c r="B100" s="226" t="s">
        <v>282</v>
      </c>
      <c r="C100" s="179">
        <f>SUM(C98:C99)</f>
        <v>0</v>
      </c>
      <c r="D100" s="179">
        <f>SUM(D98:D99)</f>
        <v>0</v>
      </c>
      <c r="E100" s="179">
        <f>SUM(E98:E99)</f>
        <v>0</v>
      </c>
      <c r="F100" s="179">
        <f>SUM(F98:F99)</f>
        <v>0</v>
      </c>
    </row>
    <row r="101" spans="1:6" ht="12.75">
      <c r="A101" s="224"/>
      <c r="B101" s="227" t="s">
        <v>283</v>
      </c>
      <c r="C101" s="192">
        <f>SUM(C100+C97+C92+C85+C78+C29+C23)</f>
        <v>300</v>
      </c>
      <c r="D101" s="192">
        <f>SUM(D100+D97+D92+D85+D78+D29+D23)</f>
        <v>300</v>
      </c>
      <c r="E101" s="192">
        <f>SUM(E100+E97+E92+E85+E78+E29+E23)</f>
        <v>300</v>
      </c>
      <c r="F101" s="192">
        <f>SUM(F100+F97+F92+F85+F78+F29+F23)</f>
        <v>120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82">
      <selection activeCell="F59" sqref="F59"/>
    </sheetView>
  </sheetViews>
  <sheetFormatPr defaultColWidth="8.41015625" defaultRowHeight="18"/>
  <cols>
    <col min="1" max="1" width="8.41015625" style="461" customWidth="1"/>
    <col min="2" max="2" width="36.66015625" style="3" customWidth="1"/>
    <col min="3" max="3" width="6.33203125" style="161" customWidth="1"/>
    <col min="4" max="4" width="5.75" style="162" customWidth="1"/>
    <col min="5" max="6" width="9.91015625" style="162" customWidth="1"/>
    <col min="7" max="249" width="7.08203125" style="3" customWidth="1"/>
    <col min="250" max="16384" width="8.41015625" style="3" customWidth="1"/>
  </cols>
  <sheetData>
    <row r="2" spans="1:6" ht="12.75">
      <c r="A2" s="884" t="s">
        <v>50</v>
      </c>
      <c r="B2" s="884"/>
      <c r="C2" s="884"/>
      <c r="D2" s="884"/>
      <c r="E2" s="884"/>
      <c r="F2" s="3"/>
    </row>
    <row r="3" spans="3:6" ht="12.75">
      <c r="C3" s="389"/>
      <c r="E3" s="162" t="s">
        <v>5</v>
      </c>
      <c r="F3" s="162" t="s">
        <v>708</v>
      </c>
    </row>
    <row r="4" spans="1:6" ht="12.75">
      <c r="A4" s="462">
        <v>862301</v>
      </c>
      <c r="B4" s="463" t="s">
        <v>33</v>
      </c>
      <c r="C4" s="164">
        <v>2017</v>
      </c>
      <c r="D4" s="464">
        <v>2017</v>
      </c>
      <c r="E4" s="465" t="s">
        <v>696</v>
      </c>
      <c r="F4" s="465" t="s">
        <v>696</v>
      </c>
    </row>
    <row r="5" spans="1:6" ht="12" customHeight="1">
      <c r="A5" s="466" t="s">
        <v>476</v>
      </c>
      <c r="B5" s="78"/>
      <c r="C5" s="164"/>
      <c r="D5" s="464"/>
      <c r="E5" s="464"/>
      <c r="F5" s="464"/>
    </row>
    <row r="6" spans="1:6" ht="12.75">
      <c r="A6" s="467" t="s">
        <v>60</v>
      </c>
      <c r="B6" s="167" t="s">
        <v>61</v>
      </c>
      <c r="C6" s="164"/>
      <c r="D6" s="464"/>
      <c r="E6" s="464"/>
      <c r="F6" s="464"/>
    </row>
    <row r="7" spans="1:6" ht="12.75">
      <c r="A7" s="468" t="s">
        <v>64</v>
      </c>
      <c r="B7" s="169" t="s">
        <v>65</v>
      </c>
      <c r="C7" s="164"/>
      <c r="D7" s="464"/>
      <c r="E7" s="464"/>
      <c r="F7" s="464"/>
    </row>
    <row r="8" spans="1:6" ht="12.75">
      <c r="A8" s="468" t="s">
        <v>69</v>
      </c>
      <c r="B8" s="169" t="s">
        <v>70</v>
      </c>
      <c r="C8" s="76"/>
      <c r="D8" s="469"/>
      <c r="E8" s="469"/>
      <c r="F8" s="469"/>
    </row>
    <row r="9" spans="1:6" ht="12.75">
      <c r="A9" s="468" t="s">
        <v>73</v>
      </c>
      <c r="B9" s="169" t="s">
        <v>74</v>
      </c>
      <c r="C9" s="164"/>
      <c r="D9" s="464"/>
      <c r="E9" s="464"/>
      <c r="F9" s="464"/>
    </row>
    <row r="10" spans="1:6" ht="12.75">
      <c r="A10" s="468" t="s">
        <v>77</v>
      </c>
      <c r="B10" s="170" t="s">
        <v>78</v>
      </c>
      <c r="C10" s="164"/>
      <c r="D10" s="464"/>
      <c r="E10" s="464"/>
      <c r="F10" s="464"/>
    </row>
    <row r="11" spans="1:6" ht="12.75">
      <c r="A11" s="468" t="s">
        <v>82</v>
      </c>
      <c r="B11" s="170" t="s">
        <v>83</v>
      </c>
      <c r="C11" s="164"/>
      <c r="D11" s="464"/>
      <c r="E11" s="464"/>
      <c r="F11" s="464"/>
    </row>
    <row r="12" spans="1:6" ht="12.75">
      <c r="A12" s="468" t="s">
        <v>86</v>
      </c>
      <c r="B12" s="171" t="s">
        <v>286</v>
      </c>
      <c r="C12" s="164"/>
      <c r="D12" s="464"/>
      <c r="E12" s="464"/>
      <c r="F12" s="464"/>
    </row>
    <row r="13" spans="1:6" ht="12.75">
      <c r="A13" s="468" t="s">
        <v>89</v>
      </c>
      <c r="B13" s="171" t="s">
        <v>90</v>
      </c>
      <c r="C13" s="164"/>
      <c r="D13" s="464"/>
      <c r="E13" s="464"/>
      <c r="F13" s="464"/>
    </row>
    <row r="14" spans="1:6" ht="12.75">
      <c r="A14" s="468" t="s">
        <v>92</v>
      </c>
      <c r="B14" s="169" t="s">
        <v>287</v>
      </c>
      <c r="C14" s="164"/>
      <c r="D14" s="464"/>
      <c r="E14" s="464"/>
      <c r="F14" s="464"/>
    </row>
    <row r="15" spans="1:6" ht="12.75">
      <c r="A15" s="468" t="s">
        <v>96</v>
      </c>
      <c r="B15" s="169" t="s">
        <v>288</v>
      </c>
      <c r="C15" s="164"/>
      <c r="D15" s="464"/>
      <c r="E15" s="464"/>
      <c r="F15" s="464"/>
    </row>
    <row r="16" spans="1:6" ht="12.75">
      <c r="A16" s="470" t="s">
        <v>98</v>
      </c>
      <c r="B16" s="173" t="s">
        <v>99</v>
      </c>
      <c r="C16" s="164"/>
      <c r="D16" s="464"/>
      <c r="E16" s="464"/>
      <c r="F16" s="464"/>
    </row>
    <row r="17" spans="1:6" ht="12.75">
      <c r="A17" s="471" t="s">
        <v>102</v>
      </c>
      <c r="B17" s="175" t="s">
        <v>103</v>
      </c>
      <c r="C17" s="176">
        <f>SUM(C6:C16)</f>
        <v>0</v>
      </c>
      <c r="D17" s="472">
        <f>SUM(D6:D16)</f>
        <v>0</v>
      </c>
      <c r="E17" s="472">
        <f>SUM(E6:E16)</f>
        <v>0</v>
      </c>
      <c r="F17" s="472">
        <f>SUM(F6:F16)</f>
        <v>0</v>
      </c>
    </row>
    <row r="18" spans="1:6" ht="12.75">
      <c r="A18" s="473" t="s">
        <v>104</v>
      </c>
      <c r="B18" s="178" t="s">
        <v>105</v>
      </c>
      <c r="C18" s="164"/>
      <c r="D18" s="464"/>
      <c r="E18" s="464"/>
      <c r="F18" s="464"/>
    </row>
    <row r="19" spans="1:6" ht="12.75">
      <c r="A19" s="473" t="s">
        <v>107</v>
      </c>
      <c r="B19" s="178" t="s">
        <v>108</v>
      </c>
      <c r="C19" s="164"/>
      <c r="D19" s="464"/>
      <c r="E19" s="464"/>
      <c r="F19" s="464"/>
    </row>
    <row r="20" spans="1:6" ht="12.75">
      <c r="A20" s="473" t="s">
        <v>109</v>
      </c>
      <c r="B20" s="178" t="s">
        <v>110</v>
      </c>
      <c r="C20" s="164"/>
      <c r="D20" s="464"/>
      <c r="E20" s="464"/>
      <c r="F20" s="464"/>
    </row>
    <row r="21" spans="1:6" ht="12.75">
      <c r="A21" s="473" t="s">
        <v>111</v>
      </c>
      <c r="B21" s="178" t="s">
        <v>112</v>
      </c>
      <c r="C21" s="164"/>
      <c r="D21" s="464"/>
      <c r="E21" s="464"/>
      <c r="F21" s="464"/>
    </row>
    <row r="22" spans="1:6" ht="12.75">
      <c r="A22" s="471" t="s">
        <v>115</v>
      </c>
      <c r="B22" s="175" t="s">
        <v>116</v>
      </c>
      <c r="C22" s="179">
        <f>SUM(C18:C21)</f>
        <v>0</v>
      </c>
      <c r="D22" s="472">
        <f>SUM(D18:D21)</f>
        <v>0</v>
      </c>
      <c r="E22" s="472">
        <f>SUM(E18:E21)</f>
        <v>0</v>
      </c>
      <c r="F22" s="472">
        <f>SUM(F18:F21)</f>
        <v>0</v>
      </c>
    </row>
    <row r="23" spans="1:6" ht="12.75" customHeight="1">
      <c r="A23" s="474" t="s">
        <v>117</v>
      </c>
      <c r="B23" s="181" t="s">
        <v>118</v>
      </c>
      <c r="C23" s="176">
        <f>SUM(C22,C17)</f>
        <v>0</v>
      </c>
      <c r="D23" s="472">
        <f>SUM(D22,D17)</f>
        <v>0</v>
      </c>
      <c r="E23" s="472">
        <f>SUM(E22,E17)</f>
        <v>0</v>
      </c>
      <c r="F23" s="472">
        <f>SUM(F22,F17)</f>
        <v>0</v>
      </c>
    </row>
    <row r="24" spans="1:6" ht="12.75">
      <c r="A24" s="475"/>
      <c r="B24" s="183"/>
      <c r="C24" s="164"/>
      <c r="D24" s="464"/>
      <c r="E24" s="464"/>
      <c r="F24" s="464"/>
    </row>
    <row r="25" spans="1:6" ht="12.75">
      <c r="A25" s="476" t="s">
        <v>120</v>
      </c>
      <c r="B25" s="185" t="s">
        <v>289</v>
      </c>
      <c r="C25" s="164"/>
      <c r="D25" s="464"/>
      <c r="E25" s="464"/>
      <c r="F25" s="464"/>
    </row>
    <row r="26" spans="1:6" ht="12.75">
      <c r="A26" s="477" t="s">
        <v>123</v>
      </c>
      <c r="B26" s="185" t="s">
        <v>124</v>
      </c>
      <c r="C26" s="164"/>
      <c r="D26" s="464"/>
      <c r="E26" s="464"/>
      <c r="F26" s="464"/>
    </row>
    <row r="27" spans="1:6" ht="12.75">
      <c r="A27" s="478" t="s">
        <v>125</v>
      </c>
      <c r="B27" s="188" t="s">
        <v>126</v>
      </c>
      <c r="C27" s="164"/>
      <c r="D27" s="464"/>
      <c r="E27" s="464"/>
      <c r="F27" s="464"/>
    </row>
    <row r="28" spans="1:6" ht="12.75">
      <c r="A28" s="479" t="s">
        <v>128</v>
      </c>
      <c r="B28" s="188" t="s">
        <v>129</v>
      </c>
      <c r="C28" s="164"/>
      <c r="D28" s="464"/>
      <c r="E28" s="464"/>
      <c r="F28" s="464"/>
    </row>
    <row r="29" spans="1:6" ht="12.75">
      <c r="A29" s="480" t="s">
        <v>131</v>
      </c>
      <c r="B29" s="191" t="s">
        <v>132</v>
      </c>
      <c r="C29" s="192">
        <f>SUM(C25:C28)</f>
        <v>0</v>
      </c>
      <c r="D29" s="472">
        <f>SUM(D25:D28)</f>
        <v>0</v>
      </c>
      <c r="E29" s="472">
        <f>SUM(E25:E28)</f>
        <v>0</v>
      </c>
      <c r="F29" s="472">
        <f>SUM(F25:F28)</f>
        <v>0</v>
      </c>
    </row>
    <row r="30" spans="1:6" ht="12.75">
      <c r="A30" s="475"/>
      <c r="B30" s="194"/>
      <c r="C30" s="164"/>
      <c r="D30" s="464"/>
      <c r="E30" s="464"/>
      <c r="F30" s="464"/>
    </row>
    <row r="31" spans="1:6" ht="12.75">
      <c r="A31" s="467" t="s">
        <v>133</v>
      </c>
      <c r="B31" s="195" t="s">
        <v>134</v>
      </c>
      <c r="C31" s="164"/>
      <c r="D31" s="464"/>
      <c r="E31" s="464"/>
      <c r="F31" s="464"/>
    </row>
    <row r="32" spans="1:6" ht="12.75">
      <c r="A32" s="468" t="s">
        <v>135</v>
      </c>
      <c r="B32" s="169" t="s">
        <v>290</v>
      </c>
      <c r="C32" s="164"/>
      <c r="D32" s="464"/>
      <c r="E32" s="464"/>
      <c r="F32" s="464"/>
    </row>
    <row r="33" spans="1:6" ht="12.75">
      <c r="A33" s="468" t="s">
        <v>137</v>
      </c>
      <c r="B33" s="169" t="s">
        <v>138</v>
      </c>
      <c r="C33" s="164"/>
      <c r="D33" s="464"/>
      <c r="E33" s="464"/>
      <c r="F33" s="464"/>
    </row>
    <row r="34" spans="1:6" ht="12.75">
      <c r="A34" s="468" t="s">
        <v>140</v>
      </c>
      <c r="B34" s="169" t="s">
        <v>141</v>
      </c>
      <c r="C34" s="164"/>
      <c r="D34" s="464"/>
      <c r="E34" s="464"/>
      <c r="F34" s="464"/>
    </row>
    <row r="35" spans="1:6" ht="12.75">
      <c r="A35" s="468" t="s">
        <v>142</v>
      </c>
      <c r="B35" s="169" t="s">
        <v>143</v>
      </c>
      <c r="C35" s="164"/>
      <c r="D35" s="464"/>
      <c r="E35" s="464"/>
      <c r="F35" s="464"/>
    </row>
    <row r="36" spans="1:6" ht="12.75">
      <c r="A36" s="468" t="s">
        <v>145</v>
      </c>
      <c r="B36" s="196" t="s">
        <v>146</v>
      </c>
      <c r="C36" s="197">
        <f>SUM(C31:C35)</f>
        <v>0</v>
      </c>
      <c r="D36" s="481">
        <f>SUM(D31:D35)</f>
        <v>0</v>
      </c>
      <c r="E36" s="481">
        <f>SUM(E31:E35)</f>
        <v>0</v>
      </c>
      <c r="F36" s="481">
        <f>SUM(F31:F35)</f>
        <v>0</v>
      </c>
    </row>
    <row r="37" spans="1:6" ht="12.75">
      <c r="A37" s="468" t="s">
        <v>147</v>
      </c>
      <c r="B37" s="169" t="s">
        <v>148</v>
      </c>
      <c r="C37" s="197"/>
      <c r="D37" s="481"/>
      <c r="E37" s="481"/>
      <c r="F37" s="481"/>
    </row>
    <row r="38" spans="1:6" ht="12.75">
      <c r="A38" s="468" t="s">
        <v>149</v>
      </c>
      <c r="B38" s="169" t="s">
        <v>150</v>
      </c>
      <c r="C38" s="164"/>
      <c r="D38" s="464"/>
      <c r="E38" s="464"/>
      <c r="F38" s="464"/>
    </row>
    <row r="39" spans="1:6" ht="12.75">
      <c r="A39" s="468" t="s">
        <v>151</v>
      </c>
      <c r="B39" s="169" t="s">
        <v>152</v>
      </c>
      <c r="C39" s="164"/>
      <c r="D39" s="464"/>
      <c r="E39" s="464"/>
      <c r="F39" s="464"/>
    </row>
    <row r="40" spans="1:6" ht="12.75">
      <c r="A40" s="468" t="s">
        <v>153</v>
      </c>
      <c r="B40" s="169" t="s">
        <v>154</v>
      </c>
      <c r="C40" s="164"/>
      <c r="D40" s="464"/>
      <c r="E40" s="464"/>
      <c r="F40" s="464"/>
    </row>
    <row r="41" spans="1:6" ht="12.75">
      <c r="A41" s="482" t="s">
        <v>156</v>
      </c>
      <c r="B41" s="199" t="s">
        <v>157</v>
      </c>
      <c r="C41" s="164"/>
      <c r="D41" s="464"/>
      <c r="E41" s="464"/>
      <c r="F41" s="464"/>
    </row>
    <row r="42" spans="1:6" ht="13.5" customHeight="1">
      <c r="A42" s="474" t="s">
        <v>159</v>
      </c>
      <c r="B42" s="200" t="s">
        <v>160</v>
      </c>
      <c r="C42" s="179">
        <f>SUM(C38:C41)</f>
        <v>0</v>
      </c>
      <c r="D42" s="472">
        <f>SUM(D38:D41)</f>
        <v>0</v>
      </c>
      <c r="E42" s="472">
        <f>SUM(E38:E41)</f>
        <v>0</v>
      </c>
      <c r="F42" s="472">
        <f>SUM(F38:F41)</f>
        <v>0</v>
      </c>
    </row>
    <row r="43" spans="1:6" ht="12.75" customHeight="1">
      <c r="A43" s="483" t="s">
        <v>161</v>
      </c>
      <c r="B43" s="202" t="s">
        <v>162</v>
      </c>
      <c r="C43" s="203">
        <f>SUM(C42,C36)</f>
        <v>0</v>
      </c>
      <c r="D43" s="484">
        <f>SUM(D42,D36)</f>
        <v>0</v>
      </c>
      <c r="E43" s="484">
        <f>SUM(E42,E36)</f>
        <v>0</v>
      </c>
      <c r="F43" s="484">
        <f>SUM(F42,F36)</f>
        <v>0</v>
      </c>
    </row>
    <row r="44" spans="1:6" ht="12.75">
      <c r="A44" s="467" t="s">
        <v>163</v>
      </c>
      <c r="B44" s="195" t="s">
        <v>164</v>
      </c>
      <c r="C44" s="164"/>
      <c r="D44" s="464"/>
      <c r="E44" s="464"/>
      <c r="F44" s="464"/>
    </row>
    <row r="45" spans="1:6" ht="12.75">
      <c r="A45" s="485" t="s">
        <v>165</v>
      </c>
      <c r="B45" s="205" t="s">
        <v>166</v>
      </c>
      <c r="C45" s="164"/>
      <c r="D45" s="464"/>
      <c r="E45" s="464"/>
      <c r="F45" s="464"/>
    </row>
    <row r="46" spans="1:6" ht="12.75">
      <c r="A46" s="468" t="s">
        <v>167</v>
      </c>
      <c r="B46" s="169" t="s">
        <v>168</v>
      </c>
      <c r="C46" s="164"/>
      <c r="D46" s="464"/>
      <c r="E46" s="464"/>
      <c r="F46" s="464"/>
    </row>
    <row r="47" spans="1:6" ht="12.75">
      <c r="A47" s="486" t="s">
        <v>169</v>
      </c>
      <c r="B47" s="207" t="s">
        <v>170</v>
      </c>
      <c r="C47" s="203">
        <f>SUM(C44:C46)</f>
        <v>0</v>
      </c>
      <c r="D47" s="484">
        <f>SUM(D44:D46)</f>
        <v>0</v>
      </c>
      <c r="E47" s="484">
        <f>SUM(E44:E46)</f>
        <v>0</v>
      </c>
      <c r="F47" s="484">
        <f>SUM(F44:F46)</f>
        <v>0</v>
      </c>
    </row>
    <row r="48" spans="1:6" ht="12.75">
      <c r="A48" s="468" t="s">
        <v>171</v>
      </c>
      <c r="B48" s="169" t="s">
        <v>172</v>
      </c>
      <c r="C48" s="164"/>
      <c r="D48" s="464"/>
      <c r="E48" s="464"/>
      <c r="F48" s="464"/>
    </row>
    <row r="49" spans="1:6" ht="12.75">
      <c r="A49" s="468" t="s">
        <v>173</v>
      </c>
      <c r="B49" s="169" t="s">
        <v>174</v>
      </c>
      <c r="C49" s="164"/>
      <c r="D49" s="464"/>
      <c r="E49" s="464"/>
      <c r="F49" s="464"/>
    </row>
    <row r="50" spans="1:6" ht="12.75">
      <c r="A50" s="468" t="s">
        <v>175</v>
      </c>
      <c r="B50" s="169" t="s">
        <v>176</v>
      </c>
      <c r="C50" s="164"/>
      <c r="D50" s="464"/>
      <c r="E50" s="464"/>
      <c r="F50" s="464"/>
    </row>
    <row r="51" spans="1:6" ht="12.75">
      <c r="A51" s="486" t="s">
        <v>177</v>
      </c>
      <c r="B51" s="207" t="s">
        <v>178</v>
      </c>
      <c r="C51" s="203">
        <f>SUM(C48:C50)</f>
        <v>0</v>
      </c>
      <c r="D51" s="484">
        <f>SUM(D48:D50)</f>
        <v>0</v>
      </c>
      <c r="E51" s="484">
        <f>SUM(E48:E50)</f>
        <v>0</v>
      </c>
      <c r="F51" s="484">
        <f>SUM(F48:F50)</f>
        <v>0</v>
      </c>
    </row>
    <row r="52" spans="1:6" ht="12.75">
      <c r="A52" s="468" t="s">
        <v>179</v>
      </c>
      <c r="B52" s="169" t="s">
        <v>180</v>
      </c>
      <c r="C52" s="164"/>
      <c r="D52" s="464"/>
      <c r="E52" s="464"/>
      <c r="F52" s="464"/>
    </row>
    <row r="53" spans="1:6" ht="12.75">
      <c r="A53" s="468" t="s">
        <v>181</v>
      </c>
      <c r="B53" s="169" t="s">
        <v>182</v>
      </c>
      <c r="C53" s="164"/>
      <c r="D53" s="464"/>
      <c r="E53" s="464"/>
      <c r="F53" s="464"/>
    </row>
    <row r="54" spans="1:6" ht="12.75">
      <c r="A54" s="468" t="s">
        <v>184</v>
      </c>
      <c r="B54" s="169" t="s">
        <v>185</v>
      </c>
      <c r="C54" s="164"/>
      <c r="D54" s="464"/>
      <c r="E54" s="464"/>
      <c r="F54" s="464"/>
    </row>
    <row r="55" spans="1:6" ht="12.75">
      <c r="A55" s="486" t="s">
        <v>186</v>
      </c>
      <c r="B55" s="207" t="s">
        <v>187</v>
      </c>
      <c r="C55" s="203">
        <f>SUM(C53:C54)</f>
        <v>0</v>
      </c>
      <c r="D55" s="484">
        <f>SUM(D53:D54)</f>
        <v>0</v>
      </c>
      <c r="E55" s="484">
        <f>SUM(E53:E54)</f>
        <v>0</v>
      </c>
      <c r="F55" s="484">
        <f>SUM(F53:F54)</f>
        <v>0</v>
      </c>
    </row>
    <row r="56" spans="1:6" ht="12.75">
      <c r="A56" s="486" t="s">
        <v>188</v>
      </c>
      <c r="B56" s="208" t="s">
        <v>189</v>
      </c>
      <c r="C56" s="379"/>
      <c r="D56" s="487"/>
      <c r="E56" s="487"/>
      <c r="F56" s="487"/>
    </row>
    <row r="57" spans="1:6" ht="12.75">
      <c r="A57" s="482"/>
      <c r="B57" s="128" t="s">
        <v>190</v>
      </c>
      <c r="C57" s="380"/>
      <c r="D57" s="488"/>
      <c r="E57" s="488"/>
      <c r="F57" s="488"/>
    </row>
    <row r="58" spans="1:6" ht="12.75">
      <c r="A58" s="482" t="s">
        <v>191</v>
      </c>
      <c r="B58" s="128" t="s">
        <v>192</v>
      </c>
      <c r="C58" s="380">
        <v>1200</v>
      </c>
      <c r="D58" s="488">
        <v>1200</v>
      </c>
      <c r="E58" s="488">
        <v>1200</v>
      </c>
      <c r="F58" s="488">
        <v>0</v>
      </c>
    </row>
    <row r="59" spans="1:6" ht="12.75">
      <c r="A59" s="482" t="s">
        <v>194</v>
      </c>
      <c r="B59" s="128" t="s">
        <v>195</v>
      </c>
      <c r="C59" s="380"/>
      <c r="D59" s="488"/>
      <c r="E59" s="488"/>
      <c r="F59" s="488"/>
    </row>
    <row r="60" spans="1:6" ht="15.75" customHeight="1">
      <c r="A60" s="489" t="s">
        <v>196</v>
      </c>
      <c r="B60" s="130" t="s">
        <v>197</v>
      </c>
      <c r="C60" s="381">
        <f>SUM(C58:C59)</f>
        <v>1200</v>
      </c>
      <c r="D60" s="490">
        <f>SUM(D58:D59)</f>
        <v>1200</v>
      </c>
      <c r="E60" s="490">
        <f>SUM(E58:E59)</f>
        <v>1200</v>
      </c>
      <c r="F60" s="490">
        <f>SUM(F58:F59)</f>
        <v>0</v>
      </c>
    </row>
    <row r="61" spans="1:6" ht="11.25" customHeight="1">
      <c r="A61" s="479" t="s">
        <v>198</v>
      </c>
      <c r="B61" s="133" t="s">
        <v>199</v>
      </c>
      <c r="C61" s="381"/>
      <c r="D61" s="490"/>
      <c r="E61" s="490"/>
      <c r="F61" s="490"/>
    </row>
    <row r="62" spans="1:6" ht="11.25" customHeight="1">
      <c r="A62" s="479" t="s">
        <v>200</v>
      </c>
      <c r="B62" s="133" t="s">
        <v>201</v>
      </c>
      <c r="C62" s="381"/>
      <c r="D62" s="490"/>
      <c r="E62" s="490"/>
      <c r="F62" s="490"/>
    </row>
    <row r="63" spans="1:6" ht="11.25" customHeight="1">
      <c r="A63" s="479" t="s">
        <v>202</v>
      </c>
      <c r="B63" s="133" t="s">
        <v>203</v>
      </c>
      <c r="C63" s="381"/>
      <c r="D63" s="490"/>
      <c r="E63" s="490"/>
      <c r="F63" s="490"/>
    </row>
    <row r="64" spans="1:6" ht="11.25" customHeight="1">
      <c r="A64" s="479" t="s">
        <v>205</v>
      </c>
      <c r="B64" s="133" t="s">
        <v>206</v>
      </c>
      <c r="C64" s="381"/>
      <c r="D64" s="490"/>
      <c r="E64" s="490"/>
      <c r="F64" s="490"/>
    </row>
    <row r="65" spans="1:6" ht="11.25" customHeight="1">
      <c r="A65" s="491" t="s">
        <v>208</v>
      </c>
      <c r="B65" s="130" t="s">
        <v>209</v>
      </c>
      <c r="C65" s="381">
        <f>SUM(C61:C64)</f>
        <v>0</v>
      </c>
      <c r="D65" s="490">
        <f>SUM(D61:D64)</f>
        <v>0</v>
      </c>
      <c r="E65" s="490">
        <f>SUM(E61:E64)</f>
        <v>0</v>
      </c>
      <c r="F65" s="490">
        <f>SUM(F61:F64)</f>
        <v>0</v>
      </c>
    </row>
    <row r="66" spans="1:6" ht="11.25" customHeight="1">
      <c r="A66" s="492" t="s">
        <v>210</v>
      </c>
      <c r="B66" s="127" t="s">
        <v>211</v>
      </c>
      <c r="C66" s="382">
        <f>SUM(C65+C60+C56+C55+C52)</f>
        <v>1200</v>
      </c>
      <c r="D66" s="493">
        <f>SUM(D65+D60+D56+D55+D52)</f>
        <v>1200</v>
      </c>
      <c r="E66" s="493">
        <f>SUM(E65+E60+E56+E55+E52)</f>
        <v>1200</v>
      </c>
      <c r="F66" s="493">
        <f>SUM(F65+F60+F56+F55+F52)</f>
        <v>0</v>
      </c>
    </row>
    <row r="67" spans="1:6" ht="11.25" customHeight="1">
      <c r="A67" s="468" t="s">
        <v>212</v>
      </c>
      <c r="B67" s="133" t="s">
        <v>213</v>
      </c>
      <c r="C67" s="383"/>
      <c r="D67" s="488"/>
      <c r="E67" s="488"/>
      <c r="F67" s="488"/>
    </row>
    <row r="68" spans="1:6" ht="11.25" customHeight="1">
      <c r="A68" s="468" t="s">
        <v>214</v>
      </c>
      <c r="B68" s="133" t="s">
        <v>215</v>
      </c>
      <c r="C68" s="383"/>
      <c r="D68" s="488"/>
      <c r="E68" s="488"/>
      <c r="F68" s="488"/>
    </row>
    <row r="69" spans="1:6" ht="15.75" customHeight="1">
      <c r="A69" s="486" t="s">
        <v>217</v>
      </c>
      <c r="B69" s="127" t="s">
        <v>218</v>
      </c>
      <c r="C69" s="382">
        <f>SUM(C67:C68)</f>
        <v>0</v>
      </c>
      <c r="D69" s="493">
        <f>SUM(D67:D68)</f>
        <v>0</v>
      </c>
      <c r="E69" s="493">
        <f>SUM(E67:E68)</f>
        <v>0</v>
      </c>
      <c r="F69" s="493">
        <f>SUM(F67:F68)</f>
        <v>0</v>
      </c>
    </row>
    <row r="70" spans="1:6" ht="26.25" customHeight="1">
      <c r="A70" s="489" t="s">
        <v>219</v>
      </c>
      <c r="B70" s="130" t="s">
        <v>220</v>
      </c>
      <c r="C70" s="384"/>
      <c r="D70" s="490"/>
      <c r="E70" s="490"/>
      <c r="F70" s="490"/>
    </row>
    <row r="71" spans="1:6" ht="13.5" customHeight="1">
      <c r="A71" s="474" t="s">
        <v>221</v>
      </c>
      <c r="B71" s="130" t="s">
        <v>222</v>
      </c>
      <c r="C71" s="384"/>
      <c r="D71" s="490"/>
      <c r="E71" s="490"/>
      <c r="F71" s="490"/>
    </row>
    <row r="72" spans="1:6" ht="13.5" customHeight="1">
      <c r="A72" s="494" t="s">
        <v>223</v>
      </c>
      <c r="B72" s="130" t="s">
        <v>224</v>
      </c>
      <c r="C72" s="384"/>
      <c r="D72" s="490"/>
      <c r="E72" s="490"/>
      <c r="F72" s="490"/>
    </row>
    <row r="73" spans="1:6" ht="13.5" customHeight="1">
      <c r="A73" s="495" t="s">
        <v>225</v>
      </c>
      <c r="B73" s="142" t="s">
        <v>226</v>
      </c>
      <c r="C73" s="384"/>
      <c r="D73" s="490"/>
      <c r="E73" s="490"/>
      <c r="F73" s="490"/>
    </row>
    <row r="74" spans="1:6" ht="13.5" customHeight="1">
      <c r="A74" s="496" t="s">
        <v>227</v>
      </c>
      <c r="B74" s="143" t="s">
        <v>228</v>
      </c>
      <c r="C74" s="383"/>
      <c r="D74" s="488"/>
      <c r="E74" s="488"/>
      <c r="F74" s="488"/>
    </row>
    <row r="75" spans="1:6" ht="13.5" customHeight="1">
      <c r="A75" s="496" t="s">
        <v>229</v>
      </c>
      <c r="B75" s="143" t="s">
        <v>230</v>
      </c>
      <c r="C75" s="383"/>
      <c r="D75" s="488"/>
      <c r="E75" s="488"/>
      <c r="F75" s="488"/>
    </row>
    <row r="76" spans="1:6" ht="13.5" customHeight="1">
      <c r="A76" s="497" t="s">
        <v>231</v>
      </c>
      <c r="B76" s="130" t="s">
        <v>232</v>
      </c>
      <c r="C76" s="384">
        <f>SUM(C74:C75)</f>
        <v>0</v>
      </c>
      <c r="D76" s="490">
        <f>SUM(D74:D75)</f>
        <v>0</v>
      </c>
      <c r="E76" s="490">
        <f>SUM(E74:E75)</f>
        <v>0</v>
      </c>
      <c r="F76" s="490">
        <f>SUM(F74:F75)</f>
        <v>0</v>
      </c>
    </row>
    <row r="77" spans="1:6" ht="13.5" customHeight="1">
      <c r="A77" s="498" t="s">
        <v>233</v>
      </c>
      <c r="B77" s="127" t="s">
        <v>234</v>
      </c>
      <c r="C77" s="382">
        <f>C76+C73+C72+C71+C70</f>
        <v>0</v>
      </c>
      <c r="D77" s="493">
        <f>D76+D73+D72+D71+D70</f>
        <v>0</v>
      </c>
      <c r="E77" s="493">
        <f>E76+E73+E72+E71+E70</f>
        <v>0</v>
      </c>
      <c r="F77" s="493">
        <f>F76+F73+F72+F71+F70</f>
        <v>0</v>
      </c>
    </row>
    <row r="78" spans="1:10" ht="13.5" customHeight="1">
      <c r="A78" s="498" t="s">
        <v>235</v>
      </c>
      <c r="B78" s="148" t="s">
        <v>236</v>
      </c>
      <c r="C78" s="382">
        <f>SUM(C77+C69+C66+C47+C43)</f>
        <v>1200</v>
      </c>
      <c r="D78" s="493">
        <f>SUM(D77+D69+D66+D47+D43)</f>
        <v>1200</v>
      </c>
      <c r="E78" s="493">
        <f>SUM(E77+E69+E66+E47+E43)</f>
        <v>1200</v>
      </c>
      <c r="F78" s="493">
        <f>SUM(F77+F69+F66+F47+F43)</f>
        <v>0</v>
      </c>
      <c r="G78" s="146"/>
      <c r="H78" s="146"/>
      <c r="I78" s="146"/>
      <c r="J78" s="146"/>
    </row>
    <row r="79" spans="1:10" ht="13.5" customHeight="1">
      <c r="A79" s="497" t="s">
        <v>237</v>
      </c>
      <c r="B79" s="133" t="s">
        <v>238</v>
      </c>
      <c r="C79" s="384"/>
      <c r="D79" s="490"/>
      <c r="E79" s="490"/>
      <c r="F79" s="490"/>
      <c r="G79" s="146"/>
      <c r="H79" s="146"/>
      <c r="I79" s="146"/>
      <c r="J79" s="146"/>
    </row>
    <row r="80" spans="1:10" ht="24.75" customHeight="1">
      <c r="A80" s="497" t="s">
        <v>239</v>
      </c>
      <c r="B80" s="133" t="s">
        <v>240</v>
      </c>
      <c r="C80" s="384"/>
      <c r="D80" s="490"/>
      <c r="E80" s="490"/>
      <c r="F80" s="490"/>
      <c r="G80" s="146"/>
      <c r="H80" s="146"/>
      <c r="I80" s="146"/>
      <c r="J80" s="146"/>
    </row>
    <row r="81" spans="1:10" ht="12.75" customHeight="1">
      <c r="A81" s="497"/>
      <c r="B81" s="185" t="s">
        <v>241</v>
      </c>
      <c r="C81" s="384"/>
      <c r="D81" s="490"/>
      <c r="E81" s="490"/>
      <c r="F81" s="490"/>
      <c r="G81" s="146"/>
      <c r="H81" s="146"/>
      <c r="I81" s="146"/>
      <c r="J81" s="146"/>
    </row>
    <row r="82" spans="1:6" ht="12.75" customHeight="1">
      <c r="A82" s="497"/>
      <c r="B82" s="185" t="s">
        <v>242</v>
      </c>
      <c r="C82" s="164"/>
      <c r="D82" s="464"/>
      <c r="E82" s="464"/>
      <c r="F82" s="464"/>
    </row>
    <row r="83" spans="1:6" ht="12.75" customHeight="1">
      <c r="A83" s="497"/>
      <c r="B83" s="104" t="s">
        <v>243</v>
      </c>
      <c r="C83" s="164"/>
      <c r="D83" s="464"/>
      <c r="E83" s="464"/>
      <c r="F83" s="464"/>
    </row>
    <row r="84" spans="1:6" ht="12.75" customHeight="1">
      <c r="A84" s="498" t="s">
        <v>244</v>
      </c>
      <c r="B84" s="127" t="s">
        <v>245</v>
      </c>
      <c r="C84" s="179">
        <f>SUM(C80:C83)</f>
        <v>0</v>
      </c>
      <c r="D84" s="472">
        <f>SUM(D80:D83)</f>
        <v>0</v>
      </c>
      <c r="E84" s="472">
        <f>SUM(E80:E83)</f>
        <v>0</v>
      </c>
      <c r="F84" s="472">
        <f>SUM(F80:F83)</f>
        <v>0</v>
      </c>
    </row>
    <row r="85" spans="1:6" s="150" customFormat="1" ht="12.75" customHeight="1">
      <c r="A85" s="498" t="s">
        <v>246</v>
      </c>
      <c r="B85" s="222" t="s">
        <v>247</v>
      </c>
      <c r="C85" s="203">
        <f>SUM(C79+C84)</f>
        <v>0</v>
      </c>
      <c r="D85" s="484">
        <f>SUM(D79+D84)</f>
        <v>0</v>
      </c>
      <c r="E85" s="484">
        <f>SUM(E79+E84)</f>
        <v>0</v>
      </c>
      <c r="F85" s="484">
        <f>SUM(F79+F84)</f>
        <v>0</v>
      </c>
    </row>
    <row r="86" spans="1:6" ht="12.75" customHeight="1">
      <c r="A86" s="499" t="s">
        <v>248</v>
      </c>
      <c r="B86" s="133" t="s">
        <v>249</v>
      </c>
      <c r="C86" s="383"/>
      <c r="D86" s="488"/>
      <c r="E86" s="488"/>
      <c r="F86" s="488"/>
    </row>
    <row r="87" spans="1:6" s="153" customFormat="1" ht="12.75" customHeight="1">
      <c r="A87" s="499" t="s">
        <v>250</v>
      </c>
      <c r="B87" s="133" t="s">
        <v>251</v>
      </c>
      <c r="C87" s="383"/>
      <c r="D87" s="488"/>
      <c r="E87" s="488"/>
      <c r="F87" s="488"/>
    </row>
    <row r="88" spans="1:6" ht="12.75" customHeight="1">
      <c r="A88" s="499" t="s">
        <v>252</v>
      </c>
      <c r="B88" s="133" t="s">
        <v>253</v>
      </c>
      <c r="C88" s="383"/>
      <c r="D88" s="488"/>
      <c r="E88" s="488"/>
      <c r="F88" s="488"/>
    </row>
    <row r="89" spans="1:6" ht="12.75" customHeight="1">
      <c r="A89" s="499" t="s">
        <v>254</v>
      </c>
      <c r="B89" s="133" t="s">
        <v>255</v>
      </c>
      <c r="C89" s="383"/>
      <c r="D89" s="488"/>
      <c r="E89" s="488"/>
      <c r="F89" s="488"/>
    </row>
    <row r="90" spans="1:6" ht="12.75" customHeight="1">
      <c r="A90" s="499" t="s">
        <v>256</v>
      </c>
      <c r="B90" s="133" t="s">
        <v>257</v>
      </c>
      <c r="C90" s="383"/>
      <c r="D90" s="488"/>
      <c r="E90" s="488"/>
      <c r="F90" s="488"/>
    </row>
    <row r="91" spans="1:6" ht="25.5" customHeight="1">
      <c r="A91" s="499" t="s">
        <v>262</v>
      </c>
      <c r="B91" s="133" t="s">
        <v>263</v>
      </c>
      <c r="C91" s="383"/>
      <c r="D91" s="488"/>
      <c r="E91" s="488"/>
      <c r="F91" s="488"/>
    </row>
    <row r="92" spans="1:6" ht="12.75">
      <c r="A92" s="498" t="s">
        <v>264</v>
      </c>
      <c r="B92" s="148" t="s">
        <v>265</v>
      </c>
      <c r="C92" s="384">
        <f>SUM(C86:C91)</f>
        <v>0</v>
      </c>
      <c r="D92" s="490">
        <f>SUM(D86:D91)</f>
        <v>0</v>
      </c>
      <c r="E92" s="490">
        <f>SUM(E86:E91)</f>
        <v>0</v>
      </c>
      <c r="F92" s="490">
        <f>SUM(F86:F91)</f>
        <v>0</v>
      </c>
    </row>
    <row r="93" spans="1:6" ht="12.75">
      <c r="A93" s="499" t="s">
        <v>266</v>
      </c>
      <c r="B93" s="133" t="s">
        <v>267</v>
      </c>
      <c r="C93" s="383"/>
      <c r="D93" s="488"/>
      <c r="E93" s="488"/>
      <c r="F93" s="488"/>
    </row>
    <row r="94" spans="1:6" ht="12.75">
      <c r="A94" s="499" t="s">
        <v>269</v>
      </c>
      <c r="B94" s="133" t="s">
        <v>270</v>
      </c>
      <c r="C94" s="383"/>
      <c r="D94" s="488"/>
      <c r="E94" s="488"/>
      <c r="F94" s="488"/>
    </row>
    <row r="95" spans="1:6" ht="12.75">
      <c r="A95" s="499" t="s">
        <v>271</v>
      </c>
      <c r="B95" s="133" t="s">
        <v>272</v>
      </c>
      <c r="C95" s="383"/>
      <c r="D95" s="488"/>
      <c r="E95" s="488"/>
      <c r="F95" s="488"/>
    </row>
    <row r="96" spans="1:6" ht="24" customHeight="1">
      <c r="A96" s="499" t="s">
        <v>273</v>
      </c>
      <c r="B96" s="133" t="s">
        <v>274</v>
      </c>
      <c r="C96" s="383"/>
      <c r="D96" s="488"/>
      <c r="E96" s="488"/>
      <c r="F96" s="488"/>
    </row>
    <row r="97" spans="1:6" ht="12.75">
      <c r="A97" s="498" t="s">
        <v>275</v>
      </c>
      <c r="B97" s="148" t="s">
        <v>276</v>
      </c>
      <c r="C97" s="384">
        <f>SUM(C93:C96)</f>
        <v>0</v>
      </c>
      <c r="D97" s="490">
        <f>SUM(D93:D96)</f>
        <v>0</v>
      </c>
      <c r="E97" s="490">
        <f>SUM(E93:E96)</f>
        <v>0</v>
      </c>
      <c r="F97" s="490">
        <f>SUM(F93:F96)</f>
        <v>0</v>
      </c>
    </row>
    <row r="98" spans="1:6" ht="25.5" customHeight="1">
      <c r="A98" s="499" t="s">
        <v>277</v>
      </c>
      <c r="B98" s="158" t="s">
        <v>278</v>
      </c>
      <c r="C98" s="383"/>
      <c r="D98" s="488"/>
      <c r="E98" s="488"/>
      <c r="F98" s="488"/>
    </row>
    <row r="99" spans="1:6" ht="27" customHeight="1">
      <c r="A99" s="500" t="s">
        <v>279</v>
      </c>
      <c r="B99" s="133" t="s">
        <v>280</v>
      </c>
      <c r="C99" s="383"/>
      <c r="D99" s="488"/>
      <c r="E99" s="488"/>
      <c r="F99" s="488"/>
    </row>
    <row r="100" spans="1:6" ht="12.75">
      <c r="A100" s="498" t="s">
        <v>281</v>
      </c>
      <c r="B100" s="226" t="s">
        <v>282</v>
      </c>
      <c r="C100" s="179">
        <f>SUM(C98:C99)</f>
        <v>0</v>
      </c>
      <c r="D100" s="472">
        <f>SUM(D98:D99)</f>
        <v>0</v>
      </c>
      <c r="E100" s="472">
        <f>SUM(E98:E99)</f>
        <v>0</v>
      </c>
      <c r="F100" s="472">
        <f>SUM(F98:F99)</f>
        <v>0</v>
      </c>
    </row>
    <row r="101" spans="1:6" ht="12.75">
      <c r="A101" s="499"/>
      <c r="B101" s="227" t="s">
        <v>283</v>
      </c>
      <c r="C101" s="192">
        <f>SUM(C100+C97+C92+C85+C78+C29+C23)</f>
        <v>1200</v>
      </c>
      <c r="D101" s="472">
        <f>SUM(D100+D97+D92+D85+D78+D29+D23)</f>
        <v>1200</v>
      </c>
      <c r="E101" s="472">
        <f>SUM(E100+E97+E92+E85+E78+E29+E23)</f>
        <v>1200</v>
      </c>
      <c r="F101" s="472">
        <f>SUM(F100+F97+F92+F85+F78+F29+F23)</f>
        <v>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1" r:id="rId1"/>
  <headerFooter alignWithMargins="0">
    <oddHeader>&amp;L&amp;D&amp;C&amp;P/&amp;N</oddHeader>
    <oddFooter>&amp;L&amp;"Times New Roman,Normál"&amp;12&amp;F&amp;R&amp;A</oddFooter>
  </headerFooter>
  <rowBreaks count="1" manualBreakCount="1">
    <brk id="51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91">
      <selection activeCell="F45" sqref="F45"/>
    </sheetView>
  </sheetViews>
  <sheetFormatPr defaultColWidth="8.41015625" defaultRowHeight="18"/>
  <cols>
    <col min="1" max="1" width="8.41015625" style="3" customWidth="1"/>
    <col min="2" max="2" width="33.66015625" style="3" customWidth="1"/>
    <col min="3" max="3" width="5.66015625" style="432" customWidth="1"/>
    <col min="4" max="4" width="7.33203125" style="162" customWidth="1"/>
    <col min="5" max="6" width="9.08203125" style="70" customWidth="1"/>
    <col min="7" max="246" width="7.08203125" style="3" customWidth="1"/>
    <col min="247" max="16384" width="8.41015625" style="3" customWidth="1"/>
  </cols>
  <sheetData>
    <row r="2" spans="1:6" ht="12.75">
      <c r="A2" s="880" t="s">
        <v>50</v>
      </c>
      <c r="B2" s="880"/>
      <c r="C2" s="880"/>
      <c r="D2" s="880"/>
      <c r="E2" s="880"/>
      <c r="F2" s="3"/>
    </row>
    <row r="3" spans="3:6" ht="12.75">
      <c r="C3" s="433"/>
      <c r="E3" s="70" t="s">
        <v>5</v>
      </c>
      <c r="F3" s="70" t="s">
        <v>708</v>
      </c>
    </row>
    <row r="4" spans="1:6" ht="12.75">
      <c r="A4" s="134">
        <v>869041</v>
      </c>
      <c r="B4" s="74" t="s">
        <v>477</v>
      </c>
      <c r="C4" s="179">
        <v>2017</v>
      </c>
      <c r="D4" s="419" t="s">
        <v>445</v>
      </c>
      <c r="E4" s="501">
        <v>43100</v>
      </c>
      <c r="F4" s="501">
        <v>43100</v>
      </c>
    </row>
    <row r="5" spans="1:6" ht="12.75">
      <c r="A5" s="319" t="s">
        <v>478</v>
      </c>
      <c r="B5" s="78"/>
      <c r="C5" s="164"/>
      <c r="D5" s="164"/>
      <c r="E5" s="230"/>
      <c r="F5" s="230"/>
    </row>
    <row r="6" spans="1:7" ht="12" customHeight="1">
      <c r="A6" s="166" t="s">
        <v>60</v>
      </c>
      <c r="B6" s="167" t="s">
        <v>61</v>
      </c>
      <c r="C6" s="164">
        <v>1900</v>
      </c>
      <c r="D6" s="164">
        <v>1900</v>
      </c>
      <c r="E6" s="164">
        <v>1900</v>
      </c>
      <c r="F6" s="164">
        <v>1900</v>
      </c>
      <c r="G6"/>
    </row>
    <row r="7" spans="1:6" ht="12" customHeight="1">
      <c r="A7" s="168" t="s">
        <v>64</v>
      </c>
      <c r="B7" s="169" t="s">
        <v>65</v>
      </c>
      <c r="C7" s="164"/>
      <c r="D7" s="164"/>
      <c r="E7" s="164"/>
      <c r="F7" s="164"/>
    </row>
    <row r="8" spans="1:6" ht="12" customHeight="1">
      <c r="A8" s="168" t="s">
        <v>69</v>
      </c>
      <c r="B8" s="169" t="s">
        <v>70</v>
      </c>
      <c r="C8" s="76">
        <v>584</v>
      </c>
      <c r="D8" s="76">
        <v>584</v>
      </c>
      <c r="E8" s="76">
        <v>584</v>
      </c>
      <c r="F8" s="76">
        <v>583</v>
      </c>
    </row>
    <row r="9" spans="1:6" ht="12" customHeight="1">
      <c r="A9" s="168" t="s">
        <v>73</v>
      </c>
      <c r="B9" s="169" t="s">
        <v>74</v>
      </c>
      <c r="C9" s="164"/>
      <c r="D9" s="164"/>
      <c r="E9" s="164"/>
      <c r="F9" s="164"/>
    </row>
    <row r="10" spans="1:6" ht="12" customHeight="1">
      <c r="A10" s="168" t="s">
        <v>77</v>
      </c>
      <c r="B10" s="170" t="s">
        <v>78</v>
      </c>
      <c r="C10" s="164"/>
      <c r="D10" s="164"/>
      <c r="E10" s="164"/>
      <c r="F10" s="164"/>
    </row>
    <row r="11" spans="1:6" ht="12" customHeight="1">
      <c r="A11" s="168" t="s">
        <v>82</v>
      </c>
      <c r="B11" s="170" t="s">
        <v>83</v>
      </c>
      <c r="C11" s="164"/>
      <c r="D11" s="164"/>
      <c r="E11" s="164"/>
      <c r="F11" s="164"/>
    </row>
    <row r="12" spans="1:6" ht="12" customHeight="1">
      <c r="A12" s="168" t="s">
        <v>86</v>
      </c>
      <c r="B12" s="171" t="s">
        <v>286</v>
      </c>
      <c r="C12" s="164"/>
      <c r="D12" s="164"/>
      <c r="E12" s="164"/>
      <c r="F12" s="164"/>
    </row>
    <row r="13" spans="1:6" ht="12" customHeight="1">
      <c r="A13" s="168" t="s">
        <v>89</v>
      </c>
      <c r="B13" s="171" t="s">
        <v>90</v>
      </c>
      <c r="C13" s="164">
        <v>150</v>
      </c>
      <c r="D13" s="164">
        <v>150</v>
      </c>
      <c r="E13" s="164">
        <v>150</v>
      </c>
      <c r="F13" s="164">
        <v>149</v>
      </c>
    </row>
    <row r="14" spans="1:6" ht="12" customHeight="1">
      <c r="A14" s="168" t="s">
        <v>92</v>
      </c>
      <c r="B14" s="169" t="s">
        <v>287</v>
      </c>
      <c r="C14" s="164"/>
      <c r="D14" s="164">
        <v>246</v>
      </c>
      <c r="E14" s="164">
        <v>246</v>
      </c>
      <c r="F14" s="164">
        <v>182</v>
      </c>
    </row>
    <row r="15" spans="1:6" ht="12" customHeight="1">
      <c r="A15" s="168" t="s">
        <v>96</v>
      </c>
      <c r="B15" s="169" t="s">
        <v>288</v>
      </c>
      <c r="C15" s="164"/>
      <c r="D15" s="164"/>
      <c r="E15" s="164"/>
      <c r="F15" s="164"/>
    </row>
    <row r="16" spans="1:6" ht="12" customHeight="1">
      <c r="A16" s="172" t="s">
        <v>98</v>
      </c>
      <c r="B16" s="173" t="s">
        <v>99</v>
      </c>
      <c r="C16" s="164">
        <v>161</v>
      </c>
      <c r="D16" s="164">
        <v>161</v>
      </c>
      <c r="E16" s="164">
        <v>161</v>
      </c>
      <c r="F16" s="164">
        <v>161</v>
      </c>
    </row>
    <row r="17" spans="1:6" ht="12" customHeight="1">
      <c r="A17" s="174" t="s">
        <v>102</v>
      </c>
      <c r="B17" s="175" t="s">
        <v>103</v>
      </c>
      <c r="C17" s="176">
        <f>SUM(C6:C16)</f>
        <v>2795</v>
      </c>
      <c r="D17" s="176">
        <f>SUM(D6:D16)</f>
        <v>3041</v>
      </c>
      <c r="E17" s="176">
        <f>SUM(E6:E16)</f>
        <v>3041</v>
      </c>
      <c r="F17" s="176">
        <f>SUM(F6:F16)</f>
        <v>2975</v>
      </c>
    </row>
    <row r="18" spans="1:6" ht="12" customHeight="1">
      <c r="A18" s="177" t="s">
        <v>104</v>
      </c>
      <c r="B18" s="178" t="s">
        <v>105</v>
      </c>
      <c r="C18" s="164"/>
      <c r="D18" s="164"/>
      <c r="E18" s="164"/>
      <c r="F18" s="164"/>
    </row>
    <row r="19" spans="1:6" ht="12" customHeight="1">
      <c r="A19" s="177" t="s">
        <v>107</v>
      </c>
      <c r="B19" s="178" t="s">
        <v>108</v>
      </c>
      <c r="C19" s="164"/>
      <c r="D19" s="164"/>
      <c r="E19" s="164"/>
      <c r="F19" s="164"/>
    </row>
    <row r="20" spans="1:6" ht="12" customHeight="1">
      <c r="A20" s="177" t="s">
        <v>109</v>
      </c>
      <c r="B20" s="178" t="s">
        <v>110</v>
      </c>
      <c r="C20" s="164"/>
      <c r="D20" s="164"/>
      <c r="E20" s="164"/>
      <c r="F20" s="164"/>
    </row>
    <row r="21" spans="1:6" ht="12" customHeight="1">
      <c r="A21" s="177" t="s">
        <v>111</v>
      </c>
      <c r="B21" s="178" t="s">
        <v>112</v>
      </c>
      <c r="C21" s="164"/>
      <c r="D21" s="164"/>
      <c r="E21" s="164"/>
      <c r="F21" s="164"/>
    </row>
    <row r="22" spans="1:6" ht="12" customHeight="1">
      <c r="A22" s="174" t="s">
        <v>115</v>
      </c>
      <c r="B22" s="175" t="s">
        <v>116</v>
      </c>
      <c r="C22" s="179">
        <f>SUM(C18:C21)</f>
        <v>0</v>
      </c>
      <c r="D22" s="179">
        <f>SUM(D18:D21)</f>
        <v>0</v>
      </c>
      <c r="E22" s="179">
        <f>SUM(E18:E21)</f>
        <v>0</v>
      </c>
      <c r="F22" s="179">
        <f>SUM(F18:F21)</f>
        <v>0</v>
      </c>
    </row>
    <row r="23" spans="1:6" ht="12" customHeight="1">
      <c r="A23" s="180" t="s">
        <v>117</v>
      </c>
      <c r="B23" s="181" t="s">
        <v>118</v>
      </c>
      <c r="C23" s="176">
        <f>SUM(C22,C17)</f>
        <v>2795</v>
      </c>
      <c r="D23" s="176">
        <f>SUM(D22,D17)</f>
        <v>3041</v>
      </c>
      <c r="E23" s="176">
        <f>SUM(E22,E17)</f>
        <v>3041</v>
      </c>
      <c r="F23" s="176">
        <f>SUM(F22,F17)</f>
        <v>2975</v>
      </c>
    </row>
    <row r="24" spans="1:6" ht="12" customHeight="1">
      <c r="A24" s="182"/>
      <c r="B24" s="183"/>
      <c r="C24" s="164"/>
      <c r="D24" s="164"/>
      <c r="E24" s="164"/>
      <c r="F24" s="164"/>
    </row>
    <row r="25" spans="1:7" ht="12" customHeight="1">
      <c r="A25" s="184" t="s">
        <v>120</v>
      </c>
      <c r="B25" s="185" t="s">
        <v>289</v>
      </c>
      <c r="C25" s="363">
        <v>591</v>
      </c>
      <c r="D25" s="363">
        <v>591</v>
      </c>
      <c r="E25" s="363">
        <v>591</v>
      </c>
      <c r="F25" s="363">
        <v>591</v>
      </c>
      <c r="G25"/>
    </row>
    <row r="26" spans="1:7" ht="12" customHeight="1">
      <c r="A26" s="186" t="s">
        <v>123</v>
      </c>
      <c r="B26" s="185" t="s">
        <v>124</v>
      </c>
      <c r="C26" s="363"/>
      <c r="D26" s="363"/>
      <c r="E26" s="363"/>
      <c r="F26" s="363"/>
      <c r="G26"/>
    </row>
    <row r="27" spans="1:7" ht="12" customHeight="1">
      <c r="A27" s="187" t="s">
        <v>125</v>
      </c>
      <c r="B27" s="188" t="s">
        <v>126</v>
      </c>
      <c r="C27" s="363">
        <v>25</v>
      </c>
      <c r="D27" s="363">
        <v>25</v>
      </c>
      <c r="E27" s="363">
        <v>25</v>
      </c>
      <c r="F27" s="363">
        <v>25</v>
      </c>
      <c r="G27"/>
    </row>
    <row r="28" spans="1:7" ht="12" customHeight="1">
      <c r="A28" s="189" t="s">
        <v>128</v>
      </c>
      <c r="B28" s="188" t="s">
        <v>129</v>
      </c>
      <c r="C28" s="363">
        <v>27</v>
      </c>
      <c r="D28" s="363">
        <v>27</v>
      </c>
      <c r="E28" s="363">
        <v>27</v>
      </c>
      <c r="F28" s="363">
        <v>26</v>
      </c>
      <c r="G28"/>
    </row>
    <row r="29" spans="1:7" ht="12" customHeight="1">
      <c r="A29" s="190" t="s">
        <v>131</v>
      </c>
      <c r="B29" s="191" t="s">
        <v>132</v>
      </c>
      <c r="C29" s="192">
        <f>SUM(C25:C28)</f>
        <v>643</v>
      </c>
      <c r="D29" s="192">
        <f>SUM(D25:D28)</f>
        <v>643</v>
      </c>
      <c r="E29" s="192">
        <f>SUM(E25:E28)</f>
        <v>643</v>
      </c>
      <c r="F29" s="192">
        <f>SUM(F25:F28)</f>
        <v>642</v>
      </c>
      <c r="G29"/>
    </row>
    <row r="30" spans="1:6" ht="15" customHeight="1">
      <c r="A30" s="193"/>
      <c r="B30" s="194"/>
      <c r="C30" s="164"/>
      <c r="D30" s="164"/>
      <c r="E30" s="164"/>
      <c r="F30" s="164"/>
    </row>
    <row r="31" spans="1:6" ht="13.5" customHeight="1">
      <c r="A31" s="166" t="s">
        <v>133</v>
      </c>
      <c r="B31" s="195" t="s">
        <v>134</v>
      </c>
      <c r="C31" s="164"/>
      <c r="D31" s="164"/>
      <c r="E31" s="230"/>
      <c r="F31" s="230"/>
    </row>
    <row r="32" spans="1:6" ht="13.5" customHeight="1">
      <c r="A32" s="168" t="s">
        <v>135</v>
      </c>
      <c r="B32" s="169" t="s">
        <v>290</v>
      </c>
      <c r="C32" s="164"/>
      <c r="D32" s="164"/>
      <c r="E32" s="230"/>
      <c r="F32" s="230"/>
    </row>
    <row r="33" spans="1:6" ht="13.5" customHeight="1">
      <c r="A33" s="168" t="s">
        <v>137</v>
      </c>
      <c r="B33" s="169" t="s">
        <v>138</v>
      </c>
      <c r="C33" s="164"/>
      <c r="D33" s="164"/>
      <c r="E33" s="230"/>
      <c r="F33" s="230"/>
    </row>
    <row r="34" spans="1:6" ht="13.5" customHeight="1">
      <c r="A34" s="168" t="s">
        <v>140</v>
      </c>
      <c r="B34" s="169" t="s">
        <v>141</v>
      </c>
      <c r="C34" s="164"/>
      <c r="D34" s="164"/>
      <c r="E34" s="230"/>
      <c r="F34" s="230"/>
    </row>
    <row r="35" spans="1:6" ht="13.5" customHeight="1">
      <c r="A35" s="168" t="s">
        <v>142</v>
      </c>
      <c r="B35" s="169" t="s">
        <v>143</v>
      </c>
      <c r="C35" s="164">
        <v>50</v>
      </c>
      <c r="D35" s="164">
        <v>50</v>
      </c>
      <c r="E35" s="164">
        <v>50</v>
      </c>
      <c r="F35" s="164">
        <v>15</v>
      </c>
    </row>
    <row r="36" spans="1:6" ht="13.5" customHeight="1">
      <c r="A36" s="168" t="s">
        <v>145</v>
      </c>
      <c r="B36" s="196" t="s">
        <v>146</v>
      </c>
      <c r="C36" s="197">
        <f>SUM(C31:C35)</f>
        <v>50</v>
      </c>
      <c r="D36" s="197">
        <f>SUM(D31:D35)</f>
        <v>50</v>
      </c>
      <c r="E36" s="197">
        <f>SUM(E31:E35)</f>
        <v>50</v>
      </c>
      <c r="F36" s="197">
        <f>SUM(F31:F35)</f>
        <v>15</v>
      </c>
    </row>
    <row r="37" spans="1:6" ht="13.5" customHeight="1">
      <c r="A37" s="168" t="s">
        <v>147</v>
      </c>
      <c r="B37" s="169" t="s">
        <v>148</v>
      </c>
      <c r="C37" s="197"/>
      <c r="D37" s="197"/>
      <c r="E37" s="197"/>
      <c r="F37" s="197"/>
    </row>
    <row r="38" spans="1:6" ht="13.5" customHeight="1">
      <c r="A38" s="168" t="s">
        <v>149</v>
      </c>
      <c r="B38" s="169" t="s">
        <v>150</v>
      </c>
      <c r="C38" s="164">
        <v>25</v>
      </c>
      <c r="D38" s="164">
        <v>25</v>
      </c>
      <c r="E38" s="164">
        <v>25</v>
      </c>
      <c r="F38" s="164">
        <v>21</v>
      </c>
    </row>
    <row r="39" spans="1:6" ht="13.5" customHeight="1">
      <c r="A39" s="168" t="s">
        <v>151</v>
      </c>
      <c r="B39" s="169" t="s">
        <v>152</v>
      </c>
      <c r="C39" s="164"/>
      <c r="D39" s="164"/>
      <c r="E39" s="164"/>
      <c r="F39" s="164"/>
    </row>
    <row r="40" spans="1:6" ht="13.5" customHeight="1">
      <c r="A40" s="168" t="s">
        <v>153</v>
      </c>
      <c r="B40" s="169" t="s">
        <v>154</v>
      </c>
      <c r="C40" s="164">
        <v>20</v>
      </c>
      <c r="D40" s="164">
        <v>20</v>
      </c>
      <c r="E40" s="164">
        <v>20</v>
      </c>
      <c r="F40" s="164">
        <v>19</v>
      </c>
    </row>
    <row r="41" spans="1:6" ht="13.5" customHeight="1">
      <c r="A41" s="198" t="s">
        <v>156</v>
      </c>
      <c r="B41" s="199" t="s">
        <v>157</v>
      </c>
      <c r="C41" s="164"/>
      <c r="D41" s="391">
        <v>10</v>
      </c>
      <c r="E41" s="230">
        <v>10</v>
      </c>
      <c r="F41" s="230">
        <v>2</v>
      </c>
    </row>
    <row r="42" spans="1:6" ht="13.5" customHeight="1">
      <c r="A42" s="180" t="s">
        <v>159</v>
      </c>
      <c r="B42" s="200" t="s">
        <v>160</v>
      </c>
      <c r="C42" s="179">
        <f>SUM(C38:C41)</f>
        <v>45</v>
      </c>
      <c r="D42" s="179">
        <f>SUM(D38:D41)</f>
        <v>55</v>
      </c>
      <c r="E42" s="179">
        <f>SUM(E38:E41)</f>
        <v>55</v>
      </c>
      <c r="F42" s="179">
        <f>SUM(F38:F41)</f>
        <v>42</v>
      </c>
    </row>
    <row r="43" spans="1:6" ht="13.5" customHeight="1">
      <c r="A43" s="201" t="s">
        <v>161</v>
      </c>
      <c r="B43" s="202" t="s">
        <v>162</v>
      </c>
      <c r="C43" s="203">
        <f>SUM(C42,C36)</f>
        <v>95</v>
      </c>
      <c r="D43" s="203">
        <f>SUM(D42,D36)</f>
        <v>105</v>
      </c>
      <c r="E43" s="203">
        <f>SUM(E42,E36)</f>
        <v>105</v>
      </c>
      <c r="F43" s="203">
        <f>SUM(F42,F36)</f>
        <v>57</v>
      </c>
    </row>
    <row r="44" spans="1:6" ht="13.5" customHeight="1">
      <c r="A44" s="166" t="s">
        <v>163</v>
      </c>
      <c r="B44" s="195" t="s">
        <v>164</v>
      </c>
      <c r="C44" s="164">
        <v>60</v>
      </c>
      <c r="D44" s="164">
        <v>60</v>
      </c>
      <c r="E44" s="164">
        <v>60</v>
      </c>
      <c r="F44" s="164">
        <v>65</v>
      </c>
    </row>
    <row r="45" spans="1:6" ht="13.5" customHeight="1">
      <c r="A45" s="204" t="s">
        <v>165</v>
      </c>
      <c r="B45" s="205" t="s">
        <v>166</v>
      </c>
      <c r="C45" s="164"/>
      <c r="D45" s="164"/>
      <c r="E45" s="164"/>
      <c r="F45" s="164"/>
    </row>
    <row r="46" spans="1:6" ht="13.5" customHeight="1">
      <c r="A46" s="168" t="s">
        <v>167</v>
      </c>
      <c r="B46" s="169" t="s">
        <v>168</v>
      </c>
      <c r="C46" s="164">
        <v>50</v>
      </c>
      <c r="D46" s="164">
        <v>50</v>
      </c>
      <c r="E46" s="164">
        <v>50</v>
      </c>
      <c r="F46" s="164">
        <v>41</v>
      </c>
    </row>
    <row r="47" spans="1:6" ht="13.5" customHeight="1">
      <c r="A47" s="206" t="s">
        <v>169</v>
      </c>
      <c r="B47" s="207" t="s">
        <v>170</v>
      </c>
      <c r="C47" s="203">
        <f>SUM(C44:C46)</f>
        <v>110</v>
      </c>
      <c r="D47" s="203">
        <f>SUM(D44:D46)</f>
        <v>110</v>
      </c>
      <c r="E47" s="203">
        <f>SUM(E44:E46)</f>
        <v>110</v>
      </c>
      <c r="F47" s="203">
        <f>SUM(F44:F46)</f>
        <v>106</v>
      </c>
    </row>
    <row r="48" spans="1:6" ht="13.5" customHeight="1">
      <c r="A48" s="168" t="s">
        <v>171</v>
      </c>
      <c r="B48" s="169" t="s">
        <v>172</v>
      </c>
      <c r="C48" s="164">
        <v>55</v>
      </c>
      <c r="D48" s="164">
        <v>55</v>
      </c>
      <c r="E48" s="164">
        <v>55</v>
      </c>
      <c r="F48" s="164">
        <v>11</v>
      </c>
    </row>
    <row r="49" spans="1:6" ht="13.5" customHeight="1">
      <c r="A49" s="168" t="s">
        <v>173</v>
      </c>
      <c r="B49" s="169" t="s">
        <v>174</v>
      </c>
      <c r="C49" s="164">
        <v>150</v>
      </c>
      <c r="D49" s="164">
        <v>150</v>
      </c>
      <c r="E49" s="164">
        <v>150</v>
      </c>
      <c r="F49" s="164">
        <v>157</v>
      </c>
    </row>
    <row r="50" spans="1:6" ht="13.5" customHeight="1">
      <c r="A50" s="168" t="s">
        <v>175</v>
      </c>
      <c r="B50" s="169" t="s">
        <v>176</v>
      </c>
      <c r="C50" s="164">
        <v>45</v>
      </c>
      <c r="D50" s="164">
        <v>45</v>
      </c>
      <c r="E50" s="164">
        <v>45</v>
      </c>
      <c r="F50" s="164">
        <v>3</v>
      </c>
    </row>
    <row r="51" spans="1:6" ht="13.5" customHeight="1">
      <c r="A51" s="206" t="s">
        <v>177</v>
      </c>
      <c r="B51" s="207" t="s">
        <v>178</v>
      </c>
      <c r="C51" s="203">
        <f>SUM(C48:C50)</f>
        <v>250</v>
      </c>
      <c r="D51" s="203">
        <f>SUM(D48:D50)</f>
        <v>250</v>
      </c>
      <c r="E51" s="203">
        <f>SUM(E48:E50)</f>
        <v>250</v>
      </c>
      <c r="F51" s="203">
        <f>SUM(F48:F50)</f>
        <v>171</v>
      </c>
    </row>
    <row r="52" spans="1:6" ht="13.5" customHeight="1">
      <c r="A52" s="168" t="s">
        <v>179</v>
      </c>
      <c r="B52" s="169" t="s">
        <v>180</v>
      </c>
      <c r="C52" s="164"/>
      <c r="D52" s="164"/>
      <c r="E52" s="164"/>
      <c r="F52" s="164"/>
    </row>
    <row r="53" spans="1:6" ht="13.5" customHeight="1">
      <c r="A53" s="168" t="s">
        <v>181</v>
      </c>
      <c r="B53" s="169" t="s">
        <v>182</v>
      </c>
      <c r="C53" s="164">
        <v>150</v>
      </c>
      <c r="D53" s="164">
        <v>150</v>
      </c>
      <c r="E53" s="164">
        <v>150</v>
      </c>
      <c r="F53" s="164">
        <v>28</v>
      </c>
    </row>
    <row r="54" spans="1:6" ht="13.5" customHeight="1">
      <c r="A54" s="168" t="s">
        <v>184</v>
      </c>
      <c r="B54" s="169" t="s">
        <v>185</v>
      </c>
      <c r="C54" s="164">
        <v>10</v>
      </c>
      <c r="D54" s="164">
        <v>10</v>
      </c>
      <c r="E54" s="164">
        <v>10</v>
      </c>
      <c r="F54" s="164">
        <v>0</v>
      </c>
    </row>
    <row r="55" spans="1:6" ht="16.5" customHeight="1">
      <c r="A55" s="206" t="s">
        <v>186</v>
      </c>
      <c r="B55" s="207" t="s">
        <v>187</v>
      </c>
      <c r="C55" s="203">
        <f>SUM(C53:C54)</f>
        <v>160</v>
      </c>
      <c r="D55" s="203">
        <f>SUM(D53:D54)</f>
        <v>160</v>
      </c>
      <c r="E55" s="203">
        <f>SUM(E53:E54)</f>
        <v>160</v>
      </c>
      <c r="F55" s="203">
        <f>SUM(F53:F54)</f>
        <v>28</v>
      </c>
    </row>
    <row r="56" spans="1:6" ht="13.5" customHeight="1">
      <c r="A56" s="206" t="s">
        <v>188</v>
      </c>
      <c r="B56" s="438" t="s">
        <v>189</v>
      </c>
      <c r="C56" s="209"/>
      <c r="D56" s="209"/>
      <c r="E56" s="209"/>
      <c r="F56" s="209"/>
    </row>
    <row r="57" spans="1:6" ht="13.5" customHeight="1">
      <c r="A57" s="198"/>
      <c r="B57" s="238" t="s">
        <v>190</v>
      </c>
      <c r="C57" s="210"/>
      <c r="D57" s="210"/>
      <c r="E57" s="210"/>
      <c r="F57" s="210"/>
    </row>
    <row r="58" spans="1:6" ht="13.5" customHeight="1">
      <c r="A58" s="198" t="s">
        <v>191</v>
      </c>
      <c r="B58" s="238" t="s">
        <v>192</v>
      </c>
      <c r="C58" s="210">
        <v>10</v>
      </c>
      <c r="D58" s="210">
        <v>10</v>
      </c>
      <c r="E58" s="210">
        <v>10</v>
      </c>
      <c r="F58" s="210">
        <v>12</v>
      </c>
    </row>
    <row r="59" spans="1:6" ht="13.5" customHeight="1">
      <c r="A59" s="198" t="s">
        <v>194</v>
      </c>
      <c r="B59" s="238" t="s">
        <v>195</v>
      </c>
      <c r="C59" s="210"/>
      <c r="D59" s="210"/>
      <c r="E59" s="210"/>
      <c r="F59" s="210"/>
    </row>
    <row r="60" spans="1:6" ht="13.5" customHeight="1">
      <c r="A60" s="211" t="s">
        <v>196</v>
      </c>
      <c r="B60" s="241" t="s">
        <v>197</v>
      </c>
      <c r="C60" s="212"/>
      <c r="D60" s="212"/>
      <c r="E60" s="212"/>
      <c r="F60" s="212"/>
    </row>
    <row r="61" spans="1:6" ht="13.5" customHeight="1">
      <c r="A61" s="189" t="s">
        <v>198</v>
      </c>
      <c r="B61" s="242" t="s">
        <v>199</v>
      </c>
      <c r="C61" s="212">
        <v>15</v>
      </c>
      <c r="D61" s="212">
        <v>15</v>
      </c>
      <c r="E61" s="212">
        <v>15</v>
      </c>
      <c r="F61" s="212">
        <v>15</v>
      </c>
    </row>
    <row r="62" spans="1:6" ht="13.5" customHeight="1">
      <c r="A62" s="189" t="s">
        <v>200</v>
      </c>
      <c r="B62" s="242" t="s">
        <v>201</v>
      </c>
      <c r="C62" s="212"/>
      <c r="D62" s="212"/>
      <c r="E62" s="212"/>
      <c r="F62" s="212"/>
    </row>
    <row r="63" spans="1:6" ht="13.5" customHeight="1">
      <c r="A63" s="189" t="s">
        <v>202</v>
      </c>
      <c r="B63" s="242" t="s">
        <v>203</v>
      </c>
      <c r="C63" s="212"/>
      <c r="D63" s="212"/>
      <c r="E63" s="212"/>
      <c r="F63" s="212"/>
    </row>
    <row r="64" spans="1:7" s="425" customFormat="1" ht="57.75" customHeight="1">
      <c r="A64" s="453" t="s">
        <v>205</v>
      </c>
      <c r="B64" s="444" t="s">
        <v>206</v>
      </c>
      <c r="C64" s="455">
        <v>100</v>
      </c>
      <c r="D64" s="455">
        <v>131</v>
      </c>
      <c r="E64" s="455">
        <v>131</v>
      </c>
      <c r="F64" s="455">
        <v>117</v>
      </c>
      <c r="G64" s="502" t="s">
        <v>479</v>
      </c>
    </row>
    <row r="65" spans="1:6" ht="13.5" customHeight="1">
      <c r="A65" s="213" t="s">
        <v>208</v>
      </c>
      <c r="B65" s="241" t="s">
        <v>209</v>
      </c>
      <c r="C65" s="212">
        <f>SUM(C61:C64)</f>
        <v>115</v>
      </c>
      <c r="D65" s="212">
        <f>SUM(D61:D64)</f>
        <v>146</v>
      </c>
      <c r="E65" s="212">
        <f>SUM(E61:E64)</f>
        <v>146</v>
      </c>
      <c r="F65" s="212">
        <f>SUM(F58:F64)</f>
        <v>144</v>
      </c>
    </row>
    <row r="66" spans="1:6" ht="13.5" customHeight="1">
      <c r="A66" s="214" t="s">
        <v>210</v>
      </c>
      <c r="B66" s="236" t="s">
        <v>211</v>
      </c>
      <c r="C66" s="388">
        <f>SUM(C65+C60+C56+C55+C51)</f>
        <v>525</v>
      </c>
      <c r="D66" s="388">
        <f>SUM(D65+D60+D56+D55+D51)</f>
        <v>556</v>
      </c>
      <c r="E66" s="388">
        <f>SUM(E65+E60+E56+E55+E51)</f>
        <v>556</v>
      </c>
      <c r="F66" s="388">
        <f>SUM(F65+F60+F56+F55+F51)</f>
        <v>343</v>
      </c>
    </row>
    <row r="67" spans="1:6" ht="13.5" customHeight="1">
      <c r="A67" s="168" t="s">
        <v>212</v>
      </c>
      <c r="B67" s="242" t="s">
        <v>213</v>
      </c>
      <c r="C67" s="216"/>
      <c r="D67" s="216"/>
      <c r="E67" s="216"/>
      <c r="F67" s="216"/>
    </row>
    <row r="68" spans="1:6" ht="13.5" customHeight="1">
      <c r="A68" s="168" t="s">
        <v>214</v>
      </c>
      <c r="B68" s="242" t="s">
        <v>215</v>
      </c>
      <c r="C68" s="216"/>
      <c r="D68" s="216"/>
      <c r="E68" s="216"/>
      <c r="F68" s="216"/>
    </row>
    <row r="69" spans="1:6" ht="13.5" customHeight="1">
      <c r="A69" s="206" t="s">
        <v>217</v>
      </c>
      <c r="B69" s="236" t="s">
        <v>218</v>
      </c>
      <c r="C69" s="215">
        <f>SUM(C67:C68)</f>
        <v>0</v>
      </c>
      <c r="D69" s="215">
        <f>SUM(D67:D68)</f>
        <v>0</v>
      </c>
      <c r="E69" s="215">
        <f>SUM(E67:E68)</f>
        <v>0</v>
      </c>
      <c r="F69" s="215">
        <f>SUM(F67:F68)</f>
        <v>0</v>
      </c>
    </row>
    <row r="70" spans="1:7" ht="26.25" customHeight="1">
      <c r="A70" s="211" t="s">
        <v>219</v>
      </c>
      <c r="B70" s="241" t="s">
        <v>220</v>
      </c>
      <c r="C70" s="217">
        <v>196</v>
      </c>
      <c r="D70" s="431">
        <v>206</v>
      </c>
      <c r="E70" s="217">
        <v>206</v>
      </c>
      <c r="F70" s="217">
        <v>154</v>
      </c>
      <c r="G70" s="3">
        <f>F70*27%</f>
        <v>41.580000000000005</v>
      </c>
    </row>
    <row r="71" spans="1:6" ht="12.75" customHeight="1">
      <c r="A71" s="180" t="s">
        <v>221</v>
      </c>
      <c r="B71" s="241" t="s">
        <v>222</v>
      </c>
      <c r="C71" s="217"/>
      <c r="D71" s="217"/>
      <c r="E71" s="217"/>
      <c r="F71" s="217"/>
    </row>
    <row r="72" spans="1:6" ht="12.75" customHeight="1">
      <c r="A72" s="78" t="s">
        <v>223</v>
      </c>
      <c r="B72" s="241" t="s">
        <v>224</v>
      </c>
      <c r="C72" s="217"/>
      <c r="D72" s="217"/>
      <c r="E72" s="217"/>
      <c r="F72" s="217"/>
    </row>
    <row r="73" spans="1:6" ht="12.75" customHeight="1">
      <c r="A73" s="218" t="s">
        <v>225</v>
      </c>
      <c r="B73" s="245" t="s">
        <v>226</v>
      </c>
      <c r="C73" s="217"/>
      <c r="D73" s="217"/>
      <c r="E73" s="217"/>
      <c r="F73" s="217"/>
    </row>
    <row r="74" spans="1:6" ht="12.75" customHeight="1">
      <c r="A74" s="219" t="s">
        <v>227</v>
      </c>
      <c r="B74" s="246" t="s">
        <v>228</v>
      </c>
      <c r="C74" s="216"/>
      <c r="D74" s="216"/>
      <c r="E74" s="216"/>
      <c r="F74" s="216"/>
    </row>
    <row r="75" spans="1:6" ht="12.75" customHeight="1">
      <c r="A75" s="219" t="s">
        <v>229</v>
      </c>
      <c r="B75" s="246" t="s">
        <v>230</v>
      </c>
      <c r="C75" s="216"/>
      <c r="D75" s="216"/>
      <c r="E75" s="216"/>
      <c r="F75" s="216"/>
    </row>
    <row r="76" spans="1:6" ht="12.75" customHeight="1">
      <c r="A76" s="220" t="s">
        <v>231</v>
      </c>
      <c r="B76" s="241" t="s">
        <v>232</v>
      </c>
      <c r="C76" s="217">
        <f>SUM(C74:C75)</f>
        <v>0</v>
      </c>
      <c r="D76" s="217">
        <f>SUM(D74:D75)</f>
        <v>0</v>
      </c>
      <c r="E76" s="217">
        <f>SUM(E74:E75)</f>
        <v>0</v>
      </c>
      <c r="F76" s="217">
        <f>SUM(F74:F75)</f>
        <v>0</v>
      </c>
    </row>
    <row r="77" spans="1:6" ht="12.75" customHeight="1">
      <c r="A77" s="221" t="s">
        <v>233</v>
      </c>
      <c r="B77" s="236" t="s">
        <v>234</v>
      </c>
      <c r="C77" s="215">
        <f>C76+C73+C72+C71+C70</f>
        <v>196</v>
      </c>
      <c r="D77" s="442">
        <f>D76+D73+D72+D71+D70</f>
        <v>206</v>
      </c>
      <c r="E77" s="215">
        <f>E76+E73+E72+E71+E70</f>
        <v>206</v>
      </c>
      <c r="F77" s="215">
        <f>F76+F73+F72+F71+F70</f>
        <v>154</v>
      </c>
    </row>
    <row r="78" spans="1:10" ht="12.75" customHeight="1">
      <c r="A78" s="222" t="s">
        <v>235</v>
      </c>
      <c r="B78" s="247" t="s">
        <v>236</v>
      </c>
      <c r="C78" s="215">
        <f>SUM(C77+C69+C66+C47+C43)</f>
        <v>926</v>
      </c>
      <c r="D78" s="442">
        <f>SUM(D77+D69+D66+D47+D43)</f>
        <v>977</v>
      </c>
      <c r="E78" s="215">
        <f>SUM(E77+E69+E66+E47+E43)</f>
        <v>977</v>
      </c>
      <c r="F78" s="215">
        <f>SUM(F77+F69+F66+F47+F43)</f>
        <v>660</v>
      </c>
      <c r="G78" s="146"/>
      <c r="H78" s="146"/>
      <c r="I78" s="146"/>
      <c r="J78" s="146"/>
    </row>
    <row r="79" spans="1:10" ht="12.75" customHeight="1">
      <c r="A79" s="220" t="s">
        <v>237</v>
      </c>
      <c r="B79" s="242" t="s">
        <v>238</v>
      </c>
      <c r="C79" s="217"/>
      <c r="D79" s="217"/>
      <c r="E79" s="217"/>
      <c r="F79" s="217"/>
      <c r="G79" s="146"/>
      <c r="H79" s="146"/>
      <c r="I79" s="146"/>
      <c r="J79" s="146"/>
    </row>
    <row r="80" spans="1:10" ht="24.75" customHeight="1">
      <c r="A80" s="220" t="s">
        <v>239</v>
      </c>
      <c r="B80" s="242" t="s">
        <v>240</v>
      </c>
      <c r="C80" s="217"/>
      <c r="D80" s="217"/>
      <c r="E80" s="217"/>
      <c r="F80" s="217"/>
      <c r="G80" s="146"/>
      <c r="H80" s="146"/>
      <c r="I80" s="146"/>
      <c r="J80" s="146"/>
    </row>
    <row r="81" spans="1:10" ht="12.75" customHeight="1">
      <c r="A81" s="220"/>
      <c r="B81" s="185" t="s">
        <v>241</v>
      </c>
      <c r="C81" s="217"/>
      <c r="D81" s="217"/>
      <c r="E81" s="217"/>
      <c r="F81" s="217"/>
      <c r="G81" s="146"/>
      <c r="H81" s="146"/>
      <c r="I81" s="146"/>
      <c r="J81" s="146"/>
    </row>
    <row r="82" spans="1:6" ht="12.75" customHeight="1">
      <c r="A82" s="220"/>
      <c r="B82" s="185" t="s">
        <v>242</v>
      </c>
      <c r="C82" s="164"/>
      <c r="D82" s="164"/>
      <c r="E82" s="230"/>
      <c r="F82" s="230"/>
    </row>
    <row r="83" spans="1:6" ht="12.75" customHeight="1">
      <c r="A83" s="220"/>
      <c r="B83" s="104" t="s">
        <v>243</v>
      </c>
      <c r="C83" s="164"/>
      <c r="D83" s="164"/>
      <c r="E83" s="230"/>
      <c r="F83" s="230"/>
    </row>
    <row r="84" spans="1:6" ht="12.75" customHeight="1">
      <c r="A84" s="221" t="s">
        <v>244</v>
      </c>
      <c r="B84" s="236" t="s">
        <v>245</v>
      </c>
      <c r="C84" s="179">
        <f>SUM(C80:C83)</f>
        <v>0</v>
      </c>
      <c r="D84" s="179">
        <f>SUM(D80:D83)</f>
        <v>0</v>
      </c>
      <c r="E84" s="76">
        <f>SUM(E80:E83)</f>
        <v>0</v>
      </c>
      <c r="F84" s="76">
        <f>SUM(F80:F83)</f>
        <v>0</v>
      </c>
    </row>
    <row r="85" spans="1:6" s="150" customFormat="1" ht="12.75" customHeight="1">
      <c r="A85" s="222" t="s">
        <v>246</v>
      </c>
      <c r="B85" s="222" t="s">
        <v>247</v>
      </c>
      <c r="C85" s="203">
        <f>SUM(C79+C84)</f>
        <v>0</v>
      </c>
      <c r="D85" s="203">
        <f>SUM(D79+D84)</f>
        <v>0</v>
      </c>
      <c r="E85" s="386">
        <f>SUM(E79+E84)</f>
        <v>0</v>
      </c>
      <c r="F85" s="386">
        <f>SUM(F79+F84)</f>
        <v>0</v>
      </c>
    </row>
    <row r="86" spans="1:6" ht="12.75" customHeight="1">
      <c r="A86" s="185" t="s">
        <v>248</v>
      </c>
      <c r="B86" s="242" t="s">
        <v>249</v>
      </c>
      <c r="C86" s="216"/>
      <c r="D86" s="216"/>
      <c r="E86" s="216"/>
      <c r="F86" s="216"/>
    </row>
    <row r="87" spans="1:6" s="153" customFormat="1" ht="12.75" customHeight="1">
      <c r="A87" s="185" t="s">
        <v>250</v>
      </c>
      <c r="B87" s="242" t="s">
        <v>251</v>
      </c>
      <c r="C87" s="216"/>
      <c r="D87" s="216"/>
      <c r="E87" s="216"/>
      <c r="F87" s="216"/>
    </row>
    <row r="88" spans="1:6" ht="12.75" customHeight="1">
      <c r="A88" s="224" t="s">
        <v>252</v>
      </c>
      <c r="B88" s="242" t="s">
        <v>253</v>
      </c>
      <c r="C88" s="216"/>
      <c r="D88" s="216"/>
      <c r="E88" s="216"/>
      <c r="F88" s="216"/>
    </row>
    <row r="89" spans="1:6" ht="12.75" customHeight="1">
      <c r="A89" s="224" t="s">
        <v>254</v>
      </c>
      <c r="B89" s="242" t="s">
        <v>255</v>
      </c>
      <c r="C89" s="216"/>
      <c r="D89" s="216"/>
      <c r="E89" s="216"/>
      <c r="F89" s="216"/>
    </row>
    <row r="90" spans="1:6" s="425" customFormat="1" ht="61.5" customHeight="1">
      <c r="A90" s="443" t="s">
        <v>256</v>
      </c>
      <c r="B90" s="444" t="s">
        <v>257</v>
      </c>
      <c r="C90" s="445"/>
      <c r="D90" s="503">
        <v>104</v>
      </c>
      <c r="E90" s="445">
        <v>104</v>
      </c>
      <c r="F90" s="445">
        <v>102</v>
      </c>
    </row>
    <row r="91" spans="1:6" ht="25.5" customHeight="1">
      <c r="A91" s="224" t="s">
        <v>262</v>
      </c>
      <c r="B91" s="242" t="s">
        <v>263</v>
      </c>
      <c r="C91" s="216"/>
      <c r="D91" s="430">
        <v>28</v>
      </c>
      <c r="E91" s="216">
        <v>28</v>
      </c>
      <c r="F91" s="216">
        <v>27</v>
      </c>
    </row>
    <row r="92" spans="1:6" ht="15.75" customHeight="1">
      <c r="A92" s="225" t="s">
        <v>264</v>
      </c>
      <c r="B92" s="247" t="s">
        <v>265</v>
      </c>
      <c r="C92" s="217">
        <f>SUM(C86:C91)</f>
        <v>0</v>
      </c>
      <c r="D92" s="431">
        <f>SUM(D86:D91)</f>
        <v>132</v>
      </c>
      <c r="E92" s="217">
        <f>SUM(E86:E91)</f>
        <v>132</v>
      </c>
      <c r="F92" s="217">
        <f>SUM(F86:F91)</f>
        <v>129</v>
      </c>
    </row>
    <row r="93" spans="1:6" ht="15.75" customHeight="1">
      <c r="A93" s="224" t="s">
        <v>266</v>
      </c>
      <c r="B93" s="242" t="s">
        <v>267</v>
      </c>
      <c r="C93" s="216"/>
      <c r="D93" s="216"/>
      <c r="E93" s="216"/>
      <c r="F93" s="216"/>
    </row>
    <row r="94" spans="1:6" ht="15.75" customHeight="1">
      <c r="A94" s="224" t="s">
        <v>269</v>
      </c>
      <c r="B94" s="242" t="s">
        <v>270</v>
      </c>
      <c r="C94" s="216"/>
      <c r="D94" s="216"/>
      <c r="E94" s="216"/>
      <c r="F94" s="216"/>
    </row>
    <row r="95" spans="1:6" ht="15.75" customHeight="1">
      <c r="A95" s="224" t="s">
        <v>271</v>
      </c>
      <c r="B95" s="242" t="s">
        <v>272</v>
      </c>
      <c r="C95" s="216"/>
      <c r="D95" s="216"/>
      <c r="E95" s="216"/>
      <c r="F95" s="216"/>
    </row>
    <row r="96" spans="1:6" ht="24" customHeight="1">
      <c r="A96" s="224" t="s">
        <v>273</v>
      </c>
      <c r="B96" s="242" t="s">
        <v>274</v>
      </c>
      <c r="C96" s="216"/>
      <c r="D96" s="216"/>
      <c r="E96" s="216"/>
      <c r="F96" s="216"/>
    </row>
    <row r="97" spans="1:6" ht="12.75">
      <c r="A97" s="225" t="s">
        <v>275</v>
      </c>
      <c r="B97" s="247" t="s">
        <v>276</v>
      </c>
      <c r="C97" s="217">
        <f>SUM(C93:C96)</f>
        <v>0</v>
      </c>
      <c r="D97" s="217">
        <f>SUM(D93:D96)</f>
        <v>0</v>
      </c>
      <c r="E97" s="217">
        <f>SUM(E93:E96)</f>
        <v>0</v>
      </c>
      <c r="F97" s="217">
        <f>SUM(F93:F96)</f>
        <v>0</v>
      </c>
    </row>
    <row r="98" spans="1:6" ht="25.5" customHeight="1">
      <c r="A98" s="224" t="s">
        <v>277</v>
      </c>
      <c r="B98" s="249" t="s">
        <v>278</v>
      </c>
      <c r="C98" s="216"/>
      <c r="D98" s="216"/>
      <c r="E98" s="216"/>
      <c r="F98" s="216"/>
    </row>
    <row r="99" spans="1:6" ht="27" customHeight="1">
      <c r="A99" s="155" t="s">
        <v>279</v>
      </c>
      <c r="B99" s="242" t="s">
        <v>280</v>
      </c>
      <c r="C99" s="216"/>
      <c r="D99" s="216"/>
      <c r="E99" s="216"/>
      <c r="F99" s="216"/>
    </row>
    <row r="100" spans="1:6" ht="12.75">
      <c r="A100" s="225" t="s">
        <v>281</v>
      </c>
      <c r="B100" s="226" t="s">
        <v>282</v>
      </c>
      <c r="C100" s="179">
        <f>SUM(C98:C99)</f>
        <v>0</v>
      </c>
      <c r="D100" s="179">
        <f>SUM(D98:D99)</f>
        <v>0</v>
      </c>
      <c r="E100" s="76">
        <f>SUM(E98:E99)</f>
        <v>0</v>
      </c>
      <c r="F100" s="76">
        <f>SUM(F98:F99)</f>
        <v>0</v>
      </c>
    </row>
    <row r="101" spans="1:6" ht="12.75">
      <c r="A101" s="224"/>
      <c r="B101" s="227" t="s">
        <v>283</v>
      </c>
      <c r="C101" s="192">
        <f>SUM(C100+C97+C92+C85+C78+C29+C23)</f>
        <v>4364</v>
      </c>
      <c r="D101" s="192">
        <f>SUM(D100+D97+D92+D85+D78+D29+D23)</f>
        <v>4793</v>
      </c>
      <c r="E101" s="192">
        <f>SUM(E100+E97+E92+E85+E78+E29+E23)</f>
        <v>4793</v>
      </c>
      <c r="F101" s="192">
        <f>SUM(F100+F97+F92+F85+F78+F29+F23)</f>
        <v>4406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7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2:J112"/>
  <sheetViews>
    <sheetView view="pageBreakPreview" zoomScale="90" zoomScaleSheetLayoutView="90" zoomScalePageLayoutView="0" workbookViewId="0" topLeftCell="B94">
      <selection activeCell="F71" sqref="F71"/>
    </sheetView>
  </sheetViews>
  <sheetFormatPr defaultColWidth="8.41015625" defaultRowHeight="18"/>
  <cols>
    <col min="1" max="1" width="8.41015625" style="3" customWidth="1"/>
    <col min="2" max="2" width="34" style="3" customWidth="1"/>
    <col min="3" max="3" width="6.75" style="161" customWidth="1"/>
    <col min="4" max="4" width="7" style="162" customWidth="1"/>
    <col min="5" max="6" width="9.33203125" style="162" customWidth="1"/>
    <col min="7" max="249" width="7.08203125" style="3" customWidth="1"/>
    <col min="250" max="16384" width="8.41015625" style="3" customWidth="1"/>
  </cols>
  <sheetData>
    <row r="2" spans="1:6" ht="12.75">
      <c r="A2" s="880" t="s">
        <v>480</v>
      </c>
      <c r="B2" s="880"/>
      <c r="C2" s="880"/>
      <c r="D2" s="880"/>
      <c r="E2" s="880"/>
      <c r="F2" s="3"/>
    </row>
    <row r="3" spans="3:6" ht="12.75">
      <c r="C3" s="389"/>
      <c r="E3" s="162" t="s">
        <v>5</v>
      </c>
      <c r="F3" s="162" t="s">
        <v>708</v>
      </c>
    </row>
    <row r="4" spans="1:6" ht="12.75">
      <c r="A4" s="134">
        <v>889921</v>
      </c>
      <c r="B4" s="74" t="s">
        <v>35</v>
      </c>
      <c r="C4" s="164">
        <v>2017</v>
      </c>
      <c r="D4" s="164">
        <v>2017</v>
      </c>
      <c r="E4" s="353">
        <v>43100</v>
      </c>
      <c r="F4" s="353">
        <v>43100</v>
      </c>
    </row>
    <row r="5" spans="1:6" ht="12.75">
      <c r="A5" s="319">
        <v>107051</v>
      </c>
      <c r="B5" s="78"/>
      <c r="C5" s="464"/>
      <c r="D5" s="464"/>
      <c r="E5" s="464"/>
      <c r="F5" s="464"/>
    </row>
    <row r="6" spans="1:6" ht="12.75">
      <c r="A6" s="166" t="s">
        <v>60</v>
      </c>
      <c r="B6" s="167" t="s">
        <v>61</v>
      </c>
      <c r="C6" s="464"/>
      <c r="D6" s="464"/>
      <c r="E6" s="464"/>
      <c r="F6" s="464"/>
    </row>
    <row r="7" spans="1:6" ht="12.75">
      <c r="A7" s="168" t="s">
        <v>64</v>
      </c>
      <c r="B7" s="169" t="s">
        <v>65</v>
      </c>
      <c r="C7" s="464"/>
      <c r="D7" s="464"/>
      <c r="E7" s="464"/>
      <c r="F7" s="464"/>
    </row>
    <row r="8" spans="1:6" ht="12.75">
      <c r="A8" s="168" t="s">
        <v>69</v>
      </c>
      <c r="B8" s="169" t="s">
        <v>70</v>
      </c>
      <c r="C8" s="469"/>
      <c r="D8" s="469"/>
      <c r="E8" s="469"/>
      <c r="F8" s="469"/>
    </row>
    <row r="9" spans="1:6" ht="12.75">
      <c r="A9" s="168" t="s">
        <v>73</v>
      </c>
      <c r="B9" s="169" t="s">
        <v>74</v>
      </c>
      <c r="C9" s="464"/>
      <c r="D9" s="464"/>
      <c r="E9" s="464"/>
      <c r="F9" s="464"/>
    </row>
    <row r="10" spans="1:6" ht="12.75">
      <c r="A10" s="168" t="s">
        <v>77</v>
      </c>
      <c r="B10" s="170" t="s">
        <v>78</v>
      </c>
      <c r="C10" s="464"/>
      <c r="D10" s="464"/>
      <c r="E10" s="464"/>
      <c r="F10" s="464"/>
    </row>
    <row r="11" spans="1:6" ht="12.75">
      <c r="A11" s="168" t="s">
        <v>82</v>
      </c>
      <c r="B11" s="170" t="s">
        <v>83</v>
      </c>
      <c r="C11" s="464"/>
      <c r="D11" s="464"/>
      <c r="E11" s="464"/>
      <c r="F11" s="464"/>
    </row>
    <row r="12" spans="1:6" ht="12.75">
      <c r="A12" s="168" t="s">
        <v>86</v>
      </c>
      <c r="B12" s="171" t="s">
        <v>286</v>
      </c>
      <c r="C12" s="464"/>
      <c r="D12" s="464"/>
      <c r="E12" s="464"/>
      <c r="F12" s="464"/>
    </row>
    <row r="13" spans="1:6" ht="12.75">
      <c r="A13" s="168" t="s">
        <v>89</v>
      </c>
      <c r="B13" s="171" t="s">
        <v>90</v>
      </c>
      <c r="C13" s="464"/>
      <c r="D13" s="464"/>
      <c r="E13" s="464"/>
      <c r="F13" s="464"/>
    </row>
    <row r="14" spans="1:6" ht="12.75">
      <c r="A14" s="168" t="s">
        <v>92</v>
      </c>
      <c r="B14" s="169" t="s">
        <v>287</v>
      </c>
      <c r="C14" s="464"/>
      <c r="D14" s="464"/>
      <c r="E14" s="464"/>
      <c r="F14" s="464"/>
    </row>
    <row r="15" spans="1:6" ht="12.75">
      <c r="A15" s="168" t="s">
        <v>96</v>
      </c>
      <c r="B15" s="169" t="s">
        <v>288</v>
      </c>
      <c r="C15" s="464"/>
      <c r="D15" s="464"/>
      <c r="E15" s="464"/>
      <c r="F15" s="464"/>
    </row>
    <row r="16" spans="1:6" ht="12.75">
      <c r="A16" s="172" t="s">
        <v>98</v>
      </c>
      <c r="B16" s="173" t="s">
        <v>99</v>
      </c>
      <c r="C16" s="464"/>
      <c r="D16" s="464"/>
      <c r="E16" s="464"/>
      <c r="F16" s="464"/>
    </row>
    <row r="17" spans="1:6" ht="12.75">
      <c r="A17" s="174" t="s">
        <v>102</v>
      </c>
      <c r="B17" s="175" t="s">
        <v>103</v>
      </c>
      <c r="C17" s="472">
        <f>SUM(C6:C16)</f>
        <v>0</v>
      </c>
      <c r="D17" s="472">
        <f>SUM(D6:D16)</f>
        <v>0</v>
      </c>
      <c r="E17" s="472">
        <f>SUM(E6:E16)</f>
        <v>0</v>
      </c>
      <c r="F17" s="472">
        <f>SUM(F6:F16)</f>
        <v>0</v>
      </c>
    </row>
    <row r="18" spans="1:6" ht="12.75">
      <c r="A18" s="177" t="s">
        <v>104</v>
      </c>
      <c r="B18" s="178" t="s">
        <v>105</v>
      </c>
      <c r="C18" s="464"/>
      <c r="D18" s="464"/>
      <c r="E18" s="464"/>
      <c r="F18" s="464"/>
    </row>
    <row r="19" spans="1:6" ht="12.75">
      <c r="A19" s="177" t="s">
        <v>107</v>
      </c>
      <c r="B19" s="178" t="s">
        <v>108</v>
      </c>
      <c r="C19" s="464"/>
      <c r="D19" s="464"/>
      <c r="E19" s="464"/>
      <c r="F19" s="464"/>
    </row>
    <row r="20" spans="1:6" ht="12.75">
      <c r="A20" s="177" t="s">
        <v>109</v>
      </c>
      <c r="B20" s="178" t="s">
        <v>110</v>
      </c>
      <c r="C20" s="464"/>
      <c r="D20" s="464"/>
      <c r="E20" s="464"/>
      <c r="F20" s="464"/>
    </row>
    <row r="21" spans="1:6" ht="12.75">
      <c r="A21" s="177" t="s">
        <v>111</v>
      </c>
      <c r="B21" s="178" t="s">
        <v>112</v>
      </c>
      <c r="C21" s="464"/>
      <c r="D21" s="464"/>
      <c r="E21" s="464"/>
      <c r="F21" s="464"/>
    </row>
    <row r="22" spans="1:6" ht="12.75">
      <c r="A22" s="174" t="s">
        <v>115</v>
      </c>
      <c r="B22" s="175" t="s">
        <v>116</v>
      </c>
      <c r="C22" s="472">
        <f>SUM(C18:C21)</f>
        <v>0</v>
      </c>
      <c r="D22" s="472">
        <f>SUM(D18:D21)</f>
        <v>0</v>
      </c>
      <c r="E22" s="472">
        <f>SUM(E18:E21)</f>
        <v>0</v>
      </c>
      <c r="F22" s="472">
        <f>SUM(F18:F21)</f>
        <v>0</v>
      </c>
    </row>
    <row r="23" spans="1:6" ht="15.75" customHeight="1">
      <c r="A23" s="180" t="s">
        <v>117</v>
      </c>
      <c r="B23" s="181" t="s">
        <v>118</v>
      </c>
      <c r="C23" s="472">
        <f>SUM(C22,C17)</f>
        <v>0</v>
      </c>
      <c r="D23" s="472">
        <f>SUM(D22,D17)</f>
        <v>0</v>
      </c>
      <c r="E23" s="472">
        <f>SUM(E22,E17)</f>
        <v>0</v>
      </c>
      <c r="F23" s="472">
        <f>SUM(F22,F17)</f>
        <v>0</v>
      </c>
    </row>
    <row r="24" spans="1:6" ht="12.75">
      <c r="A24" s="182"/>
      <c r="B24" s="183"/>
      <c r="C24" s="464"/>
      <c r="D24" s="464"/>
      <c r="E24" s="464"/>
      <c r="F24" s="464"/>
    </row>
    <row r="25" spans="1:6" ht="12.75">
      <c r="A25" s="184" t="s">
        <v>120</v>
      </c>
      <c r="B25" s="185" t="s">
        <v>289</v>
      </c>
      <c r="C25" s="464"/>
      <c r="D25" s="464"/>
      <c r="E25" s="464"/>
      <c r="F25" s="464"/>
    </row>
    <row r="26" spans="1:6" ht="12.75">
      <c r="A26" s="186" t="s">
        <v>123</v>
      </c>
      <c r="B26" s="185" t="s">
        <v>124</v>
      </c>
      <c r="C26" s="464"/>
      <c r="D26" s="464"/>
      <c r="E26" s="464"/>
      <c r="F26" s="464"/>
    </row>
    <row r="27" spans="1:6" ht="12.75">
      <c r="A27" s="187" t="s">
        <v>125</v>
      </c>
      <c r="B27" s="188" t="s">
        <v>126</v>
      </c>
      <c r="C27" s="464"/>
      <c r="D27" s="464"/>
      <c r="E27" s="464"/>
      <c r="F27" s="464"/>
    </row>
    <row r="28" spans="1:6" ht="12.75">
      <c r="A28" s="189" t="s">
        <v>128</v>
      </c>
      <c r="B28" s="188" t="s">
        <v>129</v>
      </c>
      <c r="C28" s="464"/>
      <c r="D28" s="464"/>
      <c r="E28" s="464"/>
      <c r="F28" s="464"/>
    </row>
    <row r="29" spans="1:6" ht="12.75">
      <c r="A29" s="190" t="s">
        <v>131</v>
      </c>
      <c r="B29" s="191" t="s">
        <v>132</v>
      </c>
      <c r="C29" s="472">
        <f>SUM(C25:C28)</f>
        <v>0</v>
      </c>
      <c r="D29" s="472">
        <f>SUM(D25:D28)</f>
        <v>0</v>
      </c>
      <c r="E29" s="472">
        <f>SUM(E25:E28)</f>
        <v>0</v>
      </c>
      <c r="F29" s="472">
        <f>SUM(F25:F28)</f>
        <v>0</v>
      </c>
    </row>
    <row r="30" spans="1:6" ht="12.75">
      <c r="A30" s="193"/>
      <c r="B30" s="194"/>
      <c r="C30" s="464"/>
      <c r="D30" s="464"/>
      <c r="E30" s="464"/>
      <c r="F30" s="464"/>
    </row>
    <row r="31" spans="1:6" ht="12.75">
      <c r="A31" s="166" t="s">
        <v>133</v>
      </c>
      <c r="B31" s="195" t="s">
        <v>134</v>
      </c>
      <c r="C31" s="464"/>
      <c r="D31" s="464"/>
      <c r="E31" s="464"/>
      <c r="F31" s="464"/>
    </row>
    <row r="32" spans="1:6" ht="12.75">
      <c r="A32" s="168" t="s">
        <v>135</v>
      </c>
      <c r="B32" s="169" t="s">
        <v>290</v>
      </c>
      <c r="C32" s="464"/>
      <c r="D32" s="464"/>
      <c r="E32" s="464"/>
      <c r="F32" s="464"/>
    </row>
    <row r="33" spans="1:6" ht="12.75">
      <c r="A33" s="168" t="s">
        <v>137</v>
      </c>
      <c r="B33" s="169" t="s">
        <v>138</v>
      </c>
      <c r="C33" s="464"/>
      <c r="D33" s="464"/>
      <c r="E33" s="464"/>
      <c r="F33" s="464"/>
    </row>
    <row r="34" spans="1:6" ht="12.75">
      <c r="A34" s="168" t="s">
        <v>140</v>
      </c>
      <c r="B34" s="169" t="s">
        <v>141</v>
      </c>
      <c r="C34" s="464"/>
      <c r="D34" s="464"/>
      <c r="E34" s="464"/>
      <c r="F34" s="464"/>
    </row>
    <row r="35" spans="1:6" ht="12.75">
      <c r="A35" s="168" t="s">
        <v>142</v>
      </c>
      <c r="B35" s="169" t="s">
        <v>143</v>
      </c>
      <c r="C35" s="464"/>
      <c r="D35" s="464"/>
      <c r="E35" s="464"/>
      <c r="F35" s="464"/>
    </row>
    <row r="36" spans="1:6" ht="12.75">
      <c r="A36" s="168" t="s">
        <v>145</v>
      </c>
      <c r="B36" s="196" t="s">
        <v>146</v>
      </c>
      <c r="C36" s="481">
        <f>SUM(C31:C35)</f>
        <v>0</v>
      </c>
      <c r="D36" s="481">
        <f>SUM(D31:D35)</f>
        <v>0</v>
      </c>
      <c r="E36" s="481">
        <f>SUM(E31:E35)</f>
        <v>0</v>
      </c>
      <c r="F36" s="481">
        <f>SUM(F31:F35)</f>
        <v>0</v>
      </c>
    </row>
    <row r="37" spans="1:6" ht="12.75">
      <c r="A37" s="168" t="s">
        <v>147</v>
      </c>
      <c r="B37" s="169" t="s">
        <v>148</v>
      </c>
      <c r="C37" s="481">
        <v>1131</v>
      </c>
      <c r="D37" s="481">
        <v>1131</v>
      </c>
      <c r="E37" s="481">
        <v>1131</v>
      </c>
      <c r="F37" s="481">
        <v>896</v>
      </c>
    </row>
    <row r="38" spans="1:6" ht="12.75">
      <c r="A38" s="168" t="s">
        <v>149</v>
      </c>
      <c r="B38" s="169" t="s">
        <v>150</v>
      </c>
      <c r="C38" s="464"/>
      <c r="D38" s="464"/>
      <c r="E38" s="464"/>
      <c r="F38" s="464"/>
    </row>
    <row r="39" spans="1:6" ht="12.75">
      <c r="A39" s="168" t="s">
        <v>151</v>
      </c>
      <c r="B39" s="169" t="s">
        <v>152</v>
      </c>
      <c r="C39" s="464"/>
      <c r="D39" s="464"/>
      <c r="E39" s="464"/>
      <c r="F39" s="464"/>
    </row>
    <row r="40" spans="1:6" ht="12.75">
      <c r="A40" s="168" t="s">
        <v>153</v>
      </c>
      <c r="B40" s="169" t="s">
        <v>154</v>
      </c>
      <c r="C40" s="464"/>
      <c r="D40" s="464"/>
      <c r="E40" s="464"/>
      <c r="F40" s="464"/>
    </row>
    <row r="41" spans="1:6" ht="12.75">
      <c r="A41" s="198" t="s">
        <v>156</v>
      </c>
      <c r="B41" s="199" t="s">
        <v>157</v>
      </c>
      <c r="C41" s="464"/>
      <c r="D41" s="464"/>
      <c r="E41" s="464"/>
      <c r="F41" s="464"/>
    </row>
    <row r="42" spans="1:6" ht="17.25" customHeight="1">
      <c r="A42" s="180" t="s">
        <v>159</v>
      </c>
      <c r="B42" s="200" t="s">
        <v>160</v>
      </c>
      <c r="C42" s="472">
        <f>SUM(C37:C41)</f>
        <v>1131</v>
      </c>
      <c r="D42" s="472">
        <f>SUM(D37:D41)</f>
        <v>1131</v>
      </c>
      <c r="E42" s="472">
        <f>SUM(E37:E41)</f>
        <v>1131</v>
      </c>
      <c r="F42" s="472">
        <f>SUM(F37:F41)</f>
        <v>896</v>
      </c>
    </row>
    <row r="43" spans="1:6" ht="19.5" customHeight="1">
      <c r="A43" s="201" t="s">
        <v>161</v>
      </c>
      <c r="B43" s="202" t="s">
        <v>162</v>
      </c>
      <c r="C43" s="484">
        <f>SUM(C42,C36)</f>
        <v>1131</v>
      </c>
      <c r="D43" s="484">
        <f>SUM(D42,D36)</f>
        <v>1131</v>
      </c>
      <c r="E43" s="484">
        <f>SUM(E42,E36)</f>
        <v>1131</v>
      </c>
      <c r="F43" s="484">
        <f>SUM(F42,F36)</f>
        <v>896</v>
      </c>
    </row>
    <row r="44" spans="1:6" ht="12.75">
      <c r="A44" s="166" t="s">
        <v>163</v>
      </c>
      <c r="B44" s="195" t="s">
        <v>164</v>
      </c>
      <c r="C44" s="464"/>
      <c r="D44" s="464"/>
      <c r="E44" s="464"/>
      <c r="F44" s="464"/>
    </row>
    <row r="45" spans="1:6" ht="12.75">
      <c r="A45" s="204" t="s">
        <v>165</v>
      </c>
      <c r="B45" s="205" t="s">
        <v>166</v>
      </c>
      <c r="C45" s="464"/>
      <c r="D45" s="464"/>
      <c r="E45" s="464"/>
      <c r="F45" s="464"/>
    </row>
    <row r="46" spans="1:6" ht="12.75">
      <c r="A46" s="168" t="s">
        <v>167</v>
      </c>
      <c r="B46" s="169" t="s">
        <v>168</v>
      </c>
      <c r="C46" s="464"/>
      <c r="D46" s="464"/>
      <c r="E46" s="464"/>
      <c r="F46" s="464"/>
    </row>
    <row r="47" spans="1:6" ht="12.75">
      <c r="A47" s="206" t="s">
        <v>169</v>
      </c>
      <c r="B47" s="207" t="s">
        <v>170</v>
      </c>
      <c r="C47" s="484">
        <f>SUM(C44:C46)</f>
        <v>0</v>
      </c>
      <c r="D47" s="484">
        <f>SUM(D44:D46)</f>
        <v>0</v>
      </c>
      <c r="E47" s="484">
        <f>SUM(E44:E46)</f>
        <v>0</v>
      </c>
      <c r="F47" s="484">
        <f>SUM(F44:F46)</f>
        <v>0</v>
      </c>
    </row>
    <row r="48" spans="1:6" ht="12.75">
      <c r="A48" s="168" t="s">
        <v>171</v>
      </c>
      <c r="B48" s="169" t="s">
        <v>172</v>
      </c>
      <c r="C48" s="464"/>
      <c r="D48" s="464"/>
      <c r="E48" s="464"/>
      <c r="F48" s="464"/>
    </row>
    <row r="49" spans="1:6" ht="12.75">
      <c r="A49" s="168" t="s">
        <v>173</v>
      </c>
      <c r="B49" s="169" t="s">
        <v>174</v>
      </c>
      <c r="C49" s="464"/>
      <c r="D49" s="464"/>
      <c r="E49" s="464"/>
      <c r="F49" s="464"/>
    </row>
    <row r="50" spans="1:6" ht="12.75">
      <c r="A50" s="168" t="s">
        <v>175</v>
      </c>
      <c r="B50" s="169" t="s">
        <v>176</v>
      </c>
      <c r="C50" s="464"/>
      <c r="D50" s="464"/>
      <c r="E50" s="464"/>
      <c r="F50" s="464"/>
    </row>
    <row r="51" spans="1:6" ht="12.75">
      <c r="A51" s="206" t="s">
        <v>177</v>
      </c>
      <c r="B51" s="207" t="s">
        <v>178</v>
      </c>
      <c r="C51" s="484">
        <f>SUM(C48:C50)</f>
        <v>0</v>
      </c>
      <c r="D51" s="484">
        <f>SUM(D48:D50)</f>
        <v>0</v>
      </c>
      <c r="E51" s="484">
        <f>SUM(E48:E50)</f>
        <v>0</v>
      </c>
      <c r="F51" s="484">
        <f>SUM(F48:F50)</f>
        <v>0</v>
      </c>
    </row>
    <row r="52" spans="1:6" ht="12.75">
      <c r="A52" s="168" t="s">
        <v>179</v>
      </c>
      <c r="B52" s="169" t="s">
        <v>180</v>
      </c>
      <c r="C52" s="464"/>
      <c r="D52" s="464"/>
      <c r="E52" s="464"/>
      <c r="F52" s="464"/>
    </row>
    <row r="53" spans="1:6" ht="12.75">
      <c r="A53" s="168" t="s">
        <v>181</v>
      </c>
      <c r="B53" s="169" t="s">
        <v>182</v>
      </c>
      <c r="C53" s="464"/>
      <c r="D53" s="464"/>
      <c r="E53" s="464"/>
      <c r="F53" s="464"/>
    </row>
    <row r="54" spans="1:6" ht="12.75">
      <c r="A54" s="168" t="s">
        <v>184</v>
      </c>
      <c r="B54" s="169" t="s">
        <v>185</v>
      </c>
      <c r="C54" s="464"/>
      <c r="D54" s="464"/>
      <c r="E54" s="464"/>
      <c r="F54" s="464"/>
    </row>
    <row r="55" spans="1:6" ht="12.75">
      <c r="A55" s="206" t="s">
        <v>186</v>
      </c>
      <c r="B55" s="207" t="s">
        <v>187</v>
      </c>
      <c r="C55" s="484">
        <f>SUM(C53:C54)</f>
        <v>0</v>
      </c>
      <c r="D55" s="484">
        <f>SUM(D53:D54)</f>
        <v>0</v>
      </c>
      <c r="E55" s="484">
        <f>SUM(E53:E54)</f>
        <v>0</v>
      </c>
      <c r="F55" s="484">
        <f>SUM(F53:F54)</f>
        <v>0</v>
      </c>
    </row>
    <row r="56" spans="1:6" ht="12.75">
      <c r="A56" s="206" t="s">
        <v>188</v>
      </c>
      <c r="B56" s="208" t="s">
        <v>189</v>
      </c>
      <c r="C56" s="504"/>
      <c r="D56" s="504"/>
      <c r="E56" s="504"/>
      <c r="F56" s="504"/>
    </row>
    <row r="57" spans="1:6" ht="12.75">
      <c r="A57" s="198"/>
      <c r="B57" s="128" t="s">
        <v>190</v>
      </c>
      <c r="C57" s="505"/>
      <c r="D57" s="505"/>
      <c r="E57" s="505"/>
      <c r="F57" s="505"/>
    </row>
    <row r="58" spans="1:6" ht="12.75">
      <c r="A58" s="198" t="s">
        <v>191</v>
      </c>
      <c r="B58" s="128" t="s">
        <v>192</v>
      </c>
      <c r="C58" s="506"/>
      <c r="D58" s="506"/>
      <c r="E58" s="506"/>
      <c r="F58" s="506"/>
    </row>
    <row r="59" spans="1:6" ht="12.75">
      <c r="A59" s="198" t="s">
        <v>194</v>
      </c>
      <c r="B59" s="128" t="s">
        <v>195</v>
      </c>
      <c r="C59" s="505"/>
      <c r="D59" s="505"/>
      <c r="E59" s="505"/>
      <c r="F59" s="505"/>
    </row>
    <row r="60" spans="1:6" ht="20.25" customHeight="1">
      <c r="A60" s="211" t="s">
        <v>196</v>
      </c>
      <c r="B60" s="130" t="s">
        <v>197</v>
      </c>
      <c r="C60" s="507">
        <f>SUM(C58:C59)</f>
        <v>0</v>
      </c>
      <c r="D60" s="507">
        <f>SUM(D58:D59)</f>
        <v>0</v>
      </c>
      <c r="E60" s="507">
        <f>SUM(E58:E59)</f>
        <v>0</v>
      </c>
      <c r="F60" s="507">
        <f>SUM(F58:F59)</f>
        <v>0</v>
      </c>
    </row>
    <row r="61" spans="1:6" ht="12" customHeight="1">
      <c r="A61" s="189" t="s">
        <v>198</v>
      </c>
      <c r="B61" s="133" t="s">
        <v>199</v>
      </c>
      <c r="C61" s="507"/>
      <c r="D61" s="507"/>
      <c r="E61" s="507"/>
      <c r="F61" s="507"/>
    </row>
    <row r="62" spans="1:6" ht="12" customHeight="1">
      <c r="A62" s="189" t="s">
        <v>200</v>
      </c>
      <c r="B62" s="133" t="s">
        <v>201</v>
      </c>
      <c r="C62" s="507"/>
      <c r="D62" s="507"/>
      <c r="E62" s="507"/>
      <c r="F62" s="507"/>
    </row>
    <row r="63" spans="1:6" ht="12" customHeight="1">
      <c r="A63" s="189" t="s">
        <v>202</v>
      </c>
      <c r="B63" s="133" t="s">
        <v>203</v>
      </c>
      <c r="C63" s="507"/>
      <c r="D63" s="507"/>
      <c r="E63" s="507"/>
      <c r="F63" s="507"/>
    </row>
    <row r="64" spans="1:6" ht="12" customHeight="1">
      <c r="A64" s="189" t="s">
        <v>205</v>
      </c>
      <c r="B64" s="133" t="s">
        <v>206</v>
      </c>
      <c r="C64" s="507"/>
      <c r="D64" s="507"/>
      <c r="E64" s="507"/>
      <c r="F64" s="507"/>
    </row>
    <row r="65" spans="1:6" ht="12" customHeight="1">
      <c r="A65" s="213" t="s">
        <v>208</v>
      </c>
      <c r="B65" s="130" t="s">
        <v>209</v>
      </c>
      <c r="C65" s="507">
        <f>SUM(C61:C64)</f>
        <v>0</v>
      </c>
      <c r="D65" s="507">
        <f>SUM(D61:D64)</f>
        <v>0</v>
      </c>
      <c r="E65" s="507">
        <f>SUM(E61:E64)</f>
        <v>0</v>
      </c>
      <c r="F65" s="507">
        <f>SUM(F61:F64)</f>
        <v>0</v>
      </c>
    </row>
    <row r="66" spans="1:6" ht="12" customHeight="1">
      <c r="A66" s="214" t="s">
        <v>210</v>
      </c>
      <c r="B66" s="127" t="s">
        <v>211</v>
      </c>
      <c r="C66" s="508">
        <f>SUM(C65+C60+C56+C55+C52)</f>
        <v>0</v>
      </c>
      <c r="D66" s="508">
        <f>SUM(D65+D60+D56+D55+D52)</f>
        <v>0</v>
      </c>
      <c r="E66" s="508">
        <f>SUM(E65+E60+E56+E55+E52)</f>
        <v>0</v>
      </c>
      <c r="F66" s="508">
        <f>SUM(F65+F60+F56+F55+F52)</f>
        <v>0</v>
      </c>
    </row>
    <row r="67" spans="1:6" ht="12" customHeight="1">
      <c r="A67" s="168" t="s">
        <v>212</v>
      </c>
      <c r="B67" s="133" t="s">
        <v>213</v>
      </c>
      <c r="C67" s="505"/>
      <c r="D67" s="505"/>
      <c r="E67" s="505"/>
      <c r="F67" s="505"/>
    </row>
    <row r="68" spans="1:6" ht="12" customHeight="1">
      <c r="A68" s="168" t="s">
        <v>214</v>
      </c>
      <c r="B68" s="133" t="s">
        <v>215</v>
      </c>
      <c r="C68" s="505"/>
      <c r="D68" s="505"/>
      <c r="E68" s="505"/>
      <c r="F68" s="505"/>
    </row>
    <row r="69" spans="1:6" ht="18" customHeight="1">
      <c r="A69" s="206" t="s">
        <v>217</v>
      </c>
      <c r="B69" s="127" t="s">
        <v>218</v>
      </c>
      <c r="C69" s="508">
        <f>SUM(C67:C68)</f>
        <v>0</v>
      </c>
      <c r="D69" s="508">
        <f>SUM(D67:D68)</f>
        <v>0</v>
      </c>
      <c r="E69" s="508">
        <f>SUM(E67:E68)</f>
        <v>0</v>
      </c>
      <c r="F69" s="508">
        <f>SUM(F67:F68)</f>
        <v>0</v>
      </c>
    </row>
    <row r="70" spans="1:7" ht="26.25" customHeight="1">
      <c r="A70" s="211" t="s">
        <v>219</v>
      </c>
      <c r="B70" s="130" t="s">
        <v>220</v>
      </c>
      <c r="C70" s="507">
        <v>306</v>
      </c>
      <c r="D70" s="507">
        <v>306</v>
      </c>
      <c r="E70" s="507">
        <v>306</v>
      </c>
      <c r="F70" s="507">
        <v>174</v>
      </c>
      <c r="G70" s="3">
        <f>F70*27%</f>
        <v>46.980000000000004</v>
      </c>
    </row>
    <row r="71" spans="1:6" ht="12" customHeight="1">
      <c r="A71" s="180" t="s">
        <v>221</v>
      </c>
      <c r="B71" s="130" t="s">
        <v>222</v>
      </c>
      <c r="C71" s="507"/>
      <c r="D71" s="507"/>
      <c r="E71" s="507"/>
      <c r="F71" s="507"/>
    </row>
    <row r="72" spans="1:6" ht="12" customHeight="1">
      <c r="A72" s="78" t="s">
        <v>223</v>
      </c>
      <c r="B72" s="130" t="s">
        <v>224</v>
      </c>
      <c r="C72" s="507"/>
      <c r="D72" s="507"/>
      <c r="E72" s="507"/>
      <c r="F72" s="507"/>
    </row>
    <row r="73" spans="1:6" ht="11.25" customHeight="1">
      <c r="A73" s="218" t="s">
        <v>225</v>
      </c>
      <c r="B73" s="142" t="s">
        <v>226</v>
      </c>
      <c r="C73" s="507"/>
      <c r="D73" s="507"/>
      <c r="E73" s="507"/>
      <c r="F73" s="507"/>
    </row>
    <row r="74" spans="1:6" ht="11.25" customHeight="1">
      <c r="A74" s="219" t="s">
        <v>227</v>
      </c>
      <c r="B74" s="143" t="s">
        <v>228</v>
      </c>
      <c r="C74" s="505"/>
      <c r="D74" s="505"/>
      <c r="E74" s="505"/>
      <c r="F74" s="505"/>
    </row>
    <row r="75" spans="1:6" ht="11.25" customHeight="1">
      <c r="A75" s="219" t="s">
        <v>229</v>
      </c>
      <c r="B75" s="143" t="s">
        <v>230</v>
      </c>
      <c r="C75" s="505"/>
      <c r="D75" s="505"/>
      <c r="E75" s="505"/>
      <c r="F75" s="505"/>
    </row>
    <row r="76" spans="1:6" ht="11.25" customHeight="1">
      <c r="A76" s="220" t="s">
        <v>231</v>
      </c>
      <c r="B76" s="130" t="s">
        <v>232</v>
      </c>
      <c r="C76" s="507">
        <f>SUM(C74:C75)</f>
        <v>0</v>
      </c>
      <c r="D76" s="507">
        <f>SUM(D74:D75)</f>
        <v>0</v>
      </c>
      <c r="E76" s="507">
        <f>SUM(E74:E75)</f>
        <v>0</v>
      </c>
      <c r="F76" s="507">
        <f>SUM(F74:F75)</f>
        <v>0</v>
      </c>
    </row>
    <row r="77" spans="1:6" ht="24.75" customHeight="1">
      <c r="A77" s="221" t="s">
        <v>233</v>
      </c>
      <c r="B77" s="127" t="s">
        <v>234</v>
      </c>
      <c r="C77" s="508">
        <f>C76+C73+C72+C71+C70</f>
        <v>306</v>
      </c>
      <c r="D77" s="508">
        <f>D76+D73+D72+D71+D70</f>
        <v>306</v>
      </c>
      <c r="E77" s="508">
        <f>E76+E73+E72+E71+E70</f>
        <v>306</v>
      </c>
      <c r="F77" s="508">
        <f>F76+F73+F72+F71+F70</f>
        <v>174</v>
      </c>
    </row>
    <row r="78" spans="1:10" ht="19.5" customHeight="1">
      <c r="A78" s="222" t="s">
        <v>235</v>
      </c>
      <c r="B78" s="148" t="s">
        <v>236</v>
      </c>
      <c r="C78" s="508">
        <f>SUM(C77+C69+C66+C47+C43)</f>
        <v>1437</v>
      </c>
      <c r="D78" s="508">
        <f>SUM(D77+D69+D66+D47+D43)</f>
        <v>1437</v>
      </c>
      <c r="E78" s="508">
        <f>SUM(E77+E69+E66+E47+E43)</f>
        <v>1437</v>
      </c>
      <c r="F78" s="508">
        <f>SUM(F77+F69+F66+F47+F43)</f>
        <v>1070</v>
      </c>
      <c r="G78" s="146"/>
      <c r="H78" s="146"/>
      <c r="I78" s="146"/>
      <c r="J78" s="146"/>
    </row>
    <row r="79" spans="1:10" ht="17.25" customHeight="1">
      <c r="A79" s="220" t="s">
        <v>237</v>
      </c>
      <c r="B79" s="133" t="s">
        <v>238</v>
      </c>
      <c r="C79" s="507"/>
      <c r="D79" s="507"/>
      <c r="E79" s="507"/>
      <c r="F79" s="507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507"/>
      <c r="D80" s="507"/>
      <c r="E80" s="507"/>
      <c r="F80" s="507"/>
      <c r="G80" s="146"/>
      <c r="H80" s="146"/>
      <c r="I80" s="146"/>
      <c r="J80" s="146"/>
    </row>
    <row r="81" spans="1:10" ht="11.25" customHeight="1">
      <c r="A81" s="220"/>
      <c r="B81" s="185" t="s">
        <v>241</v>
      </c>
      <c r="C81" s="507"/>
      <c r="D81" s="507"/>
      <c r="E81" s="507"/>
      <c r="F81" s="507"/>
      <c r="G81" s="146"/>
      <c r="H81" s="146"/>
      <c r="I81" s="146"/>
      <c r="J81" s="146"/>
    </row>
    <row r="82" spans="1:6" ht="11.25" customHeight="1">
      <c r="A82" s="220"/>
      <c r="B82" s="185" t="s">
        <v>242</v>
      </c>
      <c r="C82" s="464"/>
      <c r="D82" s="464"/>
      <c r="E82" s="464"/>
      <c r="F82" s="464"/>
    </row>
    <row r="83" spans="1:6" ht="11.25" customHeight="1">
      <c r="A83" s="220"/>
      <c r="B83" s="104" t="s">
        <v>243</v>
      </c>
      <c r="C83" s="464"/>
      <c r="D83" s="464"/>
      <c r="E83" s="464"/>
      <c r="F83" s="464"/>
    </row>
    <row r="84" spans="1:6" ht="12.75">
      <c r="A84" s="221" t="s">
        <v>244</v>
      </c>
      <c r="B84" s="127" t="s">
        <v>245</v>
      </c>
      <c r="C84" s="472">
        <f>SUM(C80:C83)</f>
        <v>0</v>
      </c>
      <c r="D84" s="472">
        <f>SUM(D80:D83)</f>
        <v>0</v>
      </c>
      <c r="E84" s="472">
        <f>SUM(E80:E83)</f>
        <v>0</v>
      </c>
      <c r="F84" s="472">
        <f>SUM(F80:F83)</f>
        <v>0</v>
      </c>
    </row>
    <row r="85" spans="1:6" s="150" customFormat="1" ht="12.75">
      <c r="A85" s="222" t="s">
        <v>246</v>
      </c>
      <c r="B85" s="222" t="s">
        <v>247</v>
      </c>
      <c r="C85" s="484">
        <f>SUM(C79+C84)</f>
        <v>0</v>
      </c>
      <c r="D85" s="484">
        <f>SUM(D79+D84)</f>
        <v>0</v>
      </c>
      <c r="E85" s="484">
        <f>SUM(E79+E84)</f>
        <v>0</v>
      </c>
      <c r="F85" s="484">
        <f>SUM(F79+F84)</f>
        <v>0</v>
      </c>
    </row>
    <row r="86" spans="1:6" ht="16.5" customHeight="1">
      <c r="A86" s="185" t="s">
        <v>248</v>
      </c>
      <c r="B86" s="133" t="s">
        <v>249</v>
      </c>
      <c r="C86" s="505"/>
      <c r="D86" s="505"/>
      <c r="E86" s="505"/>
      <c r="F86" s="505"/>
    </row>
    <row r="87" spans="1:6" s="153" customFormat="1" ht="16.5" customHeight="1">
      <c r="A87" s="185" t="s">
        <v>250</v>
      </c>
      <c r="B87" s="133" t="s">
        <v>251</v>
      </c>
      <c r="C87" s="505"/>
      <c r="D87" s="505"/>
      <c r="E87" s="505"/>
      <c r="F87" s="505"/>
    </row>
    <row r="88" spans="1:6" ht="16.5" customHeight="1">
      <c r="A88" s="224" t="s">
        <v>252</v>
      </c>
      <c r="B88" s="133" t="s">
        <v>253</v>
      </c>
      <c r="C88" s="505"/>
      <c r="D88" s="505"/>
      <c r="E88" s="505"/>
      <c r="F88" s="505"/>
    </row>
    <row r="89" spans="1:6" ht="16.5" customHeight="1">
      <c r="A89" s="224" t="s">
        <v>254</v>
      </c>
      <c r="B89" s="133" t="s">
        <v>255</v>
      </c>
      <c r="C89" s="505"/>
      <c r="D89" s="505"/>
      <c r="E89" s="505"/>
      <c r="F89" s="505"/>
    </row>
    <row r="90" spans="1:6" ht="16.5" customHeight="1">
      <c r="A90" s="224" t="s">
        <v>256</v>
      </c>
      <c r="B90" s="133" t="s">
        <v>257</v>
      </c>
      <c r="C90" s="505"/>
      <c r="D90" s="505"/>
      <c r="E90" s="505"/>
      <c r="F90" s="505"/>
    </row>
    <row r="91" spans="1:6" ht="25.5" customHeight="1">
      <c r="A91" s="224" t="s">
        <v>262</v>
      </c>
      <c r="B91" s="133" t="s">
        <v>263</v>
      </c>
      <c r="C91" s="505"/>
      <c r="D91" s="505"/>
      <c r="E91" s="505"/>
      <c r="F91" s="505"/>
    </row>
    <row r="92" spans="1:6" ht="12.75">
      <c r="A92" s="225" t="s">
        <v>264</v>
      </c>
      <c r="B92" s="148" t="s">
        <v>265</v>
      </c>
      <c r="C92" s="507">
        <f>SUM(C86:C91)</f>
        <v>0</v>
      </c>
      <c r="D92" s="507">
        <f>SUM(D86:D91)</f>
        <v>0</v>
      </c>
      <c r="E92" s="507">
        <f>SUM(E86:E91)</f>
        <v>0</v>
      </c>
      <c r="F92" s="507">
        <f>SUM(F86:F91)</f>
        <v>0</v>
      </c>
    </row>
    <row r="93" spans="1:6" ht="12.75">
      <c r="A93" s="224" t="s">
        <v>266</v>
      </c>
      <c r="B93" s="133" t="s">
        <v>267</v>
      </c>
      <c r="C93" s="505"/>
      <c r="D93" s="505"/>
      <c r="E93" s="505"/>
      <c r="F93" s="505"/>
    </row>
    <row r="94" spans="1:6" ht="12.75">
      <c r="A94" s="224" t="s">
        <v>269</v>
      </c>
      <c r="B94" s="133" t="s">
        <v>270</v>
      </c>
      <c r="C94" s="505"/>
      <c r="D94" s="505"/>
      <c r="E94" s="505"/>
      <c r="F94" s="505"/>
    </row>
    <row r="95" spans="1:6" ht="12.75">
      <c r="A95" s="224" t="s">
        <v>271</v>
      </c>
      <c r="B95" s="133" t="s">
        <v>272</v>
      </c>
      <c r="C95" s="505"/>
      <c r="D95" s="505"/>
      <c r="E95" s="505"/>
      <c r="F95" s="505"/>
    </row>
    <row r="96" spans="1:6" ht="24" customHeight="1">
      <c r="A96" s="224" t="s">
        <v>273</v>
      </c>
      <c r="B96" s="133" t="s">
        <v>274</v>
      </c>
      <c r="C96" s="505"/>
      <c r="D96" s="505"/>
      <c r="E96" s="505"/>
      <c r="F96" s="505"/>
    </row>
    <row r="97" spans="1:6" ht="12.75">
      <c r="A97" s="225" t="s">
        <v>275</v>
      </c>
      <c r="B97" s="148" t="s">
        <v>276</v>
      </c>
      <c r="C97" s="507">
        <f>SUM(C93:C96)</f>
        <v>0</v>
      </c>
      <c r="D97" s="507">
        <f>SUM(D93:D96)</f>
        <v>0</v>
      </c>
      <c r="E97" s="507">
        <f>SUM(E93:E96)</f>
        <v>0</v>
      </c>
      <c r="F97" s="507">
        <f>SUM(F93:F96)</f>
        <v>0</v>
      </c>
    </row>
    <row r="98" spans="1:6" ht="25.5" customHeight="1">
      <c r="A98" s="224" t="s">
        <v>277</v>
      </c>
      <c r="B98" s="158" t="s">
        <v>278</v>
      </c>
      <c r="C98" s="505"/>
      <c r="D98" s="505"/>
      <c r="E98" s="505"/>
      <c r="F98" s="505"/>
    </row>
    <row r="99" spans="1:6" ht="27" customHeight="1">
      <c r="A99" s="155" t="s">
        <v>279</v>
      </c>
      <c r="B99" s="133" t="s">
        <v>280</v>
      </c>
      <c r="C99" s="505"/>
      <c r="D99" s="505"/>
      <c r="E99" s="505"/>
      <c r="F99" s="505"/>
    </row>
    <row r="100" spans="1:6" ht="12.75">
      <c r="A100" s="225" t="s">
        <v>281</v>
      </c>
      <c r="B100" s="226" t="s">
        <v>282</v>
      </c>
      <c r="C100" s="472">
        <f>SUM(C98:C99)</f>
        <v>0</v>
      </c>
      <c r="D100" s="472">
        <f>SUM(D98:D99)</f>
        <v>0</v>
      </c>
      <c r="E100" s="472">
        <f>SUM(E98:E99)</f>
        <v>0</v>
      </c>
      <c r="F100" s="472">
        <f>SUM(F98:F99)</f>
        <v>0</v>
      </c>
    </row>
    <row r="101" spans="1:6" ht="12.75">
      <c r="A101" s="224"/>
      <c r="B101" s="227" t="s">
        <v>283</v>
      </c>
      <c r="C101" s="472">
        <f>SUM(C100+C97+C92+C85+C78+C29+C23)</f>
        <v>1437</v>
      </c>
      <c r="D101" s="472">
        <f>SUM(D100+D97+D92+D85+D78+D29+D23)</f>
        <v>1437</v>
      </c>
      <c r="E101" s="472">
        <f>SUM(E100+E97+E92+E85+E78+E29+E23)</f>
        <v>1437</v>
      </c>
      <c r="F101" s="472">
        <f>SUM(F100+F97+F92+F85+F78+F29+F23)</f>
        <v>1070</v>
      </c>
    </row>
    <row r="104" spans="2:3" ht="12.75">
      <c r="B104" s="3" t="s">
        <v>481</v>
      </c>
      <c r="C104" s="162"/>
    </row>
    <row r="105" spans="2:4" ht="12.75">
      <c r="B105" s="3" t="s">
        <v>482</v>
      </c>
      <c r="C105" s="162">
        <v>194340</v>
      </c>
      <c r="D105" s="162" t="s">
        <v>410</v>
      </c>
    </row>
    <row r="106" spans="2:3" ht="12.75">
      <c r="B106" s="3" t="s">
        <v>483</v>
      </c>
      <c r="C106" s="359">
        <v>52472</v>
      </c>
    </row>
    <row r="107" spans="2:3" ht="12.75">
      <c r="B107" s="153" t="s">
        <v>339</v>
      </c>
      <c r="C107" s="359">
        <v>246812</v>
      </c>
    </row>
    <row r="108" ht="12.75">
      <c r="C108" s="162"/>
    </row>
    <row r="109" spans="2:3" ht="12.75">
      <c r="B109" s="3" t="s">
        <v>484</v>
      </c>
      <c r="C109" s="162"/>
    </row>
    <row r="110" spans="2:4" ht="12.75">
      <c r="B110" s="3" t="s">
        <v>485</v>
      </c>
      <c r="C110" s="162">
        <v>936240</v>
      </c>
      <c r="D110" s="162" t="s">
        <v>410</v>
      </c>
    </row>
    <row r="111" spans="2:3" ht="12.75">
      <c r="B111" s="3" t="s">
        <v>483</v>
      </c>
      <c r="C111" s="359">
        <v>252785</v>
      </c>
    </row>
    <row r="112" spans="2:3" ht="12.75">
      <c r="B112" s="153" t="s">
        <v>339</v>
      </c>
      <c r="C112" s="359">
        <v>1189025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49" r:id="rId1"/>
  <headerFooter alignWithMargins="0">
    <oddHeader>&amp;L&amp;D&amp;C&amp;P/&amp;N</oddHeader>
    <oddFooter>&amp;L&amp;"Times New Roman,Normál"&amp;12&amp;F&amp;R&amp;A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85">
      <selection activeCell="F59" sqref="F59"/>
    </sheetView>
  </sheetViews>
  <sheetFormatPr defaultColWidth="8.41015625" defaultRowHeight="18"/>
  <cols>
    <col min="1" max="1" width="8.41015625" style="3" customWidth="1"/>
    <col min="2" max="2" width="32.25" style="3" customWidth="1"/>
    <col min="3" max="3" width="8" style="161" customWidth="1"/>
    <col min="4" max="6" width="7.75" style="162" customWidth="1"/>
    <col min="7" max="249" width="7.08203125" style="3" customWidth="1"/>
    <col min="250" max="16384" width="8.41015625" style="3" customWidth="1"/>
  </cols>
  <sheetData>
    <row r="2" spans="1:6" ht="12.75">
      <c r="A2" s="880" t="s">
        <v>50</v>
      </c>
      <c r="B2" s="880"/>
      <c r="C2" s="880"/>
      <c r="D2" s="880"/>
      <c r="E2" s="880"/>
      <c r="F2" s="3"/>
    </row>
    <row r="3" spans="3:6" ht="12.75">
      <c r="C3" s="389"/>
      <c r="E3" s="162" t="s">
        <v>5</v>
      </c>
      <c r="F3" s="162" t="s">
        <v>708</v>
      </c>
    </row>
    <row r="4" spans="1:6" ht="12.75">
      <c r="A4" s="134">
        <v>889922</v>
      </c>
      <c r="B4" s="74" t="s">
        <v>36</v>
      </c>
      <c r="C4" s="464">
        <v>2017</v>
      </c>
      <c r="D4" s="464">
        <v>2017</v>
      </c>
      <c r="E4" s="465" t="s">
        <v>696</v>
      </c>
      <c r="F4" s="465" t="s">
        <v>696</v>
      </c>
    </row>
    <row r="5" spans="1:6" ht="12.75">
      <c r="A5" s="319">
        <v>107052</v>
      </c>
      <c r="B5" s="78"/>
      <c r="C5" s="464"/>
      <c r="D5" s="464"/>
      <c r="E5" s="464"/>
      <c r="F5" s="464"/>
    </row>
    <row r="6" spans="1:6" ht="12.75">
      <c r="A6" s="166" t="s">
        <v>60</v>
      </c>
      <c r="B6" s="167" t="s">
        <v>61</v>
      </c>
      <c r="C6" s="464"/>
      <c r="D6" s="464"/>
      <c r="E6" s="464"/>
      <c r="F6" s="464"/>
    </row>
    <row r="7" spans="1:6" ht="12.75">
      <c r="A7" s="168" t="s">
        <v>64</v>
      </c>
      <c r="B7" s="169" t="s">
        <v>65</v>
      </c>
      <c r="C7" s="464"/>
      <c r="D7" s="464"/>
      <c r="E7" s="464"/>
      <c r="F7" s="464"/>
    </row>
    <row r="8" spans="1:6" ht="12.75">
      <c r="A8" s="168" t="s">
        <v>69</v>
      </c>
      <c r="B8" s="169" t="s">
        <v>70</v>
      </c>
      <c r="C8" s="469"/>
      <c r="D8" s="469"/>
      <c r="E8" s="469"/>
      <c r="F8" s="469"/>
    </row>
    <row r="9" spans="1:6" ht="12.75">
      <c r="A9" s="168" t="s">
        <v>73</v>
      </c>
      <c r="B9" s="169" t="s">
        <v>74</v>
      </c>
      <c r="C9" s="464"/>
      <c r="D9" s="464"/>
      <c r="E9" s="464"/>
      <c r="F9" s="464"/>
    </row>
    <row r="10" spans="1:6" ht="12.75">
      <c r="A10" s="168" t="s">
        <v>77</v>
      </c>
      <c r="B10" s="170" t="s">
        <v>78</v>
      </c>
      <c r="C10" s="464"/>
      <c r="D10" s="464"/>
      <c r="E10" s="464"/>
      <c r="F10" s="464"/>
    </row>
    <row r="11" spans="1:6" ht="12.75">
      <c r="A11" s="168" t="s">
        <v>82</v>
      </c>
      <c r="B11" s="170" t="s">
        <v>83</v>
      </c>
      <c r="C11" s="464"/>
      <c r="D11" s="464"/>
      <c r="E11" s="464"/>
      <c r="F11" s="464"/>
    </row>
    <row r="12" spans="1:6" ht="12.75">
      <c r="A12" s="168" t="s">
        <v>86</v>
      </c>
      <c r="B12" s="171" t="s">
        <v>286</v>
      </c>
      <c r="C12" s="464"/>
      <c r="D12" s="464"/>
      <c r="E12" s="464"/>
      <c r="F12" s="464"/>
    </row>
    <row r="13" spans="1:6" ht="12.75">
      <c r="A13" s="168" t="s">
        <v>89</v>
      </c>
      <c r="B13" s="171" t="s">
        <v>90</v>
      </c>
      <c r="C13" s="464"/>
      <c r="D13" s="464"/>
      <c r="E13" s="464"/>
      <c r="F13" s="464"/>
    </row>
    <row r="14" spans="1:6" ht="12.75">
      <c r="A14" s="168" t="s">
        <v>92</v>
      </c>
      <c r="B14" s="169" t="s">
        <v>287</v>
      </c>
      <c r="C14" s="464"/>
      <c r="D14" s="464"/>
      <c r="E14" s="464"/>
      <c r="F14" s="464"/>
    </row>
    <row r="15" spans="1:6" ht="12.75">
      <c r="A15" s="168" t="s">
        <v>96</v>
      </c>
      <c r="B15" s="169" t="s">
        <v>288</v>
      </c>
      <c r="C15" s="464"/>
      <c r="D15" s="464"/>
      <c r="E15" s="464"/>
      <c r="F15" s="464"/>
    </row>
    <row r="16" spans="1:6" ht="12.75">
      <c r="A16" s="172" t="s">
        <v>98</v>
      </c>
      <c r="B16" s="173" t="s">
        <v>99</v>
      </c>
      <c r="C16" s="464"/>
      <c r="D16" s="464"/>
      <c r="E16" s="464"/>
      <c r="F16" s="464"/>
    </row>
    <row r="17" spans="1:6" ht="12.75">
      <c r="A17" s="174" t="s">
        <v>102</v>
      </c>
      <c r="B17" s="175" t="s">
        <v>103</v>
      </c>
      <c r="C17" s="472">
        <f>SUM(C6:C16)</f>
        <v>0</v>
      </c>
      <c r="D17" s="472">
        <f>SUM(D6:D16)</f>
        <v>0</v>
      </c>
      <c r="E17" s="472">
        <f>SUM(E6:E16)</f>
        <v>0</v>
      </c>
      <c r="F17" s="472">
        <f>SUM(F6:F16)</f>
        <v>0</v>
      </c>
    </row>
    <row r="18" spans="1:6" ht="12.75">
      <c r="A18" s="177" t="s">
        <v>104</v>
      </c>
      <c r="B18" s="178" t="s">
        <v>105</v>
      </c>
      <c r="C18" s="464"/>
      <c r="D18" s="464"/>
      <c r="E18" s="464"/>
      <c r="F18" s="464"/>
    </row>
    <row r="19" spans="1:6" ht="12.75">
      <c r="A19" s="177" t="s">
        <v>107</v>
      </c>
      <c r="B19" s="178" t="s">
        <v>108</v>
      </c>
      <c r="C19" s="464"/>
      <c r="D19" s="464"/>
      <c r="E19" s="464"/>
      <c r="F19" s="464"/>
    </row>
    <row r="20" spans="1:6" ht="12.75">
      <c r="A20" s="177" t="s">
        <v>109</v>
      </c>
      <c r="B20" s="178" t="s">
        <v>110</v>
      </c>
      <c r="C20" s="464"/>
      <c r="D20" s="464"/>
      <c r="E20" s="464"/>
      <c r="F20" s="464"/>
    </row>
    <row r="21" spans="1:6" ht="12.75">
      <c r="A21" s="177" t="s">
        <v>111</v>
      </c>
      <c r="B21" s="178" t="s">
        <v>112</v>
      </c>
      <c r="C21" s="464"/>
      <c r="D21" s="464"/>
      <c r="E21" s="464"/>
      <c r="F21" s="464"/>
    </row>
    <row r="22" spans="1:6" ht="12.75">
      <c r="A22" s="174" t="s">
        <v>115</v>
      </c>
      <c r="B22" s="175" t="s">
        <v>116</v>
      </c>
      <c r="C22" s="472">
        <f>SUM(C18:C21)</f>
        <v>0</v>
      </c>
      <c r="D22" s="472">
        <f>SUM(D18:D21)</f>
        <v>0</v>
      </c>
      <c r="E22" s="472">
        <f>SUM(E18:E21)</f>
        <v>0</v>
      </c>
      <c r="F22" s="472">
        <f>SUM(F18:F21)</f>
        <v>0</v>
      </c>
    </row>
    <row r="23" spans="1:6" ht="18" customHeight="1">
      <c r="A23" s="180" t="s">
        <v>117</v>
      </c>
      <c r="B23" s="181" t="s">
        <v>118</v>
      </c>
      <c r="C23" s="472">
        <f>SUM(C22,C17)</f>
        <v>0</v>
      </c>
      <c r="D23" s="472">
        <f>SUM(D22,D17)</f>
        <v>0</v>
      </c>
      <c r="E23" s="472">
        <f>SUM(E22,E17)</f>
        <v>0</v>
      </c>
      <c r="F23" s="472">
        <f>SUM(F22,F17)</f>
        <v>0</v>
      </c>
    </row>
    <row r="24" spans="1:6" ht="12.75">
      <c r="A24" s="182"/>
      <c r="B24" s="183"/>
      <c r="C24" s="464"/>
      <c r="D24" s="464"/>
      <c r="E24" s="464"/>
      <c r="F24" s="464"/>
    </row>
    <row r="25" spans="1:6" ht="12.75">
      <c r="A25" s="184" t="s">
        <v>120</v>
      </c>
      <c r="B25" s="185" t="s">
        <v>289</v>
      </c>
      <c r="C25" s="464"/>
      <c r="D25" s="464"/>
      <c r="E25" s="464"/>
      <c r="F25" s="464"/>
    </row>
    <row r="26" spans="1:6" ht="12.75">
      <c r="A26" s="186" t="s">
        <v>123</v>
      </c>
      <c r="B26" s="185" t="s">
        <v>124</v>
      </c>
      <c r="C26" s="464"/>
      <c r="D26" s="464"/>
      <c r="E26" s="464"/>
      <c r="F26" s="464"/>
    </row>
    <row r="27" spans="1:6" ht="12.75">
      <c r="A27" s="187" t="s">
        <v>125</v>
      </c>
      <c r="B27" s="188" t="s">
        <v>126</v>
      </c>
      <c r="C27" s="464"/>
      <c r="D27" s="464"/>
      <c r="E27" s="464"/>
      <c r="F27" s="464"/>
    </row>
    <row r="28" spans="1:6" ht="12.75">
      <c r="A28" s="189" t="s">
        <v>128</v>
      </c>
      <c r="B28" s="188" t="s">
        <v>129</v>
      </c>
      <c r="C28" s="464"/>
      <c r="D28" s="464"/>
      <c r="E28" s="464"/>
      <c r="F28" s="464"/>
    </row>
    <row r="29" spans="1:6" ht="12.75">
      <c r="A29" s="190" t="s">
        <v>131</v>
      </c>
      <c r="B29" s="191" t="s">
        <v>132</v>
      </c>
      <c r="C29" s="472">
        <f>SUM(C25:C28)</f>
        <v>0</v>
      </c>
      <c r="D29" s="472">
        <f>SUM(D25:D28)</f>
        <v>0</v>
      </c>
      <c r="E29" s="472">
        <f>SUM(E25:E28)</f>
        <v>0</v>
      </c>
      <c r="F29" s="472">
        <f>SUM(F25:F28)</f>
        <v>0</v>
      </c>
    </row>
    <row r="30" spans="1:6" ht="12.75">
      <c r="A30" s="193"/>
      <c r="B30" s="194"/>
      <c r="C30" s="464"/>
      <c r="D30" s="464"/>
      <c r="E30" s="464"/>
      <c r="F30" s="464"/>
    </row>
    <row r="31" spans="1:6" ht="12.75">
      <c r="A31" s="166" t="s">
        <v>133</v>
      </c>
      <c r="B31" s="195" t="s">
        <v>134</v>
      </c>
      <c r="C31" s="464"/>
      <c r="D31" s="464"/>
      <c r="E31" s="464"/>
      <c r="F31" s="464"/>
    </row>
    <row r="32" spans="1:6" ht="12.75">
      <c r="A32" s="168" t="s">
        <v>135</v>
      </c>
      <c r="B32" s="169" t="s">
        <v>290</v>
      </c>
      <c r="C32" s="464"/>
      <c r="D32" s="464"/>
      <c r="E32" s="464"/>
      <c r="F32" s="464"/>
    </row>
    <row r="33" spans="1:6" ht="12.75">
      <c r="A33" s="168" t="s">
        <v>137</v>
      </c>
      <c r="B33" s="169" t="s">
        <v>138</v>
      </c>
      <c r="C33" s="464"/>
      <c r="D33" s="464"/>
      <c r="E33" s="464"/>
      <c r="F33" s="464"/>
    </row>
    <row r="34" spans="1:6" ht="12.75">
      <c r="A34" s="168" t="s">
        <v>140</v>
      </c>
      <c r="B34" s="169" t="s">
        <v>141</v>
      </c>
      <c r="C34" s="464"/>
      <c r="D34" s="464"/>
      <c r="E34" s="464"/>
      <c r="F34" s="464"/>
    </row>
    <row r="35" spans="1:6" ht="12.75">
      <c r="A35" s="168" t="s">
        <v>142</v>
      </c>
      <c r="B35" s="169" t="s">
        <v>143</v>
      </c>
      <c r="C35" s="464"/>
      <c r="D35" s="464"/>
      <c r="E35" s="464"/>
      <c r="F35" s="464"/>
    </row>
    <row r="36" spans="1:6" ht="12.75">
      <c r="A36" s="168" t="s">
        <v>145</v>
      </c>
      <c r="B36" s="196" t="s">
        <v>146</v>
      </c>
      <c r="C36" s="481">
        <f>SUM(C31:C35)</f>
        <v>0</v>
      </c>
      <c r="D36" s="481">
        <f>SUM(D31:D35)</f>
        <v>0</v>
      </c>
      <c r="E36" s="481">
        <f>SUM(E31:E35)</f>
        <v>0</v>
      </c>
      <c r="F36" s="481">
        <f>SUM(F31:F35)</f>
        <v>0</v>
      </c>
    </row>
    <row r="37" spans="1:6" ht="12.75">
      <c r="A37" s="168" t="s">
        <v>147</v>
      </c>
      <c r="B37" s="169" t="s">
        <v>148</v>
      </c>
      <c r="C37" s="481"/>
      <c r="D37" s="481"/>
      <c r="E37" s="481"/>
      <c r="F37" s="481"/>
    </row>
    <row r="38" spans="1:6" ht="12.75">
      <c r="A38" s="168" t="s">
        <v>149</v>
      </c>
      <c r="B38" s="169" t="s">
        <v>150</v>
      </c>
      <c r="C38" s="464"/>
      <c r="D38" s="464"/>
      <c r="E38" s="464"/>
      <c r="F38" s="464"/>
    </row>
    <row r="39" spans="1:6" ht="12.75">
      <c r="A39" s="168" t="s">
        <v>151</v>
      </c>
      <c r="B39" s="169" t="s">
        <v>152</v>
      </c>
      <c r="C39" s="464"/>
      <c r="D39" s="464"/>
      <c r="E39" s="464"/>
      <c r="F39" s="464"/>
    </row>
    <row r="40" spans="1:6" ht="12.75">
      <c r="A40" s="168" t="s">
        <v>153</v>
      </c>
      <c r="B40" s="169" t="s">
        <v>154</v>
      </c>
      <c r="C40" s="464"/>
      <c r="D40" s="464"/>
      <c r="E40" s="464"/>
      <c r="F40" s="464"/>
    </row>
    <row r="41" spans="1:6" ht="12.75">
      <c r="A41" s="198" t="s">
        <v>156</v>
      </c>
      <c r="B41" s="199" t="s">
        <v>157</v>
      </c>
      <c r="C41" s="464"/>
      <c r="D41" s="464"/>
      <c r="E41" s="464"/>
      <c r="F41" s="464"/>
    </row>
    <row r="42" spans="1:6" ht="17.25" customHeight="1">
      <c r="A42" s="180" t="s">
        <v>159</v>
      </c>
      <c r="B42" s="200" t="s">
        <v>160</v>
      </c>
      <c r="C42" s="472">
        <f>SUM(C38:C41)</f>
        <v>0</v>
      </c>
      <c r="D42" s="472">
        <f>SUM(D38:D41)</f>
        <v>0</v>
      </c>
      <c r="E42" s="472">
        <f>SUM(E38:E41)</f>
        <v>0</v>
      </c>
      <c r="F42" s="472">
        <f>SUM(F38:F41)</f>
        <v>0</v>
      </c>
    </row>
    <row r="43" spans="1:6" ht="17.25" customHeight="1">
      <c r="A43" s="201" t="s">
        <v>161</v>
      </c>
      <c r="B43" s="202" t="s">
        <v>162</v>
      </c>
      <c r="C43" s="484">
        <f>SUM(C42,C36)</f>
        <v>0</v>
      </c>
      <c r="D43" s="484">
        <f>SUM(D42,D36)</f>
        <v>0</v>
      </c>
      <c r="E43" s="484">
        <f>SUM(E42,E36)</f>
        <v>0</v>
      </c>
      <c r="F43" s="484">
        <f>SUM(F42,F36)</f>
        <v>0</v>
      </c>
    </row>
    <row r="44" spans="1:6" ht="12.75">
      <c r="A44" s="166" t="s">
        <v>163</v>
      </c>
      <c r="B44" s="195" t="s">
        <v>164</v>
      </c>
      <c r="C44" s="464"/>
      <c r="D44" s="464"/>
      <c r="E44" s="464"/>
      <c r="F44" s="464"/>
    </row>
    <row r="45" spans="1:6" ht="12.75">
      <c r="A45" s="204" t="s">
        <v>165</v>
      </c>
      <c r="B45" s="205" t="s">
        <v>166</v>
      </c>
      <c r="C45" s="464"/>
      <c r="D45" s="464"/>
      <c r="E45" s="464"/>
      <c r="F45" s="464"/>
    </row>
    <row r="46" spans="1:6" ht="12.75">
      <c r="A46" s="168" t="s">
        <v>167</v>
      </c>
      <c r="B46" s="169" t="s">
        <v>168</v>
      </c>
      <c r="C46" s="464"/>
      <c r="D46" s="464"/>
      <c r="E46" s="464"/>
      <c r="F46" s="464"/>
    </row>
    <row r="47" spans="1:6" ht="12.75">
      <c r="A47" s="206" t="s">
        <v>169</v>
      </c>
      <c r="B47" s="207" t="s">
        <v>170</v>
      </c>
      <c r="C47" s="484">
        <f>SUM(C44:C46)</f>
        <v>0</v>
      </c>
      <c r="D47" s="484">
        <f>SUM(D44:D46)</f>
        <v>0</v>
      </c>
      <c r="E47" s="484">
        <f>SUM(E44:E46)</f>
        <v>0</v>
      </c>
      <c r="F47" s="484">
        <f>SUM(F44:F46)</f>
        <v>0</v>
      </c>
    </row>
    <row r="48" spans="1:6" ht="12.75">
      <c r="A48" s="168" t="s">
        <v>171</v>
      </c>
      <c r="B48" s="169" t="s">
        <v>172</v>
      </c>
      <c r="C48" s="464"/>
      <c r="D48" s="464"/>
      <c r="E48" s="464"/>
      <c r="F48" s="464"/>
    </row>
    <row r="49" spans="1:6" ht="12.75">
      <c r="A49" s="168" t="s">
        <v>173</v>
      </c>
      <c r="B49" s="169" t="s">
        <v>174</v>
      </c>
      <c r="C49" s="464"/>
      <c r="D49" s="464"/>
      <c r="E49" s="464"/>
      <c r="F49" s="464"/>
    </row>
    <row r="50" spans="1:6" ht="12.75">
      <c r="A50" s="168" t="s">
        <v>175</v>
      </c>
      <c r="B50" s="169" t="s">
        <v>176</v>
      </c>
      <c r="C50" s="464"/>
      <c r="D50" s="464"/>
      <c r="E50" s="464"/>
      <c r="F50" s="464"/>
    </row>
    <row r="51" spans="1:6" ht="12.75">
      <c r="A51" s="206" t="s">
        <v>177</v>
      </c>
      <c r="B51" s="207" t="s">
        <v>178</v>
      </c>
      <c r="C51" s="484">
        <f>SUM(C48:C50)</f>
        <v>0</v>
      </c>
      <c r="D51" s="484">
        <f>SUM(D48:D50)</f>
        <v>0</v>
      </c>
      <c r="E51" s="484">
        <f>SUM(E48:E50)</f>
        <v>0</v>
      </c>
      <c r="F51" s="484">
        <f>SUM(F48:F50)</f>
        <v>0</v>
      </c>
    </row>
    <row r="52" spans="1:6" ht="12.75">
      <c r="A52" s="168" t="s">
        <v>179</v>
      </c>
      <c r="B52" s="169" t="s">
        <v>180</v>
      </c>
      <c r="C52" s="464"/>
      <c r="D52" s="464"/>
      <c r="E52" s="464"/>
      <c r="F52" s="464"/>
    </row>
    <row r="53" spans="1:6" ht="12.75">
      <c r="A53" s="168" t="s">
        <v>181</v>
      </c>
      <c r="B53" s="169" t="s">
        <v>182</v>
      </c>
      <c r="C53" s="464"/>
      <c r="D53" s="464"/>
      <c r="E53" s="464"/>
      <c r="F53" s="464"/>
    </row>
    <row r="54" spans="1:6" ht="12.75">
      <c r="A54" s="168" t="s">
        <v>184</v>
      </c>
      <c r="B54" s="169" t="s">
        <v>185</v>
      </c>
      <c r="C54" s="464"/>
      <c r="D54" s="464"/>
      <c r="E54" s="464"/>
      <c r="F54" s="464"/>
    </row>
    <row r="55" spans="1:6" ht="12.75">
      <c r="A55" s="206" t="s">
        <v>186</v>
      </c>
      <c r="B55" s="207" t="s">
        <v>187</v>
      </c>
      <c r="C55" s="484">
        <f>SUM(C53:C54)</f>
        <v>0</v>
      </c>
      <c r="D55" s="484">
        <f>SUM(D53:D54)</f>
        <v>0</v>
      </c>
      <c r="E55" s="484">
        <f>SUM(E53:E54)</f>
        <v>0</v>
      </c>
      <c r="F55" s="484">
        <f>SUM(F53:F54)</f>
        <v>0</v>
      </c>
    </row>
    <row r="56" spans="1:6" ht="12.75">
      <c r="A56" s="206" t="s">
        <v>188</v>
      </c>
      <c r="B56" s="208" t="s">
        <v>189</v>
      </c>
      <c r="C56" s="504"/>
      <c r="D56" s="504"/>
      <c r="E56" s="504"/>
      <c r="F56" s="504"/>
    </row>
    <row r="57" spans="1:6" ht="12.75">
      <c r="A57" s="198"/>
      <c r="B57" s="128" t="s">
        <v>190</v>
      </c>
      <c r="C57" s="505"/>
      <c r="D57" s="505"/>
      <c r="E57" s="505"/>
      <c r="F57" s="505"/>
    </row>
    <row r="58" spans="1:6" ht="12.75">
      <c r="A58" s="198" t="s">
        <v>191</v>
      </c>
      <c r="B58" s="128" t="s">
        <v>192</v>
      </c>
      <c r="C58" s="505">
        <v>688</v>
      </c>
      <c r="D58" s="505">
        <v>688</v>
      </c>
      <c r="E58" s="505">
        <v>688</v>
      </c>
      <c r="F58" s="505">
        <v>557</v>
      </c>
    </row>
    <row r="59" spans="1:6" ht="12.75">
      <c r="A59" s="198" t="s">
        <v>194</v>
      </c>
      <c r="B59" s="128" t="s">
        <v>195</v>
      </c>
      <c r="C59" s="505"/>
      <c r="D59" s="505"/>
      <c r="E59" s="505"/>
      <c r="F59" s="505"/>
    </row>
    <row r="60" spans="1:6" ht="27" customHeight="1">
      <c r="A60" s="211" t="s">
        <v>196</v>
      </c>
      <c r="B60" s="130" t="s">
        <v>197</v>
      </c>
      <c r="C60" s="507">
        <f>SUM(C58:C59)</f>
        <v>688</v>
      </c>
      <c r="D60" s="507">
        <f>SUM(D58:D59)</f>
        <v>688</v>
      </c>
      <c r="E60" s="507">
        <f>SUM(E58:E59)</f>
        <v>688</v>
      </c>
      <c r="F60" s="507">
        <f>SUM(F58:F59)</f>
        <v>557</v>
      </c>
    </row>
    <row r="61" spans="1:6" ht="23.25" customHeight="1">
      <c r="A61" s="189" t="s">
        <v>198</v>
      </c>
      <c r="B61" s="133" t="s">
        <v>199</v>
      </c>
      <c r="C61" s="507"/>
      <c r="D61" s="507"/>
      <c r="E61" s="507"/>
      <c r="F61" s="507"/>
    </row>
    <row r="62" spans="1:6" ht="23.25" customHeight="1">
      <c r="A62" s="189" t="s">
        <v>200</v>
      </c>
      <c r="B62" s="133" t="s">
        <v>201</v>
      </c>
      <c r="C62" s="507"/>
      <c r="D62" s="507"/>
      <c r="E62" s="507"/>
      <c r="F62" s="507"/>
    </row>
    <row r="63" spans="1:6" ht="23.25" customHeight="1">
      <c r="A63" s="189" t="s">
        <v>202</v>
      </c>
      <c r="B63" s="133" t="s">
        <v>203</v>
      </c>
      <c r="C63" s="507"/>
      <c r="D63" s="507"/>
      <c r="E63" s="507"/>
      <c r="F63" s="507"/>
    </row>
    <row r="64" spans="1:6" ht="23.25" customHeight="1">
      <c r="A64" s="189" t="s">
        <v>205</v>
      </c>
      <c r="B64" s="133" t="s">
        <v>206</v>
      </c>
      <c r="C64" s="507"/>
      <c r="D64" s="507"/>
      <c r="E64" s="507"/>
      <c r="F64" s="507"/>
    </row>
    <row r="65" spans="1:6" ht="17.25" customHeight="1">
      <c r="A65" s="213" t="s">
        <v>208</v>
      </c>
      <c r="B65" s="130" t="s">
        <v>209</v>
      </c>
      <c r="C65" s="507">
        <f>SUM(C61:C64)</f>
        <v>0</v>
      </c>
      <c r="D65" s="507">
        <f>SUM(D61:D64)</f>
        <v>0</v>
      </c>
      <c r="E65" s="507">
        <f>SUM(E61:E64)</f>
        <v>0</v>
      </c>
      <c r="F65" s="507">
        <f>SUM(F61:F64)</f>
        <v>0</v>
      </c>
    </row>
    <row r="66" spans="1:6" ht="25.5" customHeight="1">
      <c r="A66" s="214" t="s">
        <v>210</v>
      </c>
      <c r="B66" s="127" t="s">
        <v>211</v>
      </c>
      <c r="C66" s="508">
        <f>SUM(C65+C60+C56+C55+C52)</f>
        <v>688</v>
      </c>
      <c r="D66" s="508">
        <f>SUM(D65+D60+D56+D55+D52)</f>
        <v>688</v>
      </c>
      <c r="E66" s="508">
        <f>SUM(E65+E60+E56+E55+E52)</f>
        <v>688</v>
      </c>
      <c r="F66" s="508">
        <f>SUM(F65+F60+F56+F55+F52)</f>
        <v>557</v>
      </c>
    </row>
    <row r="67" spans="1:6" ht="12.75">
      <c r="A67" s="168" t="s">
        <v>212</v>
      </c>
      <c r="B67" s="133" t="s">
        <v>213</v>
      </c>
      <c r="C67" s="505"/>
      <c r="D67" s="505"/>
      <c r="E67" s="505"/>
      <c r="F67" s="505"/>
    </row>
    <row r="68" spans="1:6" ht="12.75">
      <c r="A68" s="168" t="s">
        <v>214</v>
      </c>
      <c r="B68" s="133" t="s">
        <v>215</v>
      </c>
      <c r="C68" s="505"/>
      <c r="D68" s="505"/>
      <c r="E68" s="505"/>
      <c r="F68" s="505"/>
    </row>
    <row r="69" spans="1:6" ht="24" customHeight="1">
      <c r="A69" s="206" t="s">
        <v>217</v>
      </c>
      <c r="B69" s="127" t="s">
        <v>218</v>
      </c>
      <c r="C69" s="508">
        <f>SUM(C67:C68)</f>
        <v>0</v>
      </c>
      <c r="D69" s="508">
        <f>SUM(D67:D68)</f>
        <v>0</v>
      </c>
      <c r="E69" s="508">
        <f>SUM(E67:E68)</f>
        <v>0</v>
      </c>
      <c r="F69" s="508">
        <f>SUM(F67:F68)</f>
        <v>0</v>
      </c>
    </row>
    <row r="70" spans="1:6" ht="26.25" customHeight="1">
      <c r="A70" s="211" t="s">
        <v>219</v>
      </c>
      <c r="B70" s="130" t="s">
        <v>220</v>
      </c>
      <c r="C70" s="507"/>
      <c r="D70" s="507"/>
      <c r="E70" s="507"/>
      <c r="F70" s="507"/>
    </row>
    <row r="71" spans="1:6" ht="27" customHeight="1">
      <c r="A71" s="180" t="s">
        <v>221</v>
      </c>
      <c r="B71" s="130" t="s">
        <v>222</v>
      </c>
      <c r="C71" s="507"/>
      <c r="D71" s="507"/>
      <c r="E71" s="507"/>
      <c r="F71" s="507"/>
    </row>
    <row r="72" spans="1:6" ht="12.75">
      <c r="A72" s="78" t="s">
        <v>223</v>
      </c>
      <c r="B72" s="130" t="s">
        <v>224</v>
      </c>
      <c r="C72" s="507"/>
      <c r="D72" s="507"/>
      <c r="E72" s="507"/>
      <c r="F72" s="507"/>
    </row>
    <row r="73" spans="1:6" ht="24.75" customHeight="1">
      <c r="A73" s="218" t="s">
        <v>225</v>
      </c>
      <c r="B73" s="142" t="s">
        <v>226</v>
      </c>
      <c r="C73" s="507"/>
      <c r="D73" s="507"/>
      <c r="E73" s="507"/>
      <c r="F73" s="507"/>
    </row>
    <row r="74" spans="1:6" ht="24.75" customHeight="1">
      <c r="A74" s="219" t="s">
        <v>227</v>
      </c>
      <c r="B74" s="143" t="s">
        <v>228</v>
      </c>
      <c r="C74" s="505"/>
      <c r="D74" s="505"/>
      <c r="E74" s="505"/>
      <c r="F74" s="505"/>
    </row>
    <row r="75" spans="1:6" ht="24.75" customHeight="1">
      <c r="A75" s="219" t="s">
        <v>229</v>
      </c>
      <c r="B75" s="143" t="s">
        <v>230</v>
      </c>
      <c r="C75" s="505"/>
      <c r="D75" s="505"/>
      <c r="E75" s="505"/>
      <c r="F75" s="505"/>
    </row>
    <row r="76" spans="1:6" ht="12.75">
      <c r="A76" s="220" t="s">
        <v>231</v>
      </c>
      <c r="B76" s="130" t="s">
        <v>232</v>
      </c>
      <c r="C76" s="507">
        <f>SUM(C74:C75)</f>
        <v>0</v>
      </c>
      <c r="D76" s="507">
        <f>SUM(D74:D75)</f>
        <v>0</v>
      </c>
      <c r="E76" s="507">
        <f>SUM(E74:E75)</f>
        <v>0</v>
      </c>
      <c r="F76" s="507">
        <f>SUM(F74:F75)</f>
        <v>0</v>
      </c>
    </row>
    <row r="77" spans="1:6" ht="24.75" customHeight="1">
      <c r="A77" s="221" t="s">
        <v>233</v>
      </c>
      <c r="B77" s="127" t="s">
        <v>234</v>
      </c>
      <c r="C77" s="508">
        <f>C76+C73+C72+C71+C70</f>
        <v>0</v>
      </c>
      <c r="D77" s="508">
        <f>D76+D73+D72+D71+D70</f>
        <v>0</v>
      </c>
      <c r="E77" s="508">
        <f>E76+E73+E72+E71+E70</f>
        <v>0</v>
      </c>
      <c r="F77" s="508">
        <f>F76+F73+F72+F71+F70</f>
        <v>0</v>
      </c>
    </row>
    <row r="78" spans="1:10" ht="24.75" customHeight="1">
      <c r="A78" s="222" t="s">
        <v>235</v>
      </c>
      <c r="B78" s="148" t="s">
        <v>236</v>
      </c>
      <c r="C78" s="508">
        <f>SUM(C77+C69+C66+C47+C43)</f>
        <v>688</v>
      </c>
      <c r="D78" s="508">
        <f>SUM(D77+D69+D66+D47+D43)</f>
        <v>688</v>
      </c>
      <c r="E78" s="508">
        <f>SUM(E77+E69+E66+E47+E43)</f>
        <v>688</v>
      </c>
      <c r="F78" s="508">
        <f>SUM(F77+F69+F66+F47+F43)</f>
        <v>557</v>
      </c>
      <c r="G78" s="146"/>
      <c r="H78" s="146"/>
      <c r="I78" s="146"/>
      <c r="J78" s="146"/>
    </row>
    <row r="79" spans="1:10" ht="24.75" customHeight="1">
      <c r="A79" s="220" t="s">
        <v>237</v>
      </c>
      <c r="B79" s="133" t="s">
        <v>238</v>
      </c>
      <c r="C79" s="507"/>
      <c r="D79" s="507"/>
      <c r="E79" s="507"/>
      <c r="F79" s="507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507"/>
      <c r="D80" s="507"/>
      <c r="E80" s="507"/>
      <c r="F80" s="507"/>
      <c r="G80" s="146"/>
      <c r="H80" s="146"/>
      <c r="I80" s="146"/>
      <c r="J80" s="146"/>
    </row>
    <row r="81" spans="1:10" ht="24.75" customHeight="1">
      <c r="A81" s="220"/>
      <c r="B81" s="185" t="s">
        <v>241</v>
      </c>
      <c r="C81" s="507"/>
      <c r="D81" s="507"/>
      <c r="E81" s="507"/>
      <c r="F81" s="507"/>
      <c r="G81" s="146"/>
      <c r="H81" s="146"/>
      <c r="I81" s="146"/>
      <c r="J81" s="146"/>
    </row>
    <row r="82" spans="1:6" ht="12.75">
      <c r="A82" s="220"/>
      <c r="B82" s="185" t="s">
        <v>242</v>
      </c>
      <c r="C82" s="464"/>
      <c r="D82" s="464"/>
      <c r="E82" s="464"/>
      <c r="F82" s="464"/>
    </row>
    <row r="83" spans="1:6" ht="12.75">
      <c r="A83" s="220"/>
      <c r="B83" s="104" t="s">
        <v>243</v>
      </c>
      <c r="C83" s="464"/>
      <c r="D83" s="464"/>
      <c r="E83" s="464"/>
      <c r="F83" s="464"/>
    </row>
    <row r="84" spans="1:6" ht="12.75">
      <c r="A84" s="221" t="s">
        <v>244</v>
      </c>
      <c r="B84" s="127" t="s">
        <v>245</v>
      </c>
      <c r="C84" s="472">
        <f>SUM(C80:C83)</f>
        <v>0</v>
      </c>
      <c r="D84" s="472">
        <f>SUM(D80:D83)</f>
        <v>0</v>
      </c>
      <c r="E84" s="472">
        <f>SUM(E80:E83)</f>
        <v>0</v>
      </c>
      <c r="F84" s="472">
        <f>SUM(F80:F83)</f>
        <v>0</v>
      </c>
    </row>
    <row r="85" spans="1:6" s="150" customFormat="1" ht="12.75">
      <c r="A85" s="222" t="s">
        <v>246</v>
      </c>
      <c r="B85" s="222" t="s">
        <v>247</v>
      </c>
      <c r="C85" s="484">
        <f>SUM(C79+C84)</f>
        <v>0</v>
      </c>
      <c r="D85" s="484">
        <f>SUM(D79+D84)</f>
        <v>0</v>
      </c>
      <c r="E85" s="484">
        <f>SUM(E79+E84)</f>
        <v>0</v>
      </c>
      <c r="F85" s="484">
        <f>SUM(F79+F84)</f>
        <v>0</v>
      </c>
    </row>
    <row r="86" spans="1:6" ht="12.75">
      <c r="A86" s="185" t="s">
        <v>248</v>
      </c>
      <c r="B86" s="133" t="s">
        <v>249</v>
      </c>
      <c r="C86" s="505"/>
      <c r="D86" s="505"/>
      <c r="E86" s="505"/>
      <c r="F86" s="505"/>
    </row>
    <row r="87" spans="1:6" s="153" customFormat="1" ht="12.75">
      <c r="A87" s="185" t="s">
        <v>250</v>
      </c>
      <c r="B87" s="133" t="s">
        <v>251</v>
      </c>
      <c r="C87" s="505"/>
      <c r="D87" s="505"/>
      <c r="E87" s="505"/>
      <c r="F87" s="505"/>
    </row>
    <row r="88" spans="1:6" ht="12.75">
      <c r="A88" s="224" t="s">
        <v>252</v>
      </c>
      <c r="B88" s="133" t="s">
        <v>253</v>
      </c>
      <c r="C88" s="505"/>
      <c r="D88" s="505"/>
      <c r="E88" s="505"/>
      <c r="F88" s="505"/>
    </row>
    <row r="89" spans="1:6" ht="24" customHeight="1">
      <c r="A89" s="224" t="s">
        <v>254</v>
      </c>
      <c r="B89" s="133" t="s">
        <v>255</v>
      </c>
      <c r="C89" s="505"/>
      <c r="D89" s="505"/>
      <c r="E89" s="505"/>
      <c r="F89" s="505"/>
    </row>
    <row r="90" spans="1:6" ht="26.25" customHeight="1">
      <c r="A90" s="224" t="s">
        <v>256</v>
      </c>
      <c r="B90" s="133" t="s">
        <v>257</v>
      </c>
      <c r="C90" s="505"/>
      <c r="D90" s="505"/>
      <c r="E90" s="505"/>
      <c r="F90" s="505"/>
    </row>
    <row r="91" spans="1:6" ht="25.5" customHeight="1">
      <c r="A91" s="224" t="s">
        <v>262</v>
      </c>
      <c r="B91" s="133" t="s">
        <v>263</v>
      </c>
      <c r="C91" s="505"/>
      <c r="D91" s="505"/>
      <c r="E91" s="505"/>
      <c r="F91" s="505"/>
    </row>
    <row r="92" spans="1:6" ht="12.75">
      <c r="A92" s="225" t="s">
        <v>264</v>
      </c>
      <c r="B92" s="148" t="s">
        <v>265</v>
      </c>
      <c r="C92" s="507">
        <f>SUM(C86:C91)</f>
        <v>0</v>
      </c>
      <c r="D92" s="507">
        <f>SUM(D86:D91)</f>
        <v>0</v>
      </c>
      <c r="E92" s="507">
        <f>SUM(E86:E91)</f>
        <v>0</v>
      </c>
      <c r="F92" s="507">
        <f>SUM(F86:F91)</f>
        <v>0</v>
      </c>
    </row>
    <row r="93" spans="1:6" ht="12.75">
      <c r="A93" s="224" t="s">
        <v>266</v>
      </c>
      <c r="B93" s="133" t="s">
        <v>267</v>
      </c>
      <c r="C93" s="505"/>
      <c r="D93" s="505"/>
      <c r="E93" s="505"/>
      <c r="F93" s="505"/>
    </row>
    <row r="94" spans="1:6" ht="12.75">
      <c r="A94" s="224" t="s">
        <v>269</v>
      </c>
      <c r="B94" s="133" t="s">
        <v>270</v>
      </c>
      <c r="C94" s="505"/>
      <c r="D94" s="505"/>
      <c r="E94" s="505"/>
      <c r="F94" s="505"/>
    </row>
    <row r="95" spans="1:6" ht="12.75">
      <c r="A95" s="224" t="s">
        <v>271</v>
      </c>
      <c r="B95" s="133" t="s">
        <v>272</v>
      </c>
      <c r="C95" s="505"/>
      <c r="D95" s="505"/>
      <c r="E95" s="505"/>
      <c r="F95" s="505"/>
    </row>
    <row r="96" spans="1:6" ht="24" customHeight="1">
      <c r="A96" s="224" t="s">
        <v>273</v>
      </c>
      <c r="B96" s="133" t="s">
        <v>274</v>
      </c>
      <c r="C96" s="505"/>
      <c r="D96" s="505"/>
      <c r="E96" s="505"/>
      <c r="F96" s="505"/>
    </row>
    <row r="97" spans="1:6" ht="12.75">
      <c r="A97" s="225" t="s">
        <v>275</v>
      </c>
      <c r="B97" s="148" t="s">
        <v>276</v>
      </c>
      <c r="C97" s="507">
        <f>SUM(C93:C96)</f>
        <v>0</v>
      </c>
      <c r="D97" s="507">
        <f>SUM(D93:D96)</f>
        <v>0</v>
      </c>
      <c r="E97" s="507">
        <f>SUM(E93:E96)</f>
        <v>0</v>
      </c>
      <c r="F97" s="507">
        <f>SUM(F93:F96)</f>
        <v>0</v>
      </c>
    </row>
    <row r="98" spans="1:6" ht="25.5" customHeight="1">
      <c r="A98" s="224" t="s">
        <v>277</v>
      </c>
      <c r="B98" s="158" t="s">
        <v>278</v>
      </c>
      <c r="C98" s="505"/>
      <c r="D98" s="505"/>
      <c r="E98" s="505"/>
      <c r="F98" s="505"/>
    </row>
    <row r="99" spans="1:6" ht="27" customHeight="1">
      <c r="A99" s="155" t="s">
        <v>279</v>
      </c>
      <c r="B99" s="133" t="s">
        <v>280</v>
      </c>
      <c r="C99" s="505"/>
      <c r="D99" s="505"/>
      <c r="E99" s="505"/>
      <c r="F99" s="505"/>
    </row>
    <row r="100" spans="1:6" ht="12.75">
      <c r="A100" s="225" t="s">
        <v>281</v>
      </c>
      <c r="B100" s="226" t="s">
        <v>282</v>
      </c>
      <c r="C100" s="472">
        <f>SUM(C98:C99)</f>
        <v>0</v>
      </c>
      <c r="D100" s="472">
        <f>SUM(D98:D99)</f>
        <v>0</v>
      </c>
      <c r="E100" s="472">
        <f>SUM(E98:E99)</f>
        <v>0</v>
      </c>
      <c r="F100" s="472">
        <f>SUM(F98:F99)</f>
        <v>0</v>
      </c>
    </row>
    <row r="101" spans="1:6" ht="12.75">
      <c r="A101" s="224"/>
      <c r="B101" s="227" t="s">
        <v>283</v>
      </c>
      <c r="C101" s="472">
        <f>SUM(C100+C97+C92+C85+C78+C29+C23)</f>
        <v>688</v>
      </c>
      <c r="D101" s="472">
        <f>SUM(D100+D97+D92+D85+D78+D29+D23)</f>
        <v>688</v>
      </c>
      <c r="E101" s="469">
        <f>SUM(E100+E97+E92+E85+E78+E29+E23)</f>
        <v>688</v>
      </c>
      <c r="F101" s="469">
        <f>SUM(F100+F97+F92+F85+F78+F29+F23)</f>
        <v>557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2:K101"/>
  <sheetViews>
    <sheetView tabSelected="1" view="pageBreakPreview" zoomScale="90" zoomScaleSheetLayoutView="90" zoomScalePageLayoutView="0" workbookViewId="0" topLeftCell="A92">
      <selection activeCell="F40" sqref="F40"/>
    </sheetView>
  </sheetViews>
  <sheetFormatPr defaultColWidth="8.41015625" defaultRowHeight="18"/>
  <cols>
    <col min="1" max="1" width="8.41015625" style="3" customWidth="1"/>
    <col min="2" max="2" width="36.41015625" style="3" customWidth="1"/>
    <col min="3" max="3" width="6.41015625" style="161" customWidth="1"/>
    <col min="4" max="5" width="7.75" style="457" customWidth="1"/>
    <col min="6" max="6" width="7.75" style="851" customWidth="1"/>
    <col min="7" max="7" width="7.75" style="457" customWidth="1"/>
    <col min="8" max="250" width="7.08203125" style="3" customWidth="1"/>
    <col min="251" max="16384" width="8.41015625" style="3" customWidth="1"/>
  </cols>
  <sheetData>
    <row r="2" spans="1:7" ht="12.75">
      <c r="A2" s="880" t="s">
        <v>50</v>
      </c>
      <c r="B2" s="880"/>
      <c r="C2" s="880"/>
      <c r="D2" s="880"/>
      <c r="E2" s="880"/>
      <c r="F2" s="633"/>
      <c r="G2" s="3"/>
    </row>
    <row r="3" spans="3:7" ht="12.75">
      <c r="C3" s="389"/>
      <c r="E3" s="161" t="s">
        <v>5</v>
      </c>
      <c r="F3" s="841" t="s">
        <v>708</v>
      </c>
      <c r="G3" s="161"/>
    </row>
    <row r="4" spans="1:7" ht="12.75">
      <c r="A4" s="134">
        <v>889928</v>
      </c>
      <c r="B4" s="74" t="s">
        <v>486</v>
      </c>
      <c r="C4" s="464">
        <v>2017</v>
      </c>
      <c r="D4" s="509">
        <v>2017</v>
      </c>
      <c r="E4" s="741" t="s">
        <v>696</v>
      </c>
      <c r="F4" s="842" t="s">
        <v>696</v>
      </c>
      <c r="G4" s="760"/>
    </row>
    <row r="5" spans="1:7" ht="12.75">
      <c r="A5" s="319">
        <v>107055</v>
      </c>
      <c r="B5" s="78"/>
      <c r="C5" s="464"/>
      <c r="D5" s="509"/>
      <c r="E5" s="509"/>
      <c r="F5" s="765"/>
      <c r="G5" s="746"/>
    </row>
    <row r="6" spans="1:9" ht="12.75" customHeight="1">
      <c r="A6" s="166" t="s">
        <v>60</v>
      </c>
      <c r="B6" s="167" t="s">
        <v>61</v>
      </c>
      <c r="C6" s="464">
        <v>1900</v>
      </c>
      <c r="D6" s="509">
        <v>1900</v>
      </c>
      <c r="E6" s="509">
        <v>1900</v>
      </c>
      <c r="F6" s="765">
        <v>1900</v>
      </c>
      <c r="G6" s="746"/>
      <c r="H6" s="3" t="s">
        <v>487</v>
      </c>
      <c r="I6"/>
    </row>
    <row r="7" spans="1:9" ht="12.75" customHeight="1">
      <c r="A7" s="168" t="s">
        <v>64</v>
      </c>
      <c r="B7" s="169" t="s">
        <v>65</v>
      </c>
      <c r="C7" s="464"/>
      <c r="D7" s="509"/>
      <c r="E7" s="509"/>
      <c r="F7" s="765"/>
      <c r="G7" s="746"/>
      <c r="H7" s="3" t="s">
        <v>488</v>
      </c>
      <c r="I7"/>
    </row>
    <row r="8" spans="1:9" ht="12.75" customHeight="1">
      <c r="A8" s="168" t="s">
        <v>69</v>
      </c>
      <c r="B8" s="169" t="s">
        <v>70</v>
      </c>
      <c r="C8" s="464">
        <v>305</v>
      </c>
      <c r="D8" s="509">
        <v>305</v>
      </c>
      <c r="E8" s="745">
        <v>352</v>
      </c>
      <c r="F8" s="765">
        <v>352</v>
      </c>
      <c r="G8" s="747" t="s">
        <v>697</v>
      </c>
      <c r="H8" s="3" t="s">
        <v>489</v>
      </c>
      <c r="I8"/>
    </row>
    <row r="9" spans="1:9" ht="12.75" customHeight="1">
      <c r="A9" s="168" t="s">
        <v>73</v>
      </c>
      <c r="B9" s="169" t="s">
        <v>74</v>
      </c>
      <c r="C9" s="464"/>
      <c r="D9" s="509"/>
      <c r="E9" s="509"/>
      <c r="F9" s="765"/>
      <c r="G9" s="746"/>
      <c r="I9"/>
    </row>
    <row r="10" spans="1:9" ht="12.75" customHeight="1">
      <c r="A10" s="168" t="s">
        <v>77</v>
      </c>
      <c r="B10" s="170" t="s">
        <v>78</v>
      </c>
      <c r="C10" s="464"/>
      <c r="D10" s="509"/>
      <c r="E10" s="509"/>
      <c r="F10" s="765"/>
      <c r="G10" s="746"/>
      <c r="H10" s="3" t="s">
        <v>490</v>
      </c>
      <c r="I10"/>
    </row>
    <row r="11" spans="1:7" ht="12.75" customHeight="1">
      <c r="A11" s="168" t="s">
        <v>82</v>
      </c>
      <c r="B11" s="170" t="s">
        <v>83</v>
      </c>
      <c r="C11" s="464"/>
      <c r="D11" s="509"/>
      <c r="E11" s="509"/>
      <c r="F11" s="765"/>
      <c r="G11" s="746"/>
    </row>
    <row r="12" spans="1:7" ht="12.75" customHeight="1">
      <c r="A12" s="168" t="s">
        <v>86</v>
      </c>
      <c r="B12" s="171" t="s">
        <v>286</v>
      </c>
      <c r="C12" s="464"/>
      <c r="D12" s="509"/>
      <c r="E12" s="509"/>
      <c r="F12" s="765"/>
      <c r="G12" s="746"/>
    </row>
    <row r="13" spans="1:7" ht="12.75" customHeight="1">
      <c r="A13" s="168" t="s">
        <v>89</v>
      </c>
      <c r="B13" s="171" t="s">
        <v>90</v>
      </c>
      <c r="C13" s="464">
        <v>149</v>
      </c>
      <c r="D13" s="509">
        <v>149</v>
      </c>
      <c r="E13" s="509">
        <v>149</v>
      </c>
      <c r="F13" s="765">
        <v>149</v>
      </c>
      <c r="G13" s="746"/>
    </row>
    <row r="14" spans="1:7" ht="12.75" customHeight="1">
      <c r="A14" s="168" t="s">
        <v>92</v>
      </c>
      <c r="B14" s="169" t="s">
        <v>287</v>
      </c>
      <c r="C14" s="464"/>
      <c r="D14" s="509"/>
      <c r="E14" s="509"/>
      <c r="F14" s="765"/>
      <c r="G14" s="746"/>
    </row>
    <row r="15" spans="1:8" ht="12.75" customHeight="1">
      <c r="A15" s="168" t="s">
        <v>96</v>
      </c>
      <c r="B15" s="169" t="s">
        <v>288</v>
      </c>
      <c r="C15" s="464"/>
      <c r="D15" s="509"/>
      <c r="E15" s="742">
        <v>54</v>
      </c>
      <c r="F15" s="761">
        <v>50</v>
      </c>
      <c r="G15" s="748" t="s">
        <v>698</v>
      </c>
      <c r="H15" s="658"/>
    </row>
    <row r="16" spans="1:7" ht="12.75" customHeight="1">
      <c r="A16" s="172" t="s">
        <v>98</v>
      </c>
      <c r="B16" s="173" t="s">
        <v>99</v>
      </c>
      <c r="C16" s="464">
        <v>161</v>
      </c>
      <c r="D16" s="509">
        <v>161</v>
      </c>
      <c r="E16" s="509">
        <v>161</v>
      </c>
      <c r="F16" s="765">
        <v>161</v>
      </c>
      <c r="G16" s="746"/>
    </row>
    <row r="17" spans="1:7" ht="12.75" customHeight="1">
      <c r="A17" s="174" t="s">
        <v>102</v>
      </c>
      <c r="B17" s="175" t="s">
        <v>103</v>
      </c>
      <c r="C17" s="472">
        <f>SUM(C6:C16)</f>
        <v>2515</v>
      </c>
      <c r="D17" s="469">
        <f>SUM(D6:D16)</f>
        <v>2515</v>
      </c>
      <c r="E17" s="743">
        <f>SUM(E6:E16)</f>
        <v>2616</v>
      </c>
      <c r="F17" s="755">
        <f>SUM(F6:F16)</f>
        <v>2612</v>
      </c>
      <c r="G17" s="756"/>
    </row>
    <row r="18" spans="1:7" ht="12.75" customHeight="1">
      <c r="A18" s="177" t="s">
        <v>104</v>
      </c>
      <c r="B18" s="178" t="s">
        <v>105</v>
      </c>
      <c r="C18" s="464"/>
      <c r="D18" s="509"/>
      <c r="E18" s="509"/>
      <c r="F18" s="765"/>
      <c r="G18" s="746"/>
    </row>
    <row r="19" spans="1:7" ht="12.75" customHeight="1">
      <c r="A19" s="177" t="s">
        <v>107</v>
      </c>
      <c r="B19" s="178" t="s">
        <v>108</v>
      </c>
      <c r="C19" s="464"/>
      <c r="D19" s="509"/>
      <c r="E19" s="509"/>
      <c r="F19" s="765"/>
      <c r="G19" s="746"/>
    </row>
    <row r="20" spans="1:7" ht="12.75" customHeight="1">
      <c r="A20" s="177" t="s">
        <v>109</v>
      </c>
      <c r="B20" s="178" t="s">
        <v>110</v>
      </c>
      <c r="C20" s="464"/>
      <c r="D20" s="509"/>
      <c r="E20" s="509"/>
      <c r="F20" s="765"/>
      <c r="G20" s="746"/>
    </row>
    <row r="21" spans="1:7" ht="12.75" customHeight="1">
      <c r="A21" s="177" t="s">
        <v>111</v>
      </c>
      <c r="B21" s="178" t="s">
        <v>112</v>
      </c>
      <c r="C21" s="464"/>
      <c r="D21" s="509"/>
      <c r="E21" s="509"/>
      <c r="F21" s="765"/>
      <c r="G21" s="746"/>
    </row>
    <row r="22" spans="1:7" ht="12.75" customHeight="1">
      <c r="A22" s="174" t="s">
        <v>115</v>
      </c>
      <c r="B22" s="175" t="s">
        <v>116</v>
      </c>
      <c r="C22" s="472">
        <f>SUM(C18:C21)</f>
        <v>0</v>
      </c>
      <c r="D22" s="469">
        <f>SUM(D18:D21)</f>
        <v>0</v>
      </c>
      <c r="E22" s="469">
        <f>SUM(E18:E21)</f>
        <v>0</v>
      </c>
      <c r="F22" s="769">
        <f>SUM(F18:F21)</f>
        <v>0</v>
      </c>
      <c r="G22" s="102"/>
    </row>
    <row r="23" spans="1:7" ht="12.75" customHeight="1">
      <c r="A23" s="180" t="s">
        <v>117</v>
      </c>
      <c r="B23" s="181" t="s">
        <v>118</v>
      </c>
      <c r="C23" s="472">
        <f>SUM(C22,C17)</f>
        <v>2515</v>
      </c>
      <c r="D23" s="469">
        <f>SUM(D22,D17)</f>
        <v>2515</v>
      </c>
      <c r="E23" s="743">
        <f>SUM(E22,E17)</f>
        <v>2616</v>
      </c>
      <c r="F23" s="755">
        <f>SUM(F22,F17)</f>
        <v>2612</v>
      </c>
      <c r="G23" s="756"/>
    </row>
    <row r="24" spans="1:7" ht="12.75" customHeight="1">
      <c r="A24" s="182"/>
      <c r="B24" s="183"/>
      <c r="C24" s="464"/>
      <c r="D24" s="509"/>
      <c r="E24" s="509"/>
      <c r="F24" s="765"/>
      <c r="G24" s="746"/>
    </row>
    <row r="25" spans="1:9" ht="12.75" customHeight="1">
      <c r="A25" s="184" t="s">
        <v>120</v>
      </c>
      <c r="B25" s="185" t="s">
        <v>491</v>
      </c>
      <c r="C25" s="464">
        <v>529</v>
      </c>
      <c r="D25" s="509">
        <v>529</v>
      </c>
      <c r="E25" s="744">
        <v>551</v>
      </c>
      <c r="F25" s="843">
        <v>550</v>
      </c>
      <c r="G25" s="759"/>
      <c r="H25" s="3" t="s">
        <v>492</v>
      </c>
      <c r="I25"/>
    </row>
    <row r="26" spans="1:9" ht="12.75" customHeight="1">
      <c r="A26" s="186" t="s">
        <v>123</v>
      </c>
      <c r="B26" s="185" t="s">
        <v>124</v>
      </c>
      <c r="C26" s="464"/>
      <c r="D26" s="509"/>
      <c r="E26" s="509"/>
      <c r="F26" s="765"/>
      <c r="G26" s="746"/>
      <c r="H26" s="3" t="s">
        <v>493</v>
      </c>
      <c r="I26"/>
    </row>
    <row r="27" spans="1:9" ht="12.75" customHeight="1">
      <c r="A27" s="187" t="s">
        <v>125</v>
      </c>
      <c r="B27" s="188" t="s">
        <v>126</v>
      </c>
      <c r="C27" s="464">
        <v>25</v>
      </c>
      <c r="D27" s="509">
        <v>25</v>
      </c>
      <c r="E27" s="509">
        <v>25</v>
      </c>
      <c r="F27" s="765">
        <v>25</v>
      </c>
      <c r="G27" s="746"/>
      <c r="H27" s="3" t="s">
        <v>494</v>
      </c>
      <c r="I27"/>
    </row>
    <row r="28" spans="1:9" ht="12.75" customHeight="1">
      <c r="A28" s="189" t="s">
        <v>128</v>
      </c>
      <c r="B28" s="188" t="s">
        <v>129</v>
      </c>
      <c r="C28" s="464">
        <v>27</v>
      </c>
      <c r="D28" s="509">
        <v>27</v>
      </c>
      <c r="E28" s="509">
        <v>27</v>
      </c>
      <c r="F28" s="765">
        <v>26</v>
      </c>
      <c r="G28" s="746"/>
      <c r="I28"/>
    </row>
    <row r="29" spans="1:9" ht="12.75" customHeight="1">
      <c r="A29" s="190" t="s">
        <v>131</v>
      </c>
      <c r="B29" s="191" t="s">
        <v>132</v>
      </c>
      <c r="C29" s="472">
        <f>SUM(C25:C28)</f>
        <v>581</v>
      </c>
      <c r="D29" s="469">
        <f>SUM(D25:D28)</f>
        <v>581</v>
      </c>
      <c r="E29" s="757">
        <f>SUM(E25:E28)</f>
        <v>603</v>
      </c>
      <c r="F29" s="844">
        <f>SUM(F25:F28)</f>
        <v>601</v>
      </c>
      <c r="G29" s="758"/>
      <c r="H29" s="3" t="s">
        <v>495</v>
      </c>
      <c r="I29"/>
    </row>
    <row r="30" spans="1:9" ht="12.75" customHeight="1">
      <c r="A30" s="193"/>
      <c r="B30" s="194"/>
      <c r="C30" s="464"/>
      <c r="D30" s="509"/>
      <c r="E30" s="509"/>
      <c r="F30" s="765"/>
      <c r="G30" s="746"/>
      <c r="H30" s="3" t="s">
        <v>496</v>
      </c>
      <c r="I30"/>
    </row>
    <row r="31" spans="1:7" ht="12.75" customHeight="1">
      <c r="A31" s="166" t="s">
        <v>133</v>
      </c>
      <c r="B31" s="195" t="s">
        <v>134</v>
      </c>
      <c r="C31" s="464"/>
      <c r="D31" s="509"/>
      <c r="E31" s="509"/>
      <c r="F31" s="765"/>
      <c r="G31" s="746"/>
    </row>
    <row r="32" spans="1:7" ht="12.75" customHeight="1">
      <c r="A32" s="168" t="s">
        <v>135</v>
      </c>
      <c r="B32" s="169" t="s">
        <v>290</v>
      </c>
      <c r="C32" s="464"/>
      <c r="D32" s="509"/>
      <c r="E32" s="509"/>
      <c r="F32" s="765"/>
      <c r="G32" s="746"/>
    </row>
    <row r="33" spans="1:7" ht="12.75" customHeight="1">
      <c r="A33" s="168" t="s">
        <v>137</v>
      </c>
      <c r="B33" s="169" t="s">
        <v>138</v>
      </c>
      <c r="C33" s="464"/>
      <c r="D33" s="509"/>
      <c r="E33" s="509"/>
      <c r="F33" s="765"/>
      <c r="G33" s="746"/>
    </row>
    <row r="34" spans="1:7" ht="12.75" customHeight="1">
      <c r="A34" s="168" t="s">
        <v>140</v>
      </c>
      <c r="B34" s="169" t="s">
        <v>141</v>
      </c>
      <c r="C34" s="464"/>
      <c r="D34" s="509"/>
      <c r="E34" s="509"/>
      <c r="F34" s="765"/>
      <c r="G34" s="746"/>
    </row>
    <row r="35" spans="1:7" ht="12.75" customHeight="1">
      <c r="A35" s="168" t="s">
        <v>142</v>
      </c>
      <c r="B35" s="169" t="s">
        <v>143</v>
      </c>
      <c r="C35" s="464">
        <v>50</v>
      </c>
      <c r="D35" s="509">
        <v>50</v>
      </c>
      <c r="E35" s="509">
        <v>50</v>
      </c>
      <c r="F35" s="765">
        <v>0</v>
      </c>
      <c r="G35" s="746"/>
    </row>
    <row r="36" spans="1:7" ht="12.75" customHeight="1">
      <c r="A36" s="168" t="s">
        <v>145</v>
      </c>
      <c r="B36" s="196" t="s">
        <v>146</v>
      </c>
      <c r="C36" s="481">
        <f>SUM(C31:C35)</f>
        <v>50</v>
      </c>
      <c r="D36" s="510">
        <f>SUM(D31:D35)</f>
        <v>50</v>
      </c>
      <c r="E36" s="510">
        <f>SUM(E31:E35)</f>
        <v>50</v>
      </c>
      <c r="F36" s="845">
        <f>SUM(F31:F35)</f>
        <v>0</v>
      </c>
      <c r="G36" s="749"/>
    </row>
    <row r="37" spans="1:7" ht="12.75" customHeight="1">
      <c r="A37" s="168" t="s">
        <v>147</v>
      </c>
      <c r="B37" s="169" t="s">
        <v>148</v>
      </c>
      <c r="C37" s="464"/>
      <c r="D37" s="509"/>
      <c r="E37" s="509"/>
      <c r="F37" s="765"/>
      <c r="G37" s="746"/>
    </row>
    <row r="38" spans="1:7" ht="12.75" customHeight="1">
      <c r="A38" s="168" t="s">
        <v>149</v>
      </c>
      <c r="B38" s="169" t="s">
        <v>150</v>
      </c>
      <c r="C38" s="464">
        <v>10</v>
      </c>
      <c r="D38" s="509">
        <v>10</v>
      </c>
      <c r="E38" s="509">
        <v>10</v>
      </c>
      <c r="F38" s="765">
        <v>3</v>
      </c>
      <c r="G38" s="746"/>
    </row>
    <row r="39" spans="1:7" ht="12.75" customHeight="1">
      <c r="A39" s="168" t="s">
        <v>151</v>
      </c>
      <c r="B39" s="169" t="s">
        <v>152</v>
      </c>
      <c r="C39" s="464">
        <v>850</v>
      </c>
      <c r="D39" s="509">
        <v>850</v>
      </c>
      <c r="E39" s="509">
        <v>850</v>
      </c>
      <c r="F39" s="765">
        <v>789</v>
      </c>
      <c r="G39" s="746"/>
    </row>
    <row r="40" spans="1:7" ht="12.75" customHeight="1">
      <c r="A40" s="168" t="s">
        <v>153</v>
      </c>
      <c r="B40" s="169" t="s">
        <v>154</v>
      </c>
      <c r="C40" s="464">
        <v>50</v>
      </c>
      <c r="D40" s="509">
        <v>50</v>
      </c>
      <c r="E40" s="509">
        <v>50</v>
      </c>
      <c r="F40" s="765">
        <v>50</v>
      </c>
      <c r="G40" s="746"/>
    </row>
    <row r="41" spans="1:9" ht="12.75" customHeight="1">
      <c r="A41" s="198" t="s">
        <v>156</v>
      </c>
      <c r="B41" s="199" t="s">
        <v>157</v>
      </c>
      <c r="C41" s="464">
        <v>100</v>
      </c>
      <c r="D41" s="509">
        <v>100</v>
      </c>
      <c r="E41" s="509">
        <v>100</v>
      </c>
      <c r="F41" s="765">
        <v>10</v>
      </c>
      <c r="G41" s="746"/>
      <c r="H41" s="511" t="s">
        <v>497</v>
      </c>
      <c r="I41"/>
    </row>
    <row r="42" spans="1:8" ht="12.75" customHeight="1">
      <c r="A42" s="180" t="s">
        <v>159</v>
      </c>
      <c r="B42" s="200" t="s">
        <v>160</v>
      </c>
      <c r="C42" s="472">
        <f>SUM(C38:C41)</f>
        <v>1010</v>
      </c>
      <c r="D42" s="469">
        <f>SUM(D38:D41)</f>
        <v>1010</v>
      </c>
      <c r="E42" s="469">
        <f>SUM(E38:E41)</f>
        <v>1010</v>
      </c>
      <c r="F42" s="769">
        <f>SUM(F38:F41)</f>
        <v>852</v>
      </c>
      <c r="G42" s="102"/>
      <c r="H42" s="25"/>
    </row>
    <row r="43" spans="1:8" ht="12.75" customHeight="1">
      <c r="A43" s="201" t="s">
        <v>161</v>
      </c>
      <c r="B43" s="202" t="s">
        <v>162</v>
      </c>
      <c r="C43" s="484">
        <f>SUM(C42,C36)</f>
        <v>1060</v>
      </c>
      <c r="D43" s="512">
        <f>SUM(D42,D36)</f>
        <v>1060</v>
      </c>
      <c r="E43" s="512">
        <f>SUM(E42,E36)</f>
        <v>1060</v>
      </c>
      <c r="F43" s="846">
        <f>SUM(F42,F36)</f>
        <v>852</v>
      </c>
      <c r="G43" s="750"/>
      <c r="H43" s="25" t="s">
        <v>498</v>
      </c>
    </row>
    <row r="44" spans="1:7" ht="12.75" customHeight="1">
      <c r="A44" s="166" t="s">
        <v>163</v>
      </c>
      <c r="B44" s="195" t="s">
        <v>164</v>
      </c>
      <c r="C44" s="464"/>
      <c r="D44" s="509"/>
      <c r="E44" s="509"/>
      <c r="F44" s="765">
        <v>6</v>
      </c>
      <c r="G44" s="746"/>
    </row>
    <row r="45" spans="1:7" ht="12.75" customHeight="1">
      <c r="A45" s="204" t="s">
        <v>165</v>
      </c>
      <c r="B45" s="205" t="s">
        <v>166</v>
      </c>
      <c r="C45" s="464"/>
      <c r="D45" s="509"/>
      <c r="E45" s="509"/>
      <c r="F45" s="765"/>
      <c r="G45" s="746"/>
    </row>
    <row r="46" spans="1:11" s="411" customFormat="1" ht="12.75" customHeight="1">
      <c r="A46" s="168" t="s">
        <v>167</v>
      </c>
      <c r="B46" s="169" t="s">
        <v>168</v>
      </c>
      <c r="C46" s="464">
        <v>60</v>
      </c>
      <c r="D46" s="509">
        <v>60</v>
      </c>
      <c r="E46" s="509">
        <v>60</v>
      </c>
      <c r="F46" s="765">
        <v>32</v>
      </c>
      <c r="G46" s="746"/>
      <c r="I46" s="3"/>
      <c r="J46" s="3"/>
      <c r="K46" s="3"/>
    </row>
    <row r="47" spans="1:7" ht="12.75" customHeight="1">
      <c r="A47" s="206" t="s">
        <v>169</v>
      </c>
      <c r="B47" s="207" t="s">
        <v>170</v>
      </c>
      <c r="C47" s="484">
        <f>SUM(C44:C46)</f>
        <v>60</v>
      </c>
      <c r="D47" s="512">
        <f>SUM(D44:D46)</f>
        <v>60</v>
      </c>
      <c r="E47" s="512">
        <f>SUM(E44:E46)</f>
        <v>60</v>
      </c>
      <c r="F47" s="846">
        <f>SUM(F44:F46)</f>
        <v>38</v>
      </c>
      <c r="G47" s="750"/>
    </row>
    <row r="48" spans="1:7" ht="12.75" customHeight="1">
      <c r="A48" s="168" t="s">
        <v>171</v>
      </c>
      <c r="B48" s="169" t="s">
        <v>172</v>
      </c>
      <c r="C48" s="464"/>
      <c r="D48" s="509"/>
      <c r="E48" s="509"/>
      <c r="F48" s="765"/>
      <c r="G48" s="746"/>
    </row>
    <row r="49" spans="1:7" ht="12.75" customHeight="1">
      <c r="A49" s="168" t="s">
        <v>173</v>
      </c>
      <c r="B49" s="169" t="s">
        <v>174</v>
      </c>
      <c r="C49" s="464"/>
      <c r="D49" s="509"/>
      <c r="E49" s="509"/>
      <c r="F49" s="765"/>
      <c r="G49" s="746"/>
    </row>
    <row r="50" spans="1:7" ht="12.75" customHeight="1">
      <c r="A50" s="168" t="s">
        <v>175</v>
      </c>
      <c r="B50" s="169" t="s">
        <v>176</v>
      </c>
      <c r="C50" s="464"/>
      <c r="D50" s="509"/>
      <c r="E50" s="509"/>
      <c r="F50" s="765"/>
      <c r="G50" s="746"/>
    </row>
    <row r="51" spans="1:7" ht="12.75" customHeight="1">
      <c r="A51" s="206" t="s">
        <v>177</v>
      </c>
      <c r="B51" s="207" t="s">
        <v>178</v>
      </c>
      <c r="C51" s="484">
        <f>SUM(C48:C50)</f>
        <v>0</v>
      </c>
      <c r="D51" s="512">
        <f>SUM(D48:D50)</f>
        <v>0</v>
      </c>
      <c r="E51" s="512">
        <f>SUM(E48:E50)</f>
        <v>0</v>
      </c>
      <c r="F51" s="846">
        <f>SUM(F48:F50)</f>
        <v>0</v>
      </c>
      <c r="G51" s="750"/>
    </row>
    <row r="52" spans="1:7" ht="12.75" customHeight="1">
      <c r="A52" s="168" t="s">
        <v>179</v>
      </c>
      <c r="B52" s="169" t="s">
        <v>180</v>
      </c>
      <c r="C52" s="464"/>
      <c r="D52" s="509"/>
      <c r="E52" s="509"/>
      <c r="F52" s="765"/>
      <c r="G52" s="746"/>
    </row>
    <row r="53" spans="1:7" ht="12.75" customHeight="1">
      <c r="A53" s="168" t="s">
        <v>181</v>
      </c>
      <c r="B53" s="169" t="s">
        <v>182</v>
      </c>
      <c r="C53" s="464"/>
      <c r="D53" s="509"/>
      <c r="E53" s="509"/>
      <c r="F53" s="765"/>
      <c r="G53" s="746"/>
    </row>
    <row r="54" spans="1:7" ht="12.75" customHeight="1">
      <c r="A54" s="168" t="s">
        <v>184</v>
      </c>
      <c r="B54" s="169" t="s">
        <v>185</v>
      </c>
      <c r="C54" s="464">
        <v>200</v>
      </c>
      <c r="D54" s="509">
        <v>200</v>
      </c>
      <c r="E54" s="509">
        <v>200</v>
      </c>
      <c r="F54" s="765">
        <v>54</v>
      </c>
      <c r="G54" s="746"/>
    </row>
    <row r="55" spans="1:7" ht="12.75" customHeight="1">
      <c r="A55" s="206" t="s">
        <v>186</v>
      </c>
      <c r="B55" s="207" t="s">
        <v>187</v>
      </c>
      <c r="C55" s="484">
        <f>SUM(C53:C54)</f>
        <v>200</v>
      </c>
      <c r="D55" s="512">
        <f>SUM(D53:D54)</f>
        <v>200</v>
      </c>
      <c r="E55" s="512">
        <f>SUM(E53:E54)</f>
        <v>200</v>
      </c>
      <c r="F55" s="846">
        <f>SUM(F53:F54)</f>
        <v>54</v>
      </c>
      <c r="G55" s="750"/>
    </row>
    <row r="56" spans="1:7" ht="12.75" customHeight="1">
      <c r="A56" s="206" t="s">
        <v>188</v>
      </c>
      <c r="B56" s="208" t="s">
        <v>189</v>
      </c>
      <c r="C56" s="464"/>
      <c r="D56" s="509"/>
      <c r="E56" s="509"/>
      <c r="F56" s="765"/>
      <c r="G56" s="746"/>
    </row>
    <row r="57" spans="1:7" ht="12.75" customHeight="1">
      <c r="A57" s="198"/>
      <c r="B57" s="128" t="s">
        <v>190</v>
      </c>
      <c r="C57" s="464"/>
      <c r="D57" s="509"/>
      <c r="E57" s="509"/>
      <c r="F57" s="765"/>
      <c r="G57" s="746"/>
    </row>
    <row r="58" spans="1:7" ht="12.75" customHeight="1">
      <c r="A58" s="198" t="s">
        <v>191</v>
      </c>
      <c r="B58" s="128" t="s">
        <v>192</v>
      </c>
      <c r="C58" s="464"/>
      <c r="D58" s="509">
        <v>29</v>
      </c>
      <c r="E58" s="509">
        <v>29</v>
      </c>
      <c r="F58" s="765">
        <v>38</v>
      </c>
      <c r="G58" s="746"/>
    </row>
    <row r="59" spans="1:7" ht="12.75" customHeight="1">
      <c r="A59" s="198" t="s">
        <v>194</v>
      </c>
      <c r="B59" s="128" t="s">
        <v>195</v>
      </c>
      <c r="C59" s="464"/>
      <c r="D59" s="509"/>
      <c r="E59" s="509"/>
      <c r="F59" s="765"/>
      <c r="G59" s="746"/>
    </row>
    <row r="60" spans="1:7" ht="27" customHeight="1">
      <c r="A60" s="211" t="s">
        <v>196</v>
      </c>
      <c r="B60" s="130" t="s">
        <v>197</v>
      </c>
      <c r="C60" s="464"/>
      <c r="D60" s="507">
        <f>SUM(D58:D59)</f>
        <v>29</v>
      </c>
      <c r="E60" s="507">
        <f>SUM(E58:E59)</f>
        <v>29</v>
      </c>
      <c r="F60" s="797">
        <f>SUM(F58:F59)</f>
        <v>38</v>
      </c>
      <c r="G60" s="751"/>
    </row>
    <row r="61" spans="1:7" ht="11.25" customHeight="1">
      <c r="A61" s="189" t="s">
        <v>198</v>
      </c>
      <c r="B61" s="133" t="s">
        <v>199</v>
      </c>
      <c r="C61" s="464"/>
      <c r="D61" s="509"/>
      <c r="E61" s="509"/>
      <c r="F61" s="765"/>
      <c r="G61" s="746"/>
    </row>
    <row r="62" spans="1:7" ht="11.25" customHeight="1">
      <c r="A62" s="189" t="s">
        <v>200</v>
      </c>
      <c r="B62" s="133" t="s">
        <v>201</v>
      </c>
      <c r="C62" s="464"/>
      <c r="D62" s="509"/>
      <c r="E62" s="509"/>
      <c r="F62" s="765"/>
      <c r="G62" s="746"/>
    </row>
    <row r="63" spans="1:7" ht="11.25" customHeight="1">
      <c r="A63" s="189" t="s">
        <v>202</v>
      </c>
      <c r="B63" s="133" t="s">
        <v>203</v>
      </c>
      <c r="C63" s="464"/>
      <c r="D63" s="509"/>
      <c r="E63" s="509"/>
      <c r="F63" s="765"/>
      <c r="G63" s="746"/>
    </row>
    <row r="64" spans="1:7" ht="11.25" customHeight="1">
      <c r="A64" s="189" t="s">
        <v>205</v>
      </c>
      <c r="B64" s="133" t="s">
        <v>206</v>
      </c>
      <c r="C64" s="513">
        <v>30</v>
      </c>
      <c r="D64" s="514">
        <v>30</v>
      </c>
      <c r="E64" s="514">
        <v>30</v>
      </c>
      <c r="F64" s="847">
        <v>10</v>
      </c>
      <c r="G64" s="514"/>
    </row>
    <row r="65" spans="1:7" ht="11.25" customHeight="1">
      <c r="A65" s="213" t="s">
        <v>208</v>
      </c>
      <c r="B65" s="130" t="s">
        <v>209</v>
      </c>
      <c r="C65" s="490">
        <f>SUM(C61:C64)</f>
        <v>30</v>
      </c>
      <c r="D65" s="490">
        <f>SUM(D61:D64)</f>
        <v>30</v>
      </c>
      <c r="E65" s="490">
        <f>SUM(E61:E64)</f>
        <v>30</v>
      </c>
      <c r="F65" s="767">
        <f>SUM(F61:F64)</f>
        <v>10</v>
      </c>
      <c r="G65" s="752"/>
    </row>
    <row r="66" spans="1:7" ht="11.25" customHeight="1">
      <c r="A66" s="214" t="s">
        <v>210</v>
      </c>
      <c r="B66" s="127" t="s">
        <v>211</v>
      </c>
      <c r="C66" s="493">
        <f>SUM(C65+C60+C56+C55+C52)</f>
        <v>230</v>
      </c>
      <c r="D66" s="493">
        <f>SUM(D65+D60+D56+D55+D52)</f>
        <v>259</v>
      </c>
      <c r="E66" s="493">
        <f>SUM(E65+E60+E56+E55+E52)</f>
        <v>259</v>
      </c>
      <c r="F66" s="848">
        <f>SUM(F65+F60+F56+F55+F52)</f>
        <v>102</v>
      </c>
      <c r="G66" s="753"/>
    </row>
    <row r="67" spans="1:7" ht="11.25" customHeight="1">
      <c r="A67" s="168" t="s">
        <v>212</v>
      </c>
      <c r="B67" s="133" t="s">
        <v>213</v>
      </c>
      <c r="C67" s="464"/>
      <c r="D67" s="509"/>
      <c r="E67" s="509"/>
      <c r="F67" s="765"/>
      <c r="G67" s="746"/>
    </row>
    <row r="68" spans="1:7" ht="11.25" customHeight="1">
      <c r="A68" s="168" t="s">
        <v>214</v>
      </c>
      <c r="B68" s="133" t="s">
        <v>215</v>
      </c>
      <c r="C68" s="464"/>
      <c r="D68" s="509"/>
      <c r="E68" s="509"/>
      <c r="F68" s="765"/>
      <c r="G68" s="746"/>
    </row>
    <row r="69" spans="1:7" ht="24" customHeight="1">
      <c r="A69" s="206" t="s">
        <v>217</v>
      </c>
      <c r="B69" s="127" t="s">
        <v>218</v>
      </c>
      <c r="C69" s="493">
        <f>SUM(C67:C68)</f>
        <v>0</v>
      </c>
      <c r="D69" s="493">
        <f>SUM(D67:D68)</f>
        <v>0</v>
      </c>
      <c r="E69" s="493">
        <f>SUM(E67:E68)</f>
        <v>0</v>
      </c>
      <c r="F69" s="848">
        <f>SUM(F67:F68)</f>
        <v>0</v>
      </c>
      <c r="G69" s="753"/>
    </row>
    <row r="70" spans="1:8" ht="26.25" customHeight="1">
      <c r="A70" s="211" t="s">
        <v>219</v>
      </c>
      <c r="B70" s="130" t="s">
        <v>220</v>
      </c>
      <c r="C70" s="515">
        <v>114</v>
      </c>
      <c r="D70" s="516">
        <v>421</v>
      </c>
      <c r="E70" s="516">
        <v>421</v>
      </c>
      <c r="F70" s="849">
        <v>261</v>
      </c>
      <c r="G70" s="754"/>
      <c r="H70" s="517">
        <f>E36+E42+E47+E55+E66+E75</f>
        <v>1587</v>
      </c>
    </row>
    <row r="71" spans="1:7" ht="16.5" customHeight="1">
      <c r="A71" s="180" t="s">
        <v>221</v>
      </c>
      <c r="B71" s="130" t="s">
        <v>222</v>
      </c>
      <c r="C71" s="464"/>
      <c r="D71" s="509"/>
      <c r="E71" s="509"/>
      <c r="F71" s="765"/>
      <c r="G71" s="746"/>
    </row>
    <row r="72" spans="1:7" ht="16.5" customHeight="1">
      <c r="A72" s="78" t="s">
        <v>223</v>
      </c>
      <c r="B72" s="130" t="s">
        <v>224</v>
      </c>
      <c r="C72" s="464"/>
      <c r="D72" s="509"/>
      <c r="E72" s="509"/>
      <c r="F72" s="765"/>
      <c r="G72" s="746"/>
    </row>
    <row r="73" spans="1:7" ht="16.5" customHeight="1">
      <c r="A73" s="218" t="s">
        <v>225</v>
      </c>
      <c r="B73" s="142" t="s">
        <v>226</v>
      </c>
      <c r="C73" s="464"/>
      <c r="D73" s="509"/>
      <c r="E73" s="509"/>
      <c r="F73" s="765"/>
      <c r="G73" s="746"/>
    </row>
    <row r="74" spans="1:8" ht="16.5" customHeight="1">
      <c r="A74" s="219" t="s">
        <v>227</v>
      </c>
      <c r="B74" s="143" t="s">
        <v>228</v>
      </c>
      <c r="C74" s="464">
        <v>15</v>
      </c>
      <c r="D74" s="509">
        <v>15</v>
      </c>
      <c r="E74" s="509">
        <v>15</v>
      </c>
      <c r="F74" s="765">
        <v>15</v>
      </c>
      <c r="G74" s="746"/>
      <c r="H74" s="518" t="s">
        <v>437</v>
      </c>
    </row>
    <row r="75" spans="1:8" ht="16.5" customHeight="1">
      <c r="A75" s="219" t="s">
        <v>229</v>
      </c>
      <c r="B75" s="143" t="s">
        <v>230</v>
      </c>
      <c r="C75" s="519">
        <v>8</v>
      </c>
      <c r="D75" s="520">
        <v>8</v>
      </c>
      <c r="E75" s="520">
        <v>8</v>
      </c>
      <c r="F75" s="850">
        <v>0</v>
      </c>
      <c r="G75" s="754"/>
      <c r="H75" s="518" t="s">
        <v>499</v>
      </c>
    </row>
    <row r="76" spans="1:7" ht="16.5" customHeight="1">
      <c r="A76" s="220" t="s">
        <v>231</v>
      </c>
      <c r="B76" s="130" t="s">
        <v>232</v>
      </c>
      <c r="C76" s="490">
        <f>SUM(C74:C75)</f>
        <v>23</v>
      </c>
      <c r="D76" s="490">
        <f>SUM(D74:D75)</f>
        <v>23</v>
      </c>
      <c r="E76" s="490">
        <f>SUM(E74:E75)</f>
        <v>23</v>
      </c>
      <c r="F76" s="767">
        <f>SUM(F74:F75)</f>
        <v>15</v>
      </c>
      <c r="G76" s="752"/>
    </row>
    <row r="77" spans="1:7" ht="15.75" customHeight="1">
      <c r="A77" s="221" t="s">
        <v>233</v>
      </c>
      <c r="B77" s="127" t="s">
        <v>234</v>
      </c>
      <c r="C77" s="493">
        <v>444</v>
      </c>
      <c r="D77" s="493">
        <f>D76+D73+D72+D71+D70</f>
        <v>444</v>
      </c>
      <c r="E77" s="493">
        <f>E76+E73+E72+E71+E70</f>
        <v>444</v>
      </c>
      <c r="F77" s="848">
        <f>F76+F73+F72+F71+F70</f>
        <v>276</v>
      </c>
      <c r="G77" s="753"/>
    </row>
    <row r="78" spans="1:8" ht="15.75" customHeight="1">
      <c r="A78" s="222" t="s">
        <v>235</v>
      </c>
      <c r="B78" s="148" t="s">
        <v>236</v>
      </c>
      <c r="C78" s="493">
        <f>SUM(C77+C69+C66+C47+C43)</f>
        <v>1794</v>
      </c>
      <c r="D78" s="493">
        <f>SUM(D77+D69+D66+D47+D43)</f>
        <v>1823</v>
      </c>
      <c r="E78" s="493">
        <f>SUM(E77+E69+E66+E47+E43)</f>
        <v>1823</v>
      </c>
      <c r="F78" s="848">
        <f>SUM(F77+F69+F66+F47+F43)</f>
        <v>1268</v>
      </c>
      <c r="G78" s="753"/>
      <c r="H78" s="146"/>
    </row>
    <row r="79" spans="1:8" ht="15.75" customHeight="1">
      <c r="A79" s="220" t="s">
        <v>237</v>
      </c>
      <c r="B79" s="133" t="s">
        <v>238</v>
      </c>
      <c r="C79" s="490"/>
      <c r="D79" s="490"/>
      <c r="E79" s="490"/>
      <c r="F79" s="767"/>
      <c r="G79" s="752"/>
      <c r="H79" s="146"/>
    </row>
    <row r="80" spans="1:8" ht="24.75" customHeight="1">
      <c r="A80" s="220" t="s">
        <v>239</v>
      </c>
      <c r="B80" s="133" t="s">
        <v>240</v>
      </c>
      <c r="C80" s="490"/>
      <c r="D80" s="490"/>
      <c r="E80" s="490"/>
      <c r="F80" s="767"/>
      <c r="G80" s="752"/>
      <c r="H80" s="146"/>
    </row>
    <row r="81" spans="1:8" ht="12" customHeight="1">
      <c r="A81" s="220"/>
      <c r="B81" s="185" t="s">
        <v>241</v>
      </c>
      <c r="C81" s="490"/>
      <c r="D81" s="490"/>
      <c r="E81" s="490"/>
      <c r="F81" s="767"/>
      <c r="G81" s="752"/>
      <c r="H81" s="146"/>
    </row>
    <row r="82" spans="1:7" ht="12" customHeight="1">
      <c r="A82" s="220"/>
      <c r="B82" s="185" t="s">
        <v>242</v>
      </c>
      <c r="C82" s="464"/>
      <c r="D82" s="509"/>
      <c r="E82" s="509"/>
      <c r="F82" s="765"/>
      <c r="G82" s="746"/>
    </row>
    <row r="83" spans="1:7" ht="12" customHeight="1">
      <c r="A83" s="220"/>
      <c r="B83" s="104" t="s">
        <v>243</v>
      </c>
      <c r="C83" s="464"/>
      <c r="D83" s="509"/>
      <c r="E83" s="509"/>
      <c r="F83" s="765"/>
      <c r="G83" s="746"/>
    </row>
    <row r="84" spans="1:7" ht="12" customHeight="1">
      <c r="A84" s="221" t="s">
        <v>244</v>
      </c>
      <c r="B84" s="127" t="s">
        <v>245</v>
      </c>
      <c r="C84" s="472">
        <f>SUM(C80:C83)</f>
        <v>0</v>
      </c>
      <c r="D84" s="469">
        <f>SUM(D80:D83)</f>
        <v>0</v>
      </c>
      <c r="E84" s="469">
        <f>SUM(E80:E83)</f>
        <v>0</v>
      </c>
      <c r="F84" s="769">
        <f>SUM(F80:F83)</f>
        <v>0</v>
      </c>
      <c r="G84" s="102"/>
    </row>
    <row r="85" spans="1:11" s="150" customFormat="1" ht="12" customHeight="1">
      <c r="A85" s="222" t="s">
        <v>246</v>
      </c>
      <c r="B85" s="222" t="s">
        <v>247</v>
      </c>
      <c r="C85" s="484">
        <f>SUM(C79+C84)</f>
        <v>0</v>
      </c>
      <c r="D85" s="512">
        <f>SUM(D79+D84)</f>
        <v>0</v>
      </c>
      <c r="E85" s="512">
        <f>SUM(E79+E84)</f>
        <v>0</v>
      </c>
      <c r="F85" s="846">
        <f>SUM(F79+F84)</f>
        <v>0</v>
      </c>
      <c r="G85" s="750"/>
      <c r="I85" s="3"/>
      <c r="J85" s="3"/>
      <c r="K85" s="3"/>
    </row>
    <row r="86" spans="1:7" ht="12" customHeight="1">
      <c r="A86" s="185" t="s">
        <v>248</v>
      </c>
      <c r="B86" s="133" t="s">
        <v>249</v>
      </c>
      <c r="C86" s="464"/>
      <c r="D86" s="509"/>
      <c r="E86" s="509"/>
      <c r="F86" s="765"/>
      <c r="G86" s="746"/>
    </row>
    <row r="87" spans="1:11" s="153" customFormat="1" ht="12" customHeight="1">
      <c r="A87" s="185" t="s">
        <v>250</v>
      </c>
      <c r="B87" s="133" t="s">
        <v>251</v>
      </c>
      <c r="C87" s="472"/>
      <c r="D87" s="469"/>
      <c r="E87" s="469"/>
      <c r="F87" s="769"/>
      <c r="G87" s="102"/>
      <c r="I87" s="3"/>
      <c r="J87" s="3"/>
      <c r="K87" s="3"/>
    </row>
    <row r="88" spans="1:7" ht="12" customHeight="1">
      <c r="A88" s="224" t="s">
        <v>252</v>
      </c>
      <c r="B88" s="133" t="s">
        <v>253</v>
      </c>
      <c r="C88" s="464"/>
      <c r="D88" s="509"/>
      <c r="E88" s="509"/>
      <c r="F88" s="765"/>
      <c r="G88" s="746"/>
    </row>
    <row r="89" spans="1:7" ht="12" customHeight="1">
      <c r="A89" s="224" t="s">
        <v>254</v>
      </c>
      <c r="B89" s="133" t="s">
        <v>255</v>
      </c>
      <c r="C89" s="464"/>
      <c r="D89" s="509"/>
      <c r="E89" s="509"/>
      <c r="F89" s="765"/>
      <c r="G89" s="746"/>
    </row>
    <row r="90" spans="1:9" ht="12" customHeight="1">
      <c r="A90" s="224" t="s">
        <v>256</v>
      </c>
      <c r="B90" s="133" t="s">
        <v>257</v>
      </c>
      <c r="C90" s="464"/>
      <c r="D90" s="509"/>
      <c r="E90" s="761">
        <v>109</v>
      </c>
      <c r="F90" s="761">
        <v>109</v>
      </c>
      <c r="G90" s="762"/>
      <c r="I90" s="3" t="s">
        <v>500</v>
      </c>
    </row>
    <row r="91" spans="1:7" ht="25.5" customHeight="1">
      <c r="A91" s="224" t="s">
        <v>262</v>
      </c>
      <c r="B91" s="133" t="s">
        <v>263</v>
      </c>
      <c r="C91" s="464"/>
      <c r="D91" s="509"/>
      <c r="E91" s="761">
        <v>29</v>
      </c>
      <c r="F91" s="761">
        <v>29</v>
      </c>
      <c r="G91" s="762"/>
    </row>
    <row r="92" spans="1:7" ht="15" customHeight="1">
      <c r="A92" s="225" t="s">
        <v>264</v>
      </c>
      <c r="B92" s="148" t="s">
        <v>265</v>
      </c>
      <c r="C92" s="490">
        <f>SUM(C86:C91)</f>
        <v>0</v>
      </c>
      <c r="D92" s="490">
        <f>SUM(D86:D91)</f>
        <v>0</v>
      </c>
      <c r="E92" s="763">
        <f>SUM(E86:E91)</f>
        <v>138</v>
      </c>
      <c r="F92" s="763">
        <f>SUM(F86:F91)</f>
        <v>138</v>
      </c>
      <c r="G92" s="764"/>
    </row>
    <row r="93" spans="1:7" ht="12.75">
      <c r="A93" s="224" t="s">
        <v>266</v>
      </c>
      <c r="B93" s="133" t="s">
        <v>267</v>
      </c>
      <c r="C93" s="464"/>
      <c r="D93" s="509"/>
      <c r="E93" s="765"/>
      <c r="F93" s="765"/>
      <c r="G93" s="766"/>
    </row>
    <row r="94" spans="1:7" ht="12.75">
      <c r="A94" s="224" t="s">
        <v>269</v>
      </c>
      <c r="B94" s="133" t="s">
        <v>270</v>
      </c>
      <c r="C94" s="464"/>
      <c r="D94" s="509"/>
      <c r="E94" s="765"/>
      <c r="F94" s="765"/>
      <c r="G94" s="766"/>
    </row>
    <row r="95" spans="1:7" ht="12.75">
      <c r="A95" s="224" t="s">
        <v>271</v>
      </c>
      <c r="B95" s="133" t="s">
        <v>272</v>
      </c>
      <c r="C95" s="464"/>
      <c r="D95" s="509"/>
      <c r="E95" s="765"/>
      <c r="F95" s="765"/>
      <c r="G95" s="766"/>
    </row>
    <row r="96" spans="1:7" ht="24" customHeight="1">
      <c r="A96" s="224" t="s">
        <v>273</v>
      </c>
      <c r="B96" s="133" t="s">
        <v>274</v>
      </c>
      <c r="C96" s="464"/>
      <c r="D96" s="509"/>
      <c r="E96" s="765"/>
      <c r="F96" s="765"/>
      <c r="G96" s="766"/>
    </row>
    <row r="97" spans="1:7" ht="12.75">
      <c r="A97" s="225" t="s">
        <v>275</v>
      </c>
      <c r="B97" s="148" t="s">
        <v>276</v>
      </c>
      <c r="C97" s="490">
        <f>SUM(C93:C96)</f>
        <v>0</v>
      </c>
      <c r="D97" s="490">
        <f>SUM(D93:D96)</f>
        <v>0</v>
      </c>
      <c r="E97" s="767">
        <f>SUM(E93:E96)</f>
        <v>0</v>
      </c>
      <c r="F97" s="767">
        <f>SUM(F93:F96)</f>
        <v>0</v>
      </c>
      <c r="G97" s="768"/>
    </row>
    <row r="98" spans="1:7" ht="25.5" customHeight="1">
      <c r="A98" s="224" t="s">
        <v>277</v>
      </c>
      <c r="B98" s="158" t="s">
        <v>278</v>
      </c>
      <c r="C98" s="464"/>
      <c r="D98" s="509"/>
      <c r="E98" s="765"/>
      <c r="F98" s="765"/>
      <c r="G98" s="766"/>
    </row>
    <row r="99" spans="1:7" ht="27" customHeight="1">
      <c r="A99" s="155" t="s">
        <v>279</v>
      </c>
      <c r="B99" s="133" t="s">
        <v>280</v>
      </c>
      <c r="C99" s="464"/>
      <c r="D99" s="509"/>
      <c r="E99" s="765"/>
      <c r="F99" s="765"/>
      <c r="G99" s="766"/>
    </row>
    <row r="100" spans="1:7" ht="12.75">
      <c r="A100" s="225" t="s">
        <v>281</v>
      </c>
      <c r="B100" s="226" t="s">
        <v>282</v>
      </c>
      <c r="C100" s="472">
        <f>SUM(C98:C99)</f>
        <v>0</v>
      </c>
      <c r="D100" s="469">
        <f>SUM(D98:D99)</f>
        <v>0</v>
      </c>
      <c r="E100" s="769">
        <f>SUM(E98:E99)</f>
        <v>0</v>
      </c>
      <c r="F100" s="769">
        <f>SUM(F98:F99)</f>
        <v>0</v>
      </c>
      <c r="G100" s="770"/>
    </row>
    <row r="101" spans="1:7" ht="12.75">
      <c r="A101" s="224"/>
      <c r="B101" s="227" t="s">
        <v>283</v>
      </c>
      <c r="C101" s="469">
        <f>SUM(C100+C97+C92+C85+C78+C29+C23)</f>
        <v>4890</v>
      </c>
      <c r="D101" s="469">
        <f>SUM(D100+D97+D92+D85+D78+D29+D23)</f>
        <v>4919</v>
      </c>
      <c r="E101" s="743">
        <f>SUM(E100+E97+E92+E85+E78+E29+E23)</f>
        <v>5180</v>
      </c>
      <c r="F101" s="755">
        <f>SUM(F100+F97+F92+F85+F78+F29+F23)</f>
        <v>4619</v>
      </c>
      <c r="G101" s="756"/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2" horizontalDpi="300" verticalDpi="300" orientation="portrait" paperSize="9" scale="53" r:id="rId1"/>
  <headerFooter alignWithMargins="0">
    <oddHeader>&amp;L&amp;D&amp;C&amp;P/&amp;N</oddHeader>
    <oddFooter>&amp;L&amp;"Times New Roman,Normál"&amp;12&amp;F&amp;R&amp;A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88">
      <selection activeCell="F82" sqref="F82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8" style="161" customWidth="1"/>
    <col min="4" max="4" width="7.75" style="162" customWidth="1"/>
    <col min="5" max="6" width="7.75" style="70" customWidth="1"/>
    <col min="7" max="249" width="7.08203125" style="3" customWidth="1"/>
    <col min="250" max="16384" width="8.41015625" style="3" customWidth="1"/>
  </cols>
  <sheetData>
    <row r="2" spans="1:6" ht="12.75">
      <c r="A2" s="880" t="s">
        <v>480</v>
      </c>
      <c r="B2" s="880"/>
      <c r="C2" s="880"/>
      <c r="D2" s="880"/>
      <c r="E2" s="880"/>
      <c r="F2" s="3"/>
    </row>
    <row r="3" spans="3:6" ht="12.75">
      <c r="C3" s="389"/>
      <c r="E3" s="70" t="s">
        <v>5</v>
      </c>
      <c r="F3" s="70" t="s">
        <v>708</v>
      </c>
    </row>
    <row r="4" spans="1:6" ht="12.75">
      <c r="A4" s="134">
        <v>890301</v>
      </c>
      <c r="B4" s="74" t="s">
        <v>38</v>
      </c>
      <c r="C4" s="509">
        <v>2017</v>
      </c>
      <c r="D4" s="521" t="s">
        <v>445</v>
      </c>
      <c r="E4" s="522" t="s">
        <v>696</v>
      </c>
      <c r="F4" s="522" t="s">
        <v>696</v>
      </c>
    </row>
    <row r="5" spans="1:6" ht="12.75">
      <c r="A5" s="319" t="s">
        <v>501</v>
      </c>
      <c r="B5" s="78"/>
      <c r="C5" s="509"/>
      <c r="D5" s="509"/>
      <c r="E5" s="509"/>
      <c r="F5" s="509"/>
    </row>
    <row r="6" spans="1:6" ht="12.75">
      <c r="A6" s="166" t="s">
        <v>60</v>
      </c>
      <c r="B6" s="167" t="s">
        <v>61</v>
      </c>
      <c r="C6" s="509"/>
      <c r="D6" s="509"/>
      <c r="E6" s="509"/>
      <c r="F6" s="509"/>
    </row>
    <row r="7" spans="1:6" ht="12.75">
      <c r="A7" s="168" t="s">
        <v>64</v>
      </c>
      <c r="B7" s="169" t="s">
        <v>65</v>
      </c>
      <c r="C7" s="509"/>
      <c r="D7" s="509"/>
      <c r="E7" s="509"/>
      <c r="F7" s="509"/>
    </row>
    <row r="8" spans="1:6" ht="12.75">
      <c r="A8" s="168" t="s">
        <v>69</v>
      </c>
      <c r="B8" s="169" t="s">
        <v>70</v>
      </c>
      <c r="C8" s="469"/>
      <c r="D8" s="469"/>
      <c r="E8" s="469"/>
      <c r="F8" s="469"/>
    </row>
    <row r="9" spans="1:6" ht="12.75">
      <c r="A9" s="168" t="s">
        <v>73</v>
      </c>
      <c r="B9" s="169" t="s">
        <v>74</v>
      </c>
      <c r="C9" s="509"/>
      <c r="D9" s="509"/>
      <c r="E9" s="509"/>
      <c r="F9" s="509"/>
    </row>
    <row r="10" spans="1:6" ht="12.75">
      <c r="A10" s="168" t="s">
        <v>77</v>
      </c>
      <c r="B10" s="170" t="s">
        <v>78</v>
      </c>
      <c r="C10" s="509"/>
      <c r="D10" s="509"/>
      <c r="E10" s="509"/>
      <c r="F10" s="509"/>
    </row>
    <row r="11" spans="1:6" ht="12.75">
      <c r="A11" s="168" t="s">
        <v>82</v>
      </c>
      <c r="B11" s="170" t="s">
        <v>83</v>
      </c>
      <c r="C11" s="509"/>
      <c r="D11" s="509"/>
      <c r="E11" s="509"/>
      <c r="F11" s="509"/>
    </row>
    <row r="12" spans="1:6" ht="12.75">
      <c r="A12" s="168" t="s">
        <v>86</v>
      </c>
      <c r="B12" s="171" t="s">
        <v>286</v>
      </c>
      <c r="C12" s="509"/>
      <c r="D12" s="509"/>
      <c r="E12" s="509"/>
      <c r="F12" s="509"/>
    </row>
    <row r="13" spans="1:6" ht="12.75">
      <c r="A13" s="168" t="s">
        <v>89</v>
      </c>
      <c r="B13" s="171" t="s">
        <v>90</v>
      </c>
      <c r="C13" s="509"/>
      <c r="D13" s="509"/>
      <c r="E13" s="509"/>
      <c r="F13" s="509"/>
    </row>
    <row r="14" spans="1:6" ht="12.75">
      <c r="A14" s="168" t="s">
        <v>92</v>
      </c>
      <c r="B14" s="169" t="s">
        <v>287</v>
      </c>
      <c r="C14" s="509"/>
      <c r="D14" s="509"/>
      <c r="E14" s="509"/>
      <c r="F14" s="509"/>
    </row>
    <row r="15" spans="1:6" ht="12.75">
      <c r="A15" s="168" t="s">
        <v>96</v>
      </c>
      <c r="B15" s="169" t="s">
        <v>288</v>
      </c>
      <c r="C15" s="509"/>
      <c r="D15" s="509"/>
      <c r="E15" s="509"/>
      <c r="F15" s="509"/>
    </row>
    <row r="16" spans="1:6" ht="12.75">
      <c r="A16" s="172" t="s">
        <v>98</v>
      </c>
      <c r="B16" s="173" t="s">
        <v>99</v>
      </c>
      <c r="C16" s="509"/>
      <c r="D16" s="509"/>
      <c r="E16" s="509"/>
      <c r="F16" s="509"/>
    </row>
    <row r="17" spans="1:6" ht="12.75">
      <c r="A17" s="174" t="s">
        <v>102</v>
      </c>
      <c r="B17" s="175" t="s">
        <v>103</v>
      </c>
      <c r="C17" s="469">
        <f>SUM(C6:C16)</f>
        <v>0</v>
      </c>
      <c r="D17" s="469">
        <f>SUM(D6:D16)</f>
        <v>0</v>
      </c>
      <c r="E17" s="469">
        <f>SUM(E6:E16)</f>
        <v>0</v>
      </c>
      <c r="F17" s="469">
        <f>SUM(F6:F16)</f>
        <v>0</v>
      </c>
    </row>
    <row r="18" spans="1:6" ht="12.75">
      <c r="A18" s="177" t="s">
        <v>104</v>
      </c>
      <c r="B18" s="178" t="s">
        <v>105</v>
      </c>
      <c r="C18" s="509"/>
      <c r="D18" s="509"/>
      <c r="E18" s="509"/>
      <c r="F18" s="509"/>
    </row>
    <row r="19" spans="1:6" ht="12.75">
      <c r="A19" s="177" t="s">
        <v>107</v>
      </c>
      <c r="B19" s="178" t="s">
        <v>108</v>
      </c>
      <c r="C19" s="509"/>
      <c r="D19" s="509"/>
      <c r="E19" s="509"/>
      <c r="F19" s="509"/>
    </row>
    <row r="20" spans="1:6" ht="12.75">
      <c r="A20" s="177" t="s">
        <v>109</v>
      </c>
      <c r="B20" s="178" t="s">
        <v>110</v>
      </c>
      <c r="C20" s="509"/>
      <c r="D20" s="509"/>
      <c r="E20" s="509"/>
      <c r="F20" s="509"/>
    </row>
    <row r="21" spans="1:6" ht="12.75">
      <c r="A21" s="177" t="s">
        <v>111</v>
      </c>
      <c r="B21" s="178" t="s">
        <v>112</v>
      </c>
      <c r="C21" s="509"/>
      <c r="D21" s="509"/>
      <c r="E21" s="509"/>
      <c r="F21" s="509"/>
    </row>
    <row r="22" spans="1:6" ht="12.75">
      <c r="A22" s="174" t="s">
        <v>115</v>
      </c>
      <c r="B22" s="175" t="s">
        <v>116</v>
      </c>
      <c r="C22" s="469">
        <f>SUM(C18:C21)</f>
        <v>0</v>
      </c>
      <c r="D22" s="469">
        <f>SUM(D18:D21)</f>
        <v>0</v>
      </c>
      <c r="E22" s="469">
        <f>SUM(E18:E21)</f>
        <v>0</v>
      </c>
      <c r="F22" s="469">
        <f>SUM(F18:F21)</f>
        <v>0</v>
      </c>
    </row>
    <row r="23" spans="1:6" ht="15.75" customHeight="1">
      <c r="A23" s="180" t="s">
        <v>117</v>
      </c>
      <c r="B23" s="181" t="s">
        <v>118</v>
      </c>
      <c r="C23" s="469">
        <f>SUM(C22,C17)</f>
        <v>0</v>
      </c>
      <c r="D23" s="469">
        <f>SUM(D22,D17)</f>
        <v>0</v>
      </c>
      <c r="E23" s="469">
        <f>SUM(E22,E17)</f>
        <v>0</v>
      </c>
      <c r="F23" s="469">
        <f>SUM(F22,F17)</f>
        <v>0</v>
      </c>
    </row>
    <row r="24" spans="1:6" ht="12.75">
      <c r="A24" s="182"/>
      <c r="B24" s="183"/>
      <c r="C24" s="509"/>
      <c r="D24" s="509"/>
      <c r="E24" s="509"/>
      <c r="F24" s="509"/>
    </row>
    <row r="25" spans="1:6" ht="12.75">
      <c r="A25" s="184" t="s">
        <v>120</v>
      </c>
      <c r="B25" s="185" t="s">
        <v>289</v>
      </c>
      <c r="C25" s="509"/>
      <c r="D25" s="509"/>
      <c r="E25" s="509"/>
      <c r="F25" s="509"/>
    </row>
    <row r="26" spans="1:6" ht="12.75">
      <c r="A26" s="186" t="s">
        <v>123</v>
      </c>
      <c r="B26" s="185" t="s">
        <v>124</v>
      </c>
      <c r="C26" s="509"/>
      <c r="D26" s="509"/>
      <c r="E26" s="509"/>
      <c r="F26" s="509"/>
    </row>
    <row r="27" spans="1:6" ht="12.75">
      <c r="A27" s="187" t="s">
        <v>125</v>
      </c>
      <c r="B27" s="188" t="s">
        <v>126</v>
      </c>
      <c r="C27" s="509"/>
      <c r="D27" s="509"/>
      <c r="E27" s="509"/>
      <c r="F27" s="509"/>
    </row>
    <row r="28" spans="1:6" ht="12.75">
      <c r="A28" s="189" t="s">
        <v>128</v>
      </c>
      <c r="B28" s="188" t="s">
        <v>129</v>
      </c>
      <c r="C28" s="509"/>
      <c r="D28" s="509"/>
      <c r="E28" s="509"/>
      <c r="F28" s="509"/>
    </row>
    <row r="29" spans="1:6" ht="12.75">
      <c r="A29" s="190" t="s">
        <v>131</v>
      </c>
      <c r="B29" s="191" t="s">
        <v>132</v>
      </c>
      <c r="C29" s="469">
        <f>SUM(C25:C28)</f>
        <v>0</v>
      </c>
      <c r="D29" s="469">
        <f>SUM(D25:D28)</f>
        <v>0</v>
      </c>
      <c r="E29" s="469">
        <f>SUM(E25:E28)</f>
        <v>0</v>
      </c>
      <c r="F29" s="469">
        <f>SUM(F25:F28)</f>
        <v>0</v>
      </c>
    </row>
    <row r="30" spans="1:6" ht="12.75">
      <c r="A30" s="193"/>
      <c r="B30" s="194"/>
      <c r="C30" s="509"/>
      <c r="D30" s="509"/>
      <c r="E30" s="509"/>
      <c r="F30" s="509"/>
    </row>
    <row r="31" spans="1:6" ht="12.75">
      <c r="A31" s="166" t="s">
        <v>133</v>
      </c>
      <c r="B31" s="195" t="s">
        <v>134</v>
      </c>
      <c r="C31" s="509"/>
      <c r="D31" s="509"/>
      <c r="E31" s="509"/>
      <c r="F31" s="509"/>
    </row>
    <row r="32" spans="1:6" ht="12.75">
      <c r="A32" s="168" t="s">
        <v>135</v>
      </c>
      <c r="B32" s="169" t="s">
        <v>290</v>
      </c>
      <c r="C32" s="509"/>
      <c r="D32" s="509"/>
      <c r="E32" s="509"/>
      <c r="F32" s="509"/>
    </row>
    <row r="33" spans="1:6" ht="12.75">
      <c r="A33" s="168" t="s">
        <v>137</v>
      </c>
      <c r="B33" s="169" t="s">
        <v>138</v>
      </c>
      <c r="C33" s="509"/>
      <c r="D33" s="509"/>
      <c r="E33" s="509"/>
      <c r="F33" s="509"/>
    </row>
    <row r="34" spans="1:6" ht="12.75">
      <c r="A34" s="168" t="s">
        <v>140</v>
      </c>
      <c r="B34" s="169" t="s">
        <v>141</v>
      </c>
      <c r="C34" s="509"/>
      <c r="D34" s="509"/>
      <c r="E34" s="509"/>
      <c r="F34" s="509"/>
    </row>
    <row r="35" spans="1:6" ht="12.75">
      <c r="A35" s="168" t="s">
        <v>142</v>
      </c>
      <c r="B35" s="169" t="s">
        <v>143</v>
      </c>
      <c r="C35" s="509"/>
      <c r="D35" s="509"/>
      <c r="E35" s="509"/>
      <c r="F35" s="509"/>
    </row>
    <row r="36" spans="1:6" ht="12.75">
      <c r="A36" s="168" t="s">
        <v>145</v>
      </c>
      <c r="B36" s="196" t="s">
        <v>146</v>
      </c>
      <c r="C36" s="510">
        <f>SUM(C31:C35)</f>
        <v>0</v>
      </c>
      <c r="D36" s="510">
        <f>SUM(D31:D35)</f>
        <v>0</v>
      </c>
      <c r="E36" s="510">
        <f>SUM(E31:E35)</f>
        <v>0</v>
      </c>
      <c r="F36" s="510">
        <f>SUM(F31:F35)</f>
        <v>0</v>
      </c>
    </row>
    <row r="37" spans="1:6" ht="12.75">
      <c r="A37" s="168" t="s">
        <v>147</v>
      </c>
      <c r="B37" s="169" t="s">
        <v>148</v>
      </c>
      <c r="C37" s="510"/>
      <c r="D37" s="510"/>
      <c r="E37" s="510"/>
      <c r="F37" s="510"/>
    </row>
    <row r="38" spans="1:6" ht="12.75">
      <c r="A38" s="168" t="s">
        <v>149</v>
      </c>
      <c r="B38" s="169" t="s">
        <v>150</v>
      </c>
      <c r="C38" s="509"/>
      <c r="D38" s="509"/>
      <c r="E38" s="509"/>
      <c r="F38" s="509"/>
    </row>
    <row r="39" spans="1:6" ht="12.75">
      <c r="A39" s="168" t="s">
        <v>151</v>
      </c>
      <c r="B39" s="169" t="s">
        <v>152</v>
      </c>
      <c r="C39" s="509"/>
      <c r="D39" s="509"/>
      <c r="E39" s="509"/>
      <c r="F39" s="509"/>
    </row>
    <row r="40" spans="1:6" ht="12.75">
      <c r="A40" s="168" t="s">
        <v>153</v>
      </c>
      <c r="B40" s="169" t="s">
        <v>154</v>
      </c>
      <c r="C40" s="509"/>
      <c r="D40" s="509"/>
      <c r="E40" s="509"/>
      <c r="F40" s="509"/>
    </row>
    <row r="41" spans="1:6" ht="12.75">
      <c r="A41" s="198" t="s">
        <v>156</v>
      </c>
      <c r="B41" s="199" t="s">
        <v>157</v>
      </c>
      <c r="C41" s="509"/>
      <c r="D41" s="509"/>
      <c r="E41" s="509"/>
      <c r="F41" s="509"/>
    </row>
    <row r="42" spans="1:6" ht="15" customHeight="1">
      <c r="A42" s="180" t="s">
        <v>159</v>
      </c>
      <c r="B42" s="200" t="s">
        <v>160</v>
      </c>
      <c r="C42" s="469">
        <f>SUM(C38:C41)</f>
        <v>0</v>
      </c>
      <c r="D42" s="469">
        <f>SUM(D38:D41)</f>
        <v>0</v>
      </c>
      <c r="E42" s="469">
        <f>SUM(E38:E41)</f>
        <v>0</v>
      </c>
      <c r="F42" s="469">
        <f>SUM(F38:F41)</f>
        <v>0</v>
      </c>
    </row>
    <row r="43" spans="1:6" ht="15" customHeight="1">
      <c r="A43" s="201" t="s">
        <v>161</v>
      </c>
      <c r="B43" s="202" t="s">
        <v>162</v>
      </c>
      <c r="C43" s="512">
        <f>SUM(C42,C36)</f>
        <v>0</v>
      </c>
      <c r="D43" s="512">
        <f>SUM(D42,D36)</f>
        <v>0</v>
      </c>
      <c r="E43" s="512">
        <f>SUM(E42,E36)</f>
        <v>0</v>
      </c>
      <c r="F43" s="512">
        <f>SUM(F42,F36)</f>
        <v>0</v>
      </c>
    </row>
    <row r="44" spans="1:6" ht="12.75">
      <c r="A44" s="166" t="s">
        <v>163</v>
      </c>
      <c r="B44" s="195" t="s">
        <v>164</v>
      </c>
      <c r="C44" s="509"/>
      <c r="D44" s="509"/>
      <c r="E44" s="509"/>
      <c r="F44" s="509"/>
    </row>
    <row r="45" spans="1:6" ht="12.75">
      <c r="A45" s="204" t="s">
        <v>165</v>
      </c>
      <c r="B45" s="205" t="s">
        <v>166</v>
      </c>
      <c r="C45" s="509"/>
      <c r="D45" s="509"/>
      <c r="E45" s="509"/>
      <c r="F45" s="509"/>
    </row>
    <row r="46" spans="1:6" ht="12.75">
      <c r="A46" s="168" t="s">
        <v>167</v>
      </c>
      <c r="B46" s="169" t="s">
        <v>168</v>
      </c>
      <c r="C46" s="509"/>
      <c r="D46" s="509"/>
      <c r="E46" s="509"/>
      <c r="F46" s="509"/>
    </row>
    <row r="47" spans="1:6" ht="12.75">
      <c r="A47" s="206" t="s">
        <v>169</v>
      </c>
      <c r="B47" s="207" t="s">
        <v>170</v>
      </c>
      <c r="C47" s="512">
        <f>SUM(C44:C46)</f>
        <v>0</v>
      </c>
      <c r="D47" s="512">
        <f>SUM(D44:D46)</f>
        <v>0</v>
      </c>
      <c r="E47" s="512">
        <f>SUM(E44:E46)</f>
        <v>0</v>
      </c>
      <c r="F47" s="512">
        <f>SUM(F44:F46)</f>
        <v>0</v>
      </c>
    </row>
    <row r="48" spans="1:6" ht="12.75">
      <c r="A48" s="168" t="s">
        <v>171</v>
      </c>
      <c r="B48" s="169" t="s">
        <v>172</v>
      </c>
      <c r="C48" s="509"/>
      <c r="D48" s="509"/>
      <c r="E48" s="509"/>
      <c r="F48" s="509"/>
    </row>
    <row r="49" spans="1:6" ht="12.75">
      <c r="A49" s="168" t="s">
        <v>173</v>
      </c>
      <c r="B49" s="169" t="s">
        <v>174</v>
      </c>
      <c r="C49" s="509"/>
      <c r="D49" s="509"/>
      <c r="E49" s="509"/>
      <c r="F49" s="509"/>
    </row>
    <row r="50" spans="1:6" ht="12.75">
      <c r="A50" s="168" t="s">
        <v>175</v>
      </c>
      <c r="B50" s="169" t="s">
        <v>176</v>
      </c>
      <c r="C50" s="509"/>
      <c r="D50" s="509"/>
      <c r="E50" s="509"/>
      <c r="F50" s="509"/>
    </row>
    <row r="51" spans="1:6" ht="12.75">
      <c r="A51" s="206" t="s">
        <v>177</v>
      </c>
      <c r="B51" s="207" t="s">
        <v>178</v>
      </c>
      <c r="C51" s="512">
        <f>SUM(C48:C50)</f>
        <v>0</v>
      </c>
      <c r="D51" s="512">
        <f>SUM(D48:D50)</f>
        <v>0</v>
      </c>
      <c r="E51" s="512">
        <f>SUM(E48:E50)</f>
        <v>0</v>
      </c>
      <c r="F51" s="512">
        <f>SUM(F48:F50)</f>
        <v>0</v>
      </c>
    </row>
    <row r="52" spans="1:6" ht="12.75">
      <c r="A52" s="168" t="s">
        <v>179</v>
      </c>
      <c r="B52" s="169" t="s">
        <v>180</v>
      </c>
      <c r="C52" s="509"/>
      <c r="D52" s="509"/>
      <c r="E52" s="509"/>
      <c r="F52" s="509"/>
    </row>
    <row r="53" spans="1:6" ht="12.75">
      <c r="A53" s="168" t="s">
        <v>181</v>
      </c>
      <c r="B53" s="169" t="s">
        <v>182</v>
      </c>
      <c r="C53" s="509"/>
      <c r="D53" s="509"/>
      <c r="E53" s="509"/>
      <c r="F53" s="509"/>
    </row>
    <row r="54" spans="1:6" ht="12.75">
      <c r="A54" s="168" t="s">
        <v>184</v>
      </c>
      <c r="B54" s="169" t="s">
        <v>185</v>
      </c>
      <c r="C54" s="509"/>
      <c r="D54" s="509"/>
      <c r="E54" s="509"/>
      <c r="F54" s="509"/>
    </row>
    <row r="55" spans="1:6" ht="12.75">
      <c r="A55" s="206" t="s">
        <v>186</v>
      </c>
      <c r="B55" s="207" t="s">
        <v>187</v>
      </c>
      <c r="C55" s="512">
        <f>SUM(C53:C54)</f>
        <v>0</v>
      </c>
      <c r="D55" s="512">
        <f>SUM(D53:D54)</f>
        <v>0</v>
      </c>
      <c r="E55" s="512">
        <f>SUM(E53:E54)</f>
        <v>0</v>
      </c>
      <c r="F55" s="512">
        <f>SUM(F53:F54)</f>
        <v>0</v>
      </c>
    </row>
    <row r="56" spans="1:6" ht="12.75">
      <c r="A56" s="206" t="s">
        <v>188</v>
      </c>
      <c r="B56" s="208" t="s">
        <v>189</v>
      </c>
      <c r="C56" s="523"/>
      <c r="D56" s="523"/>
      <c r="E56" s="523"/>
      <c r="F56" s="523"/>
    </row>
    <row r="57" spans="1:6" ht="12.75">
      <c r="A57" s="198"/>
      <c r="B57" s="128" t="s">
        <v>190</v>
      </c>
      <c r="C57" s="505"/>
      <c r="D57" s="505"/>
      <c r="E57" s="505"/>
      <c r="F57" s="505"/>
    </row>
    <row r="58" spans="1:6" ht="12.75">
      <c r="A58" s="198" t="s">
        <v>191</v>
      </c>
      <c r="B58" s="128" t="s">
        <v>192</v>
      </c>
      <c r="C58" s="505"/>
      <c r="D58" s="505"/>
      <c r="E58" s="505"/>
      <c r="F58" s="505"/>
    </row>
    <row r="59" spans="1:6" ht="12.75">
      <c r="A59" s="198" t="s">
        <v>194</v>
      </c>
      <c r="B59" s="128" t="s">
        <v>195</v>
      </c>
      <c r="C59" s="505"/>
      <c r="D59" s="505"/>
      <c r="E59" s="505"/>
      <c r="F59" s="505"/>
    </row>
    <row r="60" spans="1:6" ht="27" customHeight="1">
      <c r="A60" s="211" t="s">
        <v>196</v>
      </c>
      <c r="B60" s="130" t="s">
        <v>197</v>
      </c>
      <c r="C60" s="507">
        <f>SUM(C58:C59)</f>
        <v>0</v>
      </c>
      <c r="D60" s="507">
        <f>SUM(D58:D59)</f>
        <v>0</v>
      </c>
      <c r="E60" s="507">
        <f>SUM(E58:E59)</f>
        <v>0</v>
      </c>
      <c r="F60" s="507">
        <f>SUM(F58:F59)</f>
        <v>0</v>
      </c>
    </row>
    <row r="61" spans="1:6" ht="15.75" customHeight="1">
      <c r="A61" s="189" t="s">
        <v>198</v>
      </c>
      <c r="B61" s="133" t="s">
        <v>199</v>
      </c>
      <c r="C61" s="507"/>
      <c r="D61" s="507"/>
      <c r="E61" s="507"/>
      <c r="F61" s="507"/>
    </row>
    <row r="62" spans="1:6" ht="15.75" customHeight="1">
      <c r="A62" s="189" t="s">
        <v>200</v>
      </c>
      <c r="B62" s="133" t="s">
        <v>201</v>
      </c>
      <c r="C62" s="507"/>
      <c r="D62" s="507"/>
      <c r="E62" s="507"/>
      <c r="F62" s="507"/>
    </row>
    <row r="63" spans="1:6" ht="15.75" customHeight="1">
      <c r="A63" s="189" t="s">
        <v>202</v>
      </c>
      <c r="B63" s="133" t="s">
        <v>203</v>
      </c>
      <c r="C63" s="507"/>
      <c r="D63" s="507"/>
      <c r="E63" s="507"/>
      <c r="F63" s="507"/>
    </row>
    <row r="64" spans="1:6" ht="15.75" customHeight="1">
      <c r="A64" s="189" t="s">
        <v>205</v>
      </c>
      <c r="B64" s="133" t="s">
        <v>206</v>
      </c>
      <c r="C64" s="507"/>
      <c r="D64" s="507"/>
      <c r="E64" s="507"/>
      <c r="F64" s="507"/>
    </row>
    <row r="65" spans="1:6" ht="15.75" customHeight="1">
      <c r="A65" s="213" t="s">
        <v>208</v>
      </c>
      <c r="B65" s="130" t="s">
        <v>209</v>
      </c>
      <c r="C65" s="507">
        <f>SUM(C61:C64)</f>
        <v>0</v>
      </c>
      <c r="D65" s="507">
        <f>SUM(D61:D64)</f>
        <v>0</v>
      </c>
      <c r="E65" s="507">
        <f>SUM(E61:E64)</f>
        <v>0</v>
      </c>
      <c r="F65" s="507">
        <f>SUM(F61:F64)</f>
        <v>0</v>
      </c>
    </row>
    <row r="66" spans="1:6" ht="15.75" customHeight="1">
      <c r="A66" s="214" t="s">
        <v>210</v>
      </c>
      <c r="B66" s="127" t="s">
        <v>211</v>
      </c>
      <c r="C66" s="508">
        <f>SUM(C65+C60+C56+C55+C52)</f>
        <v>0</v>
      </c>
      <c r="D66" s="508">
        <f>SUM(D65+D60+D56+D55+D52)</f>
        <v>0</v>
      </c>
      <c r="E66" s="508">
        <f>SUM(E65+E60+E56+E55+E52)</f>
        <v>0</v>
      </c>
      <c r="F66" s="508">
        <f>SUM(F65+F60+F56+F55+F52)</f>
        <v>0</v>
      </c>
    </row>
    <row r="67" spans="1:6" ht="15.75" customHeight="1">
      <c r="A67" s="168" t="s">
        <v>212</v>
      </c>
      <c r="B67" s="133" t="s">
        <v>213</v>
      </c>
      <c r="C67" s="505"/>
      <c r="D67" s="505"/>
      <c r="E67" s="505"/>
      <c r="F67" s="505"/>
    </row>
    <row r="68" spans="1:6" ht="15.75" customHeight="1">
      <c r="A68" s="168" t="s">
        <v>214</v>
      </c>
      <c r="B68" s="133" t="s">
        <v>215</v>
      </c>
      <c r="C68" s="505"/>
      <c r="D68" s="505"/>
      <c r="E68" s="505"/>
      <c r="F68" s="505"/>
    </row>
    <row r="69" spans="1:6" ht="24" customHeight="1">
      <c r="A69" s="206" t="s">
        <v>217</v>
      </c>
      <c r="B69" s="127" t="s">
        <v>218</v>
      </c>
      <c r="C69" s="508">
        <f>SUM(C67:C68)</f>
        <v>0</v>
      </c>
      <c r="D69" s="508">
        <f>SUM(D67:D68)</f>
        <v>0</v>
      </c>
      <c r="E69" s="508">
        <f>SUM(E67:E68)</f>
        <v>0</v>
      </c>
      <c r="F69" s="508">
        <f>SUM(F67:F68)</f>
        <v>0</v>
      </c>
    </row>
    <row r="70" spans="1:6" ht="26.25" customHeight="1">
      <c r="A70" s="211" t="s">
        <v>219</v>
      </c>
      <c r="B70" s="130" t="s">
        <v>220</v>
      </c>
      <c r="C70" s="507"/>
      <c r="D70" s="507"/>
      <c r="E70" s="507"/>
      <c r="F70" s="507"/>
    </row>
    <row r="71" spans="1:6" ht="13.5" customHeight="1">
      <c r="A71" s="180" t="s">
        <v>221</v>
      </c>
      <c r="B71" s="130" t="s">
        <v>222</v>
      </c>
      <c r="C71" s="507"/>
      <c r="D71" s="507"/>
      <c r="E71" s="507"/>
      <c r="F71" s="507"/>
    </row>
    <row r="72" spans="1:6" ht="13.5" customHeight="1">
      <c r="A72" s="78" t="s">
        <v>223</v>
      </c>
      <c r="B72" s="130" t="s">
        <v>224</v>
      </c>
      <c r="C72" s="507"/>
      <c r="D72" s="507"/>
      <c r="E72" s="507"/>
      <c r="F72" s="507"/>
    </row>
    <row r="73" spans="1:6" ht="13.5" customHeight="1">
      <c r="A73" s="218" t="s">
        <v>225</v>
      </c>
      <c r="B73" s="142" t="s">
        <v>226</v>
      </c>
      <c r="C73" s="507"/>
      <c r="D73" s="507"/>
      <c r="E73" s="507"/>
      <c r="F73" s="507"/>
    </row>
    <row r="74" spans="1:6" ht="13.5" customHeight="1">
      <c r="A74" s="219" t="s">
        <v>227</v>
      </c>
      <c r="B74" s="143" t="s">
        <v>228</v>
      </c>
      <c r="C74" s="505"/>
      <c r="D74" s="505"/>
      <c r="E74" s="505"/>
      <c r="F74" s="505"/>
    </row>
    <row r="75" spans="1:6" ht="13.5" customHeight="1">
      <c r="A75" s="219" t="s">
        <v>229</v>
      </c>
      <c r="B75" s="143" t="s">
        <v>230</v>
      </c>
      <c r="C75" s="505"/>
      <c r="D75" s="505"/>
      <c r="E75" s="505"/>
      <c r="F75" s="505"/>
    </row>
    <row r="76" spans="1:6" ht="13.5" customHeight="1">
      <c r="A76" s="220" t="s">
        <v>231</v>
      </c>
      <c r="B76" s="130" t="s">
        <v>232</v>
      </c>
      <c r="C76" s="507">
        <f>SUM(C74:C75)</f>
        <v>0</v>
      </c>
      <c r="D76" s="507">
        <f>SUM(D74:D75)</f>
        <v>0</v>
      </c>
      <c r="E76" s="507">
        <f>SUM(E74:E75)</f>
        <v>0</v>
      </c>
      <c r="F76" s="507">
        <f>SUM(F74:F75)</f>
        <v>0</v>
      </c>
    </row>
    <row r="77" spans="1:6" ht="24.75" customHeight="1">
      <c r="A77" s="221" t="s">
        <v>233</v>
      </c>
      <c r="B77" s="127" t="s">
        <v>234</v>
      </c>
      <c r="C77" s="508">
        <f>C76+C73+C72+C71+C70</f>
        <v>0</v>
      </c>
      <c r="D77" s="508">
        <f>D76+D73+D72+D71+D70</f>
        <v>0</v>
      </c>
      <c r="E77" s="508">
        <f>E76+E73+E72+E71+E70</f>
        <v>0</v>
      </c>
      <c r="F77" s="508">
        <f>F76+F73+F72+F71+F70</f>
        <v>0</v>
      </c>
    </row>
    <row r="78" spans="1:10" ht="17.25" customHeight="1">
      <c r="A78" s="222" t="s">
        <v>235</v>
      </c>
      <c r="B78" s="148" t="s">
        <v>236</v>
      </c>
      <c r="C78" s="508">
        <f>SUM(C77+C69+C66+C47+C43)</f>
        <v>0</v>
      </c>
      <c r="D78" s="508">
        <f>SUM(D77+D69+D66+D47+D43)</f>
        <v>0</v>
      </c>
      <c r="E78" s="508">
        <f>SUM(E77+E69+E66+E47+E43)</f>
        <v>0</v>
      </c>
      <c r="F78" s="508">
        <f>SUM(F77+F69+F66+F47+F43)</f>
        <v>0</v>
      </c>
      <c r="G78" s="146"/>
      <c r="H78" s="146"/>
      <c r="I78" s="146"/>
      <c r="J78" s="146"/>
    </row>
    <row r="79" spans="1:10" ht="16.5" customHeight="1">
      <c r="A79" s="220" t="s">
        <v>237</v>
      </c>
      <c r="B79" s="133" t="s">
        <v>238</v>
      </c>
      <c r="C79" s="507"/>
      <c r="D79" s="507"/>
      <c r="E79" s="507"/>
      <c r="F79" s="507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505">
        <v>150</v>
      </c>
      <c r="D80" s="505">
        <v>150</v>
      </c>
      <c r="E80" s="505">
        <v>150</v>
      </c>
      <c r="F80" s="505">
        <v>70</v>
      </c>
      <c r="G80" s="146"/>
      <c r="H80" s="146"/>
      <c r="I80" s="146"/>
      <c r="J80" s="146"/>
    </row>
    <row r="81" spans="1:10" ht="25.5" customHeight="1">
      <c r="A81" s="220"/>
      <c r="B81" s="185" t="s">
        <v>241</v>
      </c>
      <c r="C81" s="505">
        <v>1050</v>
      </c>
      <c r="D81" s="524">
        <v>1070</v>
      </c>
      <c r="E81" s="505">
        <v>1070</v>
      </c>
      <c r="F81" s="505">
        <v>1150</v>
      </c>
      <c r="G81" s="146"/>
      <c r="H81" s="146"/>
      <c r="I81" s="146"/>
      <c r="J81" s="146"/>
    </row>
    <row r="82" spans="1:6" ht="16.5" customHeight="1">
      <c r="A82" s="220"/>
      <c r="B82" s="185" t="s">
        <v>242</v>
      </c>
      <c r="C82" s="509"/>
      <c r="D82" s="509"/>
      <c r="E82" s="509"/>
      <c r="F82" s="509"/>
    </row>
    <row r="83" spans="1:6" ht="16.5" customHeight="1">
      <c r="A83" s="220"/>
      <c r="B83" s="104" t="s">
        <v>243</v>
      </c>
      <c r="C83" s="509">
        <v>50</v>
      </c>
      <c r="D83" s="509">
        <v>50</v>
      </c>
      <c r="E83" s="509">
        <v>50</v>
      </c>
      <c r="F83" s="509">
        <v>0</v>
      </c>
    </row>
    <row r="84" spans="1:6" ht="25.5">
      <c r="A84" s="221" t="s">
        <v>244</v>
      </c>
      <c r="B84" s="127" t="s">
        <v>245</v>
      </c>
      <c r="C84" s="469">
        <f>SUM(C80:C83)</f>
        <v>1250</v>
      </c>
      <c r="D84" s="469">
        <f>SUM(D80:D83)</f>
        <v>1270</v>
      </c>
      <c r="E84" s="469">
        <f>SUM(E80:E83)</f>
        <v>1270</v>
      </c>
      <c r="F84" s="469">
        <f>SUM(F80:F83)</f>
        <v>1220</v>
      </c>
    </row>
    <row r="85" spans="1:6" s="150" customFormat="1" ht="12.75">
      <c r="A85" s="222" t="s">
        <v>246</v>
      </c>
      <c r="B85" s="222" t="s">
        <v>247</v>
      </c>
      <c r="C85" s="512">
        <f>SUM(C79+C84)</f>
        <v>1250</v>
      </c>
      <c r="D85" s="512">
        <f>SUM(D79+D84)</f>
        <v>1270</v>
      </c>
      <c r="E85" s="512">
        <f>SUM(E79+E84)</f>
        <v>1270</v>
      </c>
      <c r="F85" s="512">
        <f>SUM(F79+F84)</f>
        <v>1220</v>
      </c>
    </row>
    <row r="86" spans="1:6" ht="12.75">
      <c r="A86" s="185" t="s">
        <v>248</v>
      </c>
      <c r="B86" s="133" t="s">
        <v>249</v>
      </c>
      <c r="C86" s="505"/>
      <c r="D86" s="505"/>
      <c r="E86" s="505"/>
      <c r="F86" s="505"/>
    </row>
    <row r="87" spans="1:6" s="153" customFormat="1" ht="12.75">
      <c r="A87" s="185" t="s">
        <v>250</v>
      </c>
      <c r="B87" s="133" t="s">
        <v>251</v>
      </c>
      <c r="C87" s="505"/>
      <c r="D87" s="505"/>
      <c r="E87" s="505"/>
      <c r="F87" s="505"/>
    </row>
    <row r="88" spans="1:6" ht="12.75">
      <c r="A88" s="224" t="s">
        <v>252</v>
      </c>
      <c r="B88" s="133" t="s">
        <v>253</v>
      </c>
      <c r="C88" s="505"/>
      <c r="D88" s="505"/>
      <c r="E88" s="505"/>
      <c r="F88" s="505"/>
    </row>
    <row r="89" spans="1:6" ht="24" customHeight="1">
      <c r="A89" s="224" t="s">
        <v>254</v>
      </c>
      <c r="B89" s="133" t="s">
        <v>255</v>
      </c>
      <c r="C89" s="505"/>
      <c r="D89" s="505"/>
      <c r="E89" s="505"/>
      <c r="F89" s="505"/>
    </row>
    <row r="90" spans="1:6" ht="26.25" customHeight="1">
      <c r="A90" s="224" t="s">
        <v>256</v>
      </c>
      <c r="B90" s="133" t="s">
        <v>257</v>
      </c>
      <c r="C90" s="505"/>
      <c r="D90" s="505"/>
      <c r="E90" s="505"/>
      <c r="F90" s="505"/>
    </row>
    <row r="91" spans="1:6" ht="25.5" customHeight="1">
      <c r="A91" s="224" t="s">
        <v>262</v>
      </c>
      <c r="B91" s="133" t="s">
        <v>263</v>
      </c>
      <c r="C91" s="505"/>
      <c r="D91" s="505"/>
      <c r="E91" s="505"/>
      <c r="F91" s="505"/>
    </row>
    <row r="92" spans="1:6" ht="12.75">
      <c r="A92" s="225" t="s">
        <v>264</v>
      </c>
      <c r="B92" s="148" t="s">
        <v>265</v>
      </c>
      <c r="C92" s="507">
        <f>SUM(C86:C91)</f>
        <v>0</v>
      </c>
      <c r="D92" s="507">
        <f>SUM(D86:D91)</f>
        <v>0</v>
      </c>
      <c r="E92" s="507">
        <f>SUM(E86:E91)</f>
        <v>0</v>
      </c>
      <c r="F92" s="507">
        <f>SUM(F86:F91)</f>
        <v>0</v>
      </c>
    </row>
    <row r="93" spans="1:6" ht="12.75">
      <c r="A93" s="224" t="s">
        <v>266</v>
      </c>
      <c r="B93" s="133" t="s">
        <v>267</v>
      </c>
      <c r="C93" s="505"/>
      <c r="D93" s="505"/>
      <c r="E93" s="505"/>
      <c r="F93" s="505"/>
    </row>
    <row r="94" spans="1:6" ht="12.75">
      <c r="A94" s="224" t="s">
        <v>269</v>
      </c>
      <c r="B94" s="133" t="s">
        <v>270</v>
      </c>
      <c r="C94" s="505"/>
      <c r="D94" s="505"/>
      <c r="E94" s="505"/>
      <c r="F94" s="505"/>
    </row>
    <row r="95" spans="1:6" ht="12.75">
      <c r="A95" s="224" t="s">
        <v>271</v>
      </c>
      <c r="B95" s="133" t="s">
        <v>272</v>
      </c>
      <c r="C95" s="505"/>
      <c r="D95" s="505"/>
      <c r="E95" s="505"/>
      <c r="F95" s="505"/>
    </row>
    <row r="96" spans="1:6" ht="24" customHeight="1">
      <c r="A96" s="224" t="s">
        <v>273</v>
      </c>
      <c r="B96" s="133" t="s">
        <v>274</v>
      </c>
      <c r="C96" s="505"/>
      <c r="D96" s="505"/>
      <c r="E96" s="505"/>
      <c r="F96" s="505"/>
    </row>
    <row r="97" spans="1:6" ht="12.75">
      <c r="A97" s="225" t="s">
        <v>275</v>
      </c>
      <c r="B97" s="148" t="s">
        <v>276</v>
      </c>
      <c r="C97" s="507">
        <f>SUM(C93:C96)</f>
        <v>0</v>
      </c>
      <c r="D97" s="507">
        <f>SUM(D93:D96)</f>
        <v>0</v>
      </c>
      <c r="E97" s="507">
        <f>SUM(E93:E96)</f>
        <v>0</v>
      </c>
      <c r="F97" s="507">
        <f>SUM(F93:F96)</f>
        <v>0</v>
      </c>
    </row>
    <row r="98" spans="1:6" ht="25.5" customHeight="1">
      <c r="A98" s="224" t="s">
        <v>277</v>
      </c>
      <c r="B98" s="158" t="s">
        <v>278</v>
      </c>
      <c r="C98" s="505"/>
      <c r="D98" s="505"/>
      <c r="E98" s="505"/>
      <c r="F98" s="505"/>
    </row>
    <row r="99" spans="1:6" ht="27" customHeight="1">
      <c r="A99" s="155" t="s">
        <v>279</v>
      </c>
      <c r="B99" s="133" t="s">
        <v>280</v>
      </c>
      <c r="C99" s="505"/>
      <c r="D99" s="505"/>
      <c r="E99" s="505"/>
      <c r="F99" s="505"/>
    </row>
    <row r="100" spans="1:6" ht="12.75">
      <c r="A100" s="225" t="s">
        <v>281</v>
      </c>
      <c r="B100" s="226" t="s">
        <v>282</v>
      </c>
      <c r="C100" s="469">
        <f>SUM(C98:C99)</f>
        <v>0</v>
      </c>
      <c r="D100" s="469">
        <f>SUM(D98:D99)</f>
        <v>0</v>
      </c>
      <c r="E100" s="469">
        <f>SUM(E98:E99)</f>
        <v>0</v>
      </c>
      <c r="F100" s="469">
        <f>SUM(F98:F99)</f>
        <v>0</v>
      </c>
    </row>
    <row r="101" spans="1:6" ht="12.75">
      <c r="A101" s="224"/>
      <c r="B101" s="227" t="s">
        <v>283</v>
      </c>
      <c r="C101" s="192">
        <f>SUM(C100+C97+C92+C85+C78+C29+C23)</f>
        <v>1250</v>
      </c>
      <c r="D101" s="418">
        <f>SUM(D100+D97+D92+D85+D78+D29+D23)</f>
        <v>1270</v>
      </c>
      <c r="E101" s="357">
        <f>SUM(E100+E97+E92+E85+E78+E29+E23)</f>
        <v>1270</v>
      </c>
      <c r="F101" s="357">
        <f>SUM(F100+F97+F92+F85+F78+F29+F23)</f>
        <v>1220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101"/>
  <sheetViews>
    <sheetView view="pageBreakPreview" zoomScale="90" zoomScaleSheetLayoutView="90" zoomScalePageLayoutView="0" workbookViewId="0" topLeftCell="A85">
      <selection activeCell="F4" sqref="F4"/>
    </sheetView>
  </sheetViews>
  <sheetFormatPr defaultColWidth="8.41015625" defaultRowHeight="17.25" customHeight="1"/>
  <cols>
    <col min="1" max="1" width="8.41015625" style="3" customWidth="1"/>
    <col min="2" max="2" width="39.75" style="3" customWidth="1"/>
    <col min="3" max="3" width="6" style="161" customWidth="1"/>
    <col min="4" max="4" width="5.75" style="162" customWidth="1"/>
    <col min="5" max="6" width="8.41015625" style="162" customWidth="1"/>
    <col min="7" max="249" width="7.08203125" style="2" customWidth="1"/>
    <col min="250" max="16384" width="8.41015625" style="2" customWidth="1"/>
  </cols>
  <sheetData>
    <row r="2" spans="1:6" ht="17.25" customHeight="1">
      <c r="A2" s="880" t="s">
        <v>50</v>
      </c>
      <c r="B2" s="880"/>
      <c r="C2" s="880"/>
      <c r="D2" s="880"/>
      <c r="E2" s="880"/>
      <c r="F2" s="3"/>
    </row>
    <row r="3" spans="1:6" ht="17.25" customHeight="1">
      <c r="A3" s="163"/>
      <c r="B3" s="163"/>
      <c r="C3" s="163"/>
      <c r="D3" s="163"/>
      <c r="E3" s="163" t="s">
        <v>5</v>
      </c>
      <c r="F3" s="163" t="s">
        <v>708</v>
      </c>
    </row>
    <row r="4" spans="1:6" ht="18.75" customHeight="1">
      <c r="A4" s="73">
        <v>370000</v>
      </c>
      <c r="B4" s="74" t="s">
        <v>284</v>
      </c>
      <c r="C4" s="164">
        <v>2017</v>
      </c>
      <c r="D4" s="164">
        <v>2017</v>
      </c>
      <c r="E4" s="663">
        <v>2017</v>
      </c>
      <c r="F4" s="663">
        <v>2017</v>
      </c>
    </row>
    <row r="5" spans="1:6" ht="18.75" customHeight="1">
      <c r="A5" s="78" t="s">
        <v>285</v>
      </c>
      <c r="B5" s="78"/>
      <c r="C5" s="164"/>
      <c r="D5" s="164"/>
      <c r="E5" s="628">
        <v>43100</v>
      </c>
      <c r="F5" s="628">
        <v>43100</v>
      </c>
    </row>
    <row r="6" spans="1:6" ht="15" customHeight="1">
      <c r="A6" s="166" t="s">
        <v>60</v>
      </c>
      <c r="B6" s="167" t="s">
        <v>61</v>
      </c>
      <c r="C6" s="164"/>
      <c r="D6" s="164"/>
      <c r="E6" s="664"/>
      <c r="F6" s="664"/>
    </row>
    <row r="7" spans="1:6" ht="15" customHeight="1">
      <c r="A7" s="168" t="s">
        <v>64</v>
      </c>
      <c r="B7" s="169" t="s">
        <v>65</v>
      </c>
      <c r="C7" s="164"/>
      <c r="D7" s="164"/>
      <c r="E7" s="164"/>
      <c r="F7" s="164"/>
    </row>
    <row r="8" spans="1:6" ht="15" customHeight="1">
      <c r="A8" s="168" t="s">
        <v>69</v>
      </c>
      <c r="B8" s="169" t="s">
        <v>70</v>
      </c>
      <c r="C8" s="76"/>
      <c r="D8" s="76"/>
      <c r="E8" s="76"/>
      <c r="F8" s="76"/>
    </row>
    <row r="9" spans="1:6" ht="15" customHeight="1">
      <c r="A9" s="168" t="s">
        <v>73</v>
      </c>
      <c r="B9" s="169" t="s">
        <v>74</v>
      </c>
      <c r="C9" s="164"/>
      <c r="D9" s="164"/>
      <c r="E9" s="164"/>
      <c r="F9" s="164"/>
    </row>
    <row r="10" spans="1:6" ht="15" customHeight="1">
      <c r="A10" s="168" t="s">
        <v>77</v>
      </c>
      <c r="B10" s="170" t="s">
        <v>78</v>
      </c>
      <c r="C10" s="164"/>
      <c r="D10" s="164"/>
      <c r="E10" s="164"/>
      <c r="F10" s="164"/>
    </row>
    <row r="11" spans="1:6" ht="15" customHeight="1">
      <c r="A11" s="168" t="s">
        <v>82</v>
      </c>
      <c r="B11" s="170" t="s">
        <v>83</v>
      </c>
      <c r="C11" s="164"/>
      <c r="D11" s="164"/>
      <c r="E11" s="164"/>
      <c r="F11" s="164"/>
    </row>
    <row r="12" spans="1:6" ht="15" customHeight="1">
      <c r="A12" s="168" t="s">
        <v>86</v>
      </c>
      <c r="B12" s="171" t="s">
        <v>286</v>
      </c>
      <c r="C12" s="164"/>
      <c r="D12" s="164"/>
      <c r="E12" s="164"/>
      <c r="F12" s="164"/>
    </row>
    <row r="13" spans="1:6" ht="15" customHeight="1">
      <c r="A13" s="168" t="s">
        <v>89</v>
      </c>
      <c r="B13" s="171" t="s">
        <v>90</v>
      </c>
      <c r="C13" s="164"/>
      <c r="D13" s="164"/>
      <c r="E13" s="164"/>
      <c r="F13" s="164"/>
    </row>
    <row r="14" spans="1:6" ht="15" customHeight="1">
      <c r="A14" s="168" t="s">
        <v>92</v>
      </c>
      <c r="B14" s="169" t="s">
        <v>287</v>
      </c>
      <c r="C14" s="164"/>
      <c r="D14" s="164"/>
      <c r="E14" s="164"/>
      <c r="F14" s="164"/>
    </row>
    <row r="15" spans="1:6" ht="15" customHeight="1">
      <c r="A15" s="168" t="s">
        <v>96</v>
      </c>
      <c r="B15" s="169" t="s">
        <v>288</v>
      </c>
      <c r="C15" s="164"/>
      <c r="D15" s="164"/>
      <c r="E15" s="164"/>
      <c r="F15" s="164"/>
    </row>
    <row r="16" spans="1:6" ht="15" customHeight="1">
      <c r="A16" s="172" t="s">
        <v>98</v>
      </c>
      <c r="B16" s="173" t="s">
        <v>99</v>
      </c>
      <c r="C16" s="164"/>
      <c r="D16" s="164"/>
      <c r="E16" s="164"/>
      <c r="F16" s="164"/>
    </row>
    <row r="17" spans="1:6" ht="15" customHeight="1">
      <c r="A17" s="174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</row>
    <row r="18" spans="1:6" ht="15" customHeight="1">
      <c r="A18" s="177" t="s">
        <v>104</v>
      </c>
      <c r="B18" s="178" t="s">
        <v>105</v>
      </c>
      <c r="C18" s="164"/>
      <c r="D18" s="164"/>
      <c r="E18" s="164"/>
      <c r="F18" s="164"/>
    </row>
    <row r="19" spans="1:6" ht="15" customHeight="1">
      <c r="A19" s="177" t="s">
        <v>107</v>
      </c>
      <c r="B19" s="178" t="s">
        <v>108</v>
      </c>
      <c r="C19" s="164"/>
      <c r="D19" s="164"/>
      <c r="E19" s="164"/>
      <c r="F19" s="164"/>
    </row>
    <row r="20" spans="1:6" ht="15" customHeight="1">
      <c r="A20" s="177" t="s">
        <v>109</v>
      </c>
      <c r="B20" s="178" t="s">
        <v>110</v>
      </c>
      <c r="C20" s="164"/>
      <c r="D20" s="164"/>
      <c r="E20" s="164"/>
      <c r="F20" s="164"/>
    </row>
    <row r="21" spans="1:6" ht="15" customHeight="1">
      <c r="A21" s="177" t="s">
        <v>111</v>
      </c>
      <c r="B21" s="178" t="s">
        <v>112</v>
      </c>
      <c r="C21" s="164"/>
      <c r="D21" s="164"/>
      <c r="E21" s="164"/>
      <c r="F21" s="164"/>
    </row>
    <row r="22" spans="1:6" ht="15" customHeight="1">
      <c r="A22" s="174" t="s">
        <v>115</v>
      </c>
      <c r="B22" s="175" t="s">
        <v>116</v>
      </c>
      <c r="C22" s="179">
        <f>SUM(C18:C21)</f>
        <v>0</v>
      </c>
      <c r="D22" s="179">
        <f>SUM(D18:D21)</f>
        <v>0</v>
      </c>
      <c r="E22" s="179">
        <f>SUM(E18:E21)</f>
        <v>0</v>
      </c>
      <c r="F22" s="179">
        <f>SUM(F18:F21)</f>
        <v>0</v>
      </c>
    </row>
    <row r="23" spans="1:6" ht="15" customHeight="1">
      <c r="A23" s="180" t="s">
        <v>117</v>
      </c>
      <c r="B23" s="181" t="s">
        <v>118</v>
      </c>
      <c r="C23" s="176">
        <f>SUM(C22,C17)</f>
        <v>0</v>
      </c>
      <c r="D23" s="176">
        <f>SUM(D22,D17)</f>
        <v>0</v>
      </c>
      <c r="E23" s="176">
        <f>SUM(E22,E17)</f>
        <v>0</v>
      </c>
      <c r="F23" s="176">
        <f>SUM(F22,F17)</f>
        <v>0</v>
      </c>
    </row>
    <row r="24" spans="1:6" ht="15" customHeight="1">
      <c r="A24" s="182"/>
      <c r="B24" s="183"/>
      <c r="C24" s="164"/>
      <c r="D24" s="164"/>
      <c r="E24" s="164"/>
      <c r="F24" s="164"/>
    </row>
    <row r="25" spans="1:6" ht="15" customHeight="1">
      <c r="A25" s="184" t="s">
        <v>120</v>
      </c>
      <c r="B25" s="185" t="s">
        <v>289</v>
      </c>
      <c r="C25" s="164"/>
      <c r="D25" s="164"/>
      <c r="E25" s="164"/>
      <c r="F25" s="164"/>
    </row>
    <row r="26" spans="1:6" ht="15" customHeight="1">
      <c r="A26" s="186" t="s">
        <v>123</v>
      </c>
      <c r="B26" s="185" t="s">
        <v>124</v>
      </c>
      <c r="C26" s="164"/>
      <c r="D26" s="164"/>
      <c r="E26" s="164"/>
      <c r="F26" s="164"/>
    </row>
    <row r="27" spans="1:6" ht="15" customHeight="1">
      <c r="A27" s="187" t="s">
        <v>125</v>
      </c>
      <c r="B27" s="188" t="s">
        <v>126</v>
      </c>
      <c r="C27" s="164"/>
      <c r="D27" s="164"/>
      <c r="E27" s="164"/>
      <c r="F27" s="164"/>
    </row>
    <row r="28" spans="1:6" ht="15" customHeight="1">
      <c r="A28" s="189" t="s">
        <v>128</v>
      </c>
      <c r="B28" s="188" t="s">
        <v>129</v>
      </c>
      <c r="C28" s="164"/>
      <c r="D28" s="164"/>
      <c r="E28" s="164"/>
      <c r="F28" s="164"/>
    </row>
    <row r="29" spans="1:6" ht="15" customHeight="1">
      <c r="A29" s="190" t="s">
        <v>131</v>
      </c>
      <c r="B29" s="191" t="s">
        <v>132</v>
      </c>
      <c r="C29" s="192">
        <f>SUM(C25:C28)</f>
        <v>0</v>
      </c>
      <c r="D29" s="192">
        <f>SUM(D25:D28)</f>
        <v>0</v>
      </c>
      <c r="E29" s="192">
        <f>SUM(E25:E28)</f>
        <v>0</v>
      </c>
      <c r="F29" s="192">
        <f>SUM(F25:F28)</f>
        <v>0</v>
      </c>
    </row>
    <row r="30" spans="1:6" ht="15" customHeight="1">
      <c r="A30" s="193"/>
      <c r="B30" s="194"/>
      <c r="C30" s="164"/>
      <c r="D30" s="164"/>
      <c r="E30" s="164"/>
      <c r="F30" s="164"/>
    </row>
    <row r="31" spans="1:6" ht="12.75" customHeight="1">
      <c r="A31" s="166" t="s">
        <v>133</v>
      </c>
      <c r="B31" s="195" t="s">
        <v>134</v>
      </c>
      <c r="C31" s="164"/>
      <c r="D31" s="164"/>
      <c r="E31" s="164"/>
      <c r="F31" s="164"/>
    </row>
    <row r="32" spans="1:6" ht="12.75" customHeight="1">
      <c r="A32" s="168" t="s">
        <v>135</v>
      </c>
      <c r="B32" s="169" t="s">
        <v>290</v>
      </c>
      <c r="C32" s="164"/>
      <c r="D32" s="164"/>
      <c r="E32" s="164"/>
      <c r="F32" s="164"/>
    </row>
    <row r="33" spans="1:6" ht="12.75" customHeight="1">
      <c r="A33" s="168" t="s">
        <v>137</v>
      </c>
      <c r="B33" s="169" t="s">
        <v>138</v>
      </c>
      <c r="C33" s="164"/>
      <c r="D33" s="164"/>
      <c r="E33" s="164"/>
      <c r="F33" s="164"/>
    </row>
    <row r="34" spans="1:6" ht="12.75" customHeight="1">
      <c r="A34" s="168" t="s">
        <v>140</v>
      </c>
      <c r="B34" s="169" t="s">
        <v>141</v>
      </c>
      <c r="C34" s="164"/>
      <c r="D34" s="164"/>
      <c r="E34" s="164"/>
      <c r="F34" s="164"/>
    </row>
    <row r="35" spans="1:6" ht="12.75" customHeight="1">
      <c r="A35" s="168" t="s">
        <v>142</v>
      </c>
      <c r="B35" s="169" t="s">
        <v>143</v>
      </c>
      <c r="C35" s="164"/>
      <c r="D35" s="164"/>
      <c r="E35" s="164"/>
      <c r="F35" s="164"/>
    </row>
    <row r="36" spans="1:6" ht="12.75" customHeight="1">
      <c r="A36" s="168" t="s">
        <v>145</v>
      </c>
      <c r="B36" s="196" t="s">
        <v>146</v>
      </c>
      <c r="C36" s="197">
        <f>SUM(C31:C35)</f>
        <v>0</v>
      </c>
      <c r="D36" s="197">
        <f>SUM(D31:D35)</f>
        <v>0</v>
      </c>
      <c r="E36" s="197">
        <f>SUM(E31:E35)</f>
        <v>0</v>
      </c>
      <c r="F36" s="197">
        <f>SUM(F31:F35)</f>
        <v>0</v>
      </c>
    </row>
    <row r="37" spans="1:6" ht="12.75" customHeight="1">
      <c r="A37" s="168" t="s">
        <v>147</v>
      </c>
      <c r="B37" s="169" t="s">
        <v>148</v>
      </c>
      <c r="C37" s="197"/>
      <c r="D37" s="197"/>
      <c r="E37" s="197"/>
      <c r="F37" s="197"/>
    </row>
    <row r="38" spans="1:6" ht="12.75" customHeight="1">
      <c r="A38" s="168" t="s">
        <v>149</v>
      </c>
      <c r="B38" s="169" t="s">
        <v>150</v>
      </c>
      <c r="C38" s="164"/>
      <c r="D38" s="164"/>
      <c r="E38" s="164"/>
      <c r="F38" s="164"/>
    </row>
    <row r="39" spans="1:6" ht="12.75" customHeight="1">
      <c r="A39" s="168" t="s">
        <v>151</v>
      </c>
      <c r="B39" s="169" t="s">
        <v>152</v>
      </c>
      <c r="C39" s="164"/>
      <c r="D39" s="164"/>
      <c r="E39" s="164"/>
      <c r="F39" s="164"/>
    </row>
    <row r="40" spans="1:6" ht="12.75" customHeight="1">
      <c r="A40" s="168" t="s">
        <v>153</v>
      </c>
      <c r="B40" s="169" t="s">
        <v>154</v>
      </c>
      <c r="C40" s="164"/>
      <c r="D40" s="164"/>
      <c r="E40" s="164"/>
      <c r="F40" s="164"/>
    </row>
    <row r="41" spans="1:6" ht="12.75" customHeight="1">
      <c r="A41" s="198" t="s">
        <v>156</v>
      </c>
      <c r="B41" s="199" t="s">
        <v>157</v>
      </c>
      <c r="C41" s="164"/>
      <c r="D41" s="164"/>
      <c r="E41" s="164"/>
      <c r="F41" s="164"/>
    </row>
    <row r="42" spans="1:6" ht="12.75" customHeight="1">
      <c r="A42" s="180" t="s">
        <v>159</v>
      </c>
      <c r="B42" s="200" t="s">
        <v>160</v>
      </c>
      <c r="C42" s="179">
        <f>SUM(C38:C41)</f>
        <v>0</v>
      </c>
      <c r="D42" s="179">
        <f>SUM(D38:D41)</f>
        <v>0</v>
      </c>
      <c r="E42" s="179">
        <f>SUM(E38:E41)</f>
        <v>0</v>
      </c>
      <c r="F42" s="179">
        <f>SUM(F38:F41)</f>
        <v>0</v>
      </c>
    </row>
    <row r="43" spans="1:6" ht="12.75" customHeight="1">
      <c r="A43" s="201" t="s">
        <v>161</v>
      </c>
      <c r="B43" s="202" t="s">
        <v>162</v>
      </c>
      <c r="C43" s="203">
        <f>SUM(C42,C36)</f>
        <v>0</v>
      </c>
      <c r="D43" s="203">
        <f>SUM(D42,D36)</f>
        <v>0</v>
      </c>
      <c r="E43" s="203">
        <f>SUM(E42,E36)</f>
        <v>0</v>
      </c>
      <c r="F43" s="203">
        <f>SUM(F42,F36)</f>
        <v>0</v>
      </c>
    </row>
    <row r="44" spans="1:6" ht="12.75" customHeight="1">
      <c r="A44" s="166" t="s">
        <v>163</v>
      </c>
      <c r="B44" s="195" t="s">
        <v>164</v>
      </c>
      <c r="C44" s="164"/>
      <c r="D44" s="164"/>
      <c r="E44" s="164"/>
      <c r="F44" s="164"/>
    </row>
    <row r="45" spans="1:6" ht="12.75" customHeight="1">
      <c r="A45" s="204" t="s">
        <v>165</v>
      </c>
      <c r="B45" s="205" t="s">
        <v>166</v>
      </c>
      <c r="C45" s="164"/>
      <c r="D45" s="164"/>
      <c r="E45" s="164"/>
      <c r="F45" s="164"/>
    </row>
    <row r="46" spans="1:6" ht="12.75" customHeight="1">
      <c r="A46" s="168" t="s">
        <v>167</v>
      </c>
      <c r="B46" s="169" t="s">
        <v>168</v>
      </c>
      <c r="C46" s="164"/>
      <c r="D46" s="164"/>
      <c r="E46" s="164"/>
      <c r="F46" s="164"/>
    </row>
    <row r="47" spans="1:6" ht="15.75" customHeight="1">
      <c r="A47" s="206" t="s">
        <v>169</v>
      </c>
      <c r="B47" s="207" t="s">
        <v>170</v>
      </c>
      <c r="C47" s="203">
        <f>SUM(C44:C46)</f>
        <v>0</v>
      </c>
      <c r="D47" s="203">
        <f>SUM(D44:D46)</f>
        <v>0</v>
      </c>
      <c r="E47" s="203">
        <f>SUM(E44:E46)</f>
        <v>0</v>
      </c>
      <c r="F47" s="203">
        <f>SUM(F44:F46)</f>
        <v>0</v>
      </c>
    </row>
    <row r="48" spans="1:6" ht="15.75" customHeight="1">
      <c r="A48" s="168" t="s">
        <v>171</v>
      </c>
      <c r="B48" s="169" t="s">
        <v>172</v>
      </c>
      <c r="C48" s="164"/>
      <c r="D48" s="164"/>
      <c r="E48" s="164"/>
      <c r="F48" s="164"/>
    </row>
    <row r="49" spans="1:6" ht="15.75" customHeight="1">
      <c r="A49" s="168" t="s">
        <v>173</v>
      </c>
      <c r="B49" s="169" t="s">
        <v>174</v>
      </c>
      <c r="C49" s="164"/>
      <c r="D49" s="164"/>
      <c r="E49" s="164"/>
      <c r="F49" s="164"/>
    </row>
    <row r="50" spans="1:6" ht="15.75" customHeight="1">
      <c r="A50" s="168" t="s">
        <v>175</v>
      </c>
      <c r="B50" s="169" t="s">
        <v>176</v>
      </c>
      <c r="C50" s="164"/>
      <c r="D50" s="164"/>
      <c r="E50" s="164"/>
      <c r="F50" s="164"/>
    </row>
    <row r="51" spans="1:6" ht="15.75" customHeight="1">
      <c r="A51" s="206" t="s">
        <v>177</v>
      </c>
      <c r="B51" s="207" t="s">
        <v>178</v>
      </c>
      <c r="C51" s="203">
        <f>SUM(C48:C50)</f>
        <v>0</v>
      </c>
      <c r="D51" s="203">
        <f>SUM(D48:D50)</f>
        <v>0</v>
      </c>
      <c r="E51" s="203">
        <f>SUM(E48:E50)</f>
        <v>0</v>
      </c>
      <c r="F51" s="203">
        <f>SUM(F48:F50)</f>
        <v>0</v>
      </c>
    </row>
    <row r="52" spans="1:6" ht="15.75" customHeight="1">
      <c r="A52" s="168" t="s">
        <v>179</v>
      </c>
      <c r="B52" s="169" t="s">
        <v>180</v>
      </c>
      <c r="C52" s="164"/>
      <c r="D52" s="164"/>
      <c r="E52" s="164"/>
      <c r="F52" s="164"/>
    </row>
    <row r="53" spans="1:6" ht="15.75" customHeight="1">
      <c r="A53" s="168" t="s">
        <v>181</v>
      </c>
      <c r="B53" s="169" t="s">
        <v>182</v>
      </c>
      <c r="C53" s="164"/>
      <c r="D53" s="164"/>
      <c r="E53" s="164"/>
      <c r="F53" s="164"/>
    </row>
    <row r="54" spans="1:6" ht="15" customHeight="1">
      <c r="A54" s="168" t="s">
        <v>184</v>
      </c>
      <c r="B54" s="169" t="s">
        <v>185</v>
      </c>
      <c r="C54" s="164"/>
      <c r="D54" s="164"/>
      <c r="E54" s="164"/>
      <c r="F54" s="164"/>
    </row>
    <row r="55" spans="1:6" ht="15" customHeight="1">
      <c r="A55" s="206" t="s">
        <v>186</v>
      </c>
      <c r="B55" s="207" t="s">
        <v>187</v>
      </c>
      <c r="C55" s="203">
        <f>SUM(C53:C54)</f>
        <v>0</v>
      </c>
      <c r="D55" s="203">
        <f>SUM(D53:D54)</f>
        <v>0</v>
      </c>
      <c r="E55" s="203">
        <f>SUM(E53:E54)</f>
        <v>0</v>
      </c>
      <c r="F55" s="203">
        <f>SUM(F53:F54)</f>
        <v>0</v>
      </c>
    </row>
    <row r="56" spans="1:6" ht="15" customHeight="1">
      <c r="A56" s="206" t="s">
        <v>188</v>
      </c>
      <c r="B56" s="208" t="s">
        <v>189</v>
      </c>
      <c r="C56" s="209"/>
      <c r="D56" s="209"/>
      <c r="E56" s="209"/>
      <c r="F56" s="209"/>
    </row>
    <row r="57" spans="1:6" ht="15" customHeight="1">
      <c r="A57" s="198"/>
      <c r="B57" s="128" t="s">
        <v>190</v>
      </c>
      <c r="C57" s="210"/>
      <c r="D57" s="210"/>
      <c r="E57" s="210"/>
      <c r="F57" s="210"/>
    </row>
    <row r="58" spans="1:6" ht="27" customHeight="1">
      <c r="A58" s="198" t="s">
        <v>191</v>
      </c>
      <c r="B58" s="128" t="s">
        <v>192</v>
      </c>
      <c r="C58" s="210">
        <f>5676+358</f>
        <v>6034</v>
      </c>
      <c r="D58" s="210">
        <f>5676+358</f>
        <v>6034</v>
      </c>
      <c r="E58" s="665">
        <v>4220</v>
      </c>
      <c r="F58" s="665">
        <v>4220</v>
      </c>
    </row>
    <row r="59" spans="1:6" ht="15" customHeight="1">
      <c r="A59" s="198" t="s">
        <v>194</v>
      </c>
      <c r="B59" s="128" t="s">
        <v>195</v>
      </c>
      <c r="C59" s="210"/>
      <c r="D59" s="210"/>
      <c r="E59" s="666"/>
      <c r="F59" s="666"/>
    </row>
    <row r="60" spans="1:6" ht="15" customHeight="1">
      <c r="A60" s="211" t="s">
        <v>196</v>
      </c>
      <c r="B60" s="130" t="s">
        <v>197</v>
      </c>
      <c r="C60" s="212">
        <f>SUM(C58:C59)</f>
        <v>6034</v>
      </c>
      <c r="D60" s="212">
        <f>SUM(D58:D59)</f>
        <v>6034</v>
      </c>
      <c r="E60" s="667">
        <f>SUM(E58:E59)</f>
        <v>4220</v>
      </c>
      <c r="F60" s="667">
        <f>SUM(F58:F59)</f>
        <v>4220</v>
      </c>
    </row>
    <row r="61" spans="1:6" ht="15" customHeight="1">
      <c r="A61" s="189" t="s">
        <v>198</v>
      </c>
      <c r="B61" s="133" t="s">
        <v>199</v>
      </c>
      <c r="C61" s="212"/>
      <c r="D61" s="212"/>
      <c r="E61" s="212"/>
      <c r="F61" s="212"/>
    </row>
    <row r="62" spans="1:6" ht="15" customHeight="1">
      <c r="A62" s="189" t="s">
        <v>200</v>
      </c>
      <c r="B62" s="133" t="s">
        <v>201</v>
      </c>
      <c r="C62" s="212"/>
      <c r="D62" s="212"/>
      <c r="E62" s="212"/>
      <c r="F62" s="212"/>
    </row>
    <row r="63" spans="1:6" ht="15" customHeight="1">
      <c r="A63" s="189" t="s">
        <v>202</v>
      </c>
      <c r="B63" s="133" t="s">
        <v>203</v>
      </c>
      <c r="C63" s="212"/>
      <c r="D63" s="212"/>
      <c r="E63" s="212"/>
      <c r="F63" s="212"/>
    </row>
    <row r="64" spans="1:6" ht="15" customHeight="1">
      <c r="A64" s="189" t="s">
        <v>205</v>
      </c>
      <c r="B64" s="133" t="s">
        <v>206</v>
      </c>
      <c r="C64" s="212"/>
      <c r="D64" s="212"/>
      <c r="E64" s="212"/>
      <c r="F64" s="212"/>
    </row>
    <row r="65" spans="1:6" ht="15" customHeight="1">
      <c r="A65" s="213" t="s">
        <v>208</v>
      </c>
      <c r="B65" s="130" t="s">
        <v>209</v>
      </c>
      <c r="C65" s="212">
        <f>SUM(C61:C64)</f>
        <v>0</v>
      </c>
      <c r="D65" s="212">
        <f>SUM(D61:D64)</f>
        <v>0</v>
      </c>
      <c r="E65" s="212">
        <f>SUM(E61:E64)</f>
        <v>0</v>
      </c>
      <c r="F65" s="212">
        <f>SUM(F61:F64)</f>
        <v>0</v>
      </c>
    </row>
    <row r="66" spans="1:6" ht="15" customHeight="1">
      <c r="A66" s="214" t="s">
        <v>210</v>
      </c>
      <c r="B66" s="127" t="s">
        <v>211</v>
      </c>
      <c r="C66" s="215">
        <f>SUM(C65+C60+C56+C55+C52)</f>
        <v>6034</v>
      </c>
      <c r="D66" s="215">
        <f>SUM(D65+D60+D56+D55+D52)</f>
        <v>6034</v>
      </c>
      <c r="E66" s="668">
        <f>SUM(E65+E60+E56+E55+E52)</f>
        <v>4220</v>
      </c>
      <c r="F66" s="668">
        <f>SUM(F65+F60+F56+F55+F52)</f>
        <v>4220</v>
      </c>
    </row>
    <row r="67" spans="1:6" ht="15" customHeight="1">
      <c r="A67" s="168" t="s">
        <v>212</v>
      </c>
      <c r="B67" s="133" t="s">
        <v>213</v>
      </c>
      <c r="C67" s="216"/>
      <c r="D67" s="216"/>
      <c r="E67" s="216"/>
      <c r="F67" s="216"/>
    </row>
    <row r="68" spans="1:6" ht="15" customHeight="1">
      <c r="A68" s="168" t="s">
        <v>214</v>
      </c>
      <c r="B68" s="133" t="s">
        <v>215</v>
      </c>
      <c r="C68" s="216"/>
      <c r="D68" s="216"/>
      <c r="E68" s="216"/>
      <c r="F68" s="216"/>
    </row>
    <row r="69" spans="1:6" ht="15" customHeight="1">
      <c r="A69" s="206" t="s">
        <v>217</v>
      </c>
      <c r="B69" s="127" t="s">
        <v>218</v>
      </c>
      <c r="C69" s="215">
        <f>SUM(C67:C68)</f>
        <v>0</v>
      </c>
      <c r="D69" s="215">
        <f>SUM(D67:D68)</f>
        <v>0</v>
      </c>
      <c r="E69" s="215">
        <f>SUM(E67:E68)</f>
        <v>0</v>
      </c>
      <c r="F69" s="215">
        <f>SUM(F67:F68)</f>
        <v>0</v>
      </c>
    </row>
    <row r="70" spans="1:6" ht="26.25" customHeight="1">
      <c r="A70" s="211" t="s">
        <v>219</v>
      </c>
      <c r="B70" s="130" t="s">
        <v>220</v>
      </c>
      <c r="C70" s="217"/>
      <c r="D70" s="217"/>
      <c r="E70" s="217"/>
      <c r="F70" s="217"/>
    </row>
    <row r="71" spans="1:6" ht="13.5" customHeight="1">
      <c r="A71" s="180" t="s">
        <v>221</v>
      </c>
      <c r="B71" s="130" t="s">
        <v>222</v>
      </c>
      <c r="C71" s="217"/>
      <c r="D71" s="217"/>
      <c r="E71" s="217"/>
      <c r="F71" s="217"/>
    </row>
    <row r="72" spans="1:6" ht="13.5" customHeight="1">
      <c r="A72" s="78" t="s">
        <v>223</v>
      </c>
      <c r="B72" s="130" t="s">
        <v>224</v>
      </c>
      <c r="C72" s="217"/>
      <c r="D72" s="217"/>
      <c r="E72" s="217"/>
      <c r="F72" s="217"/>
    </row>
    <row r="73" spans="1:6" ht="13.5" customHeight="1">
      <c r="A73" s="218" t="s">
        <v>225</v>
      </c>
      <c r="B73" s="142" t="s">
        <v>226</v>
      </c>
      <c r="C73" s="217"/>
      <c r="D73" s="217"/>
      <c r="E73" s="217"/>
      <c r="F73" s="217"/>
    </row>
    <row r="74" spans="1:6" ht="13.5" customHeight="1">
      <c r="A74" s="219" t="s">
        <v>227</v>
      </c>
      <c r="B74" s="143" t="s">
        <v>228</v>
      </c>
      <c r="C74" s="216"/>
      <c r="D74" s="216"/>
      <c r="E74" s="216"/>
      <c r="F74" s="216"/>
    </row>
    <row r="75" spans="1:6" ht="13.5" customHeight="1">
      <c r="A75" s="219" t="s">
        <v>229</v>
      </c>
      <c r="B75" s="143" t="s">
        <v>230</v>
      </c>
      <c r="C75" s="216"/>
      <c r="D75" s="216"/>
      <c r="E75" s="216"/>
      <c r="F75" s="216"/>
    </row>
    <row r="76" spans="1:6" ht="13.5" customHeight="1">
      <c r="A76" s="220" t="s">
        <v>231</v>
      </c>
      <c r="B76" s="130" t="s">
        <v>232</v>
      </c>
      <c r="C76" s="217">
        <f>SUM(C74:C75)</f>
        <v>0</v>
      </c>
      <c r="D76" s="217">
        <f>SUM(D74:D75)</f>
        <v>0</v>
      </c>
      <c r="E76" s="217">
        <f>SUM(E74:E75)</f>
        <v>0</v>
      </c>
      <c r="F76" s="217">
        <f>SUM(F74:F75)</f>
        <v>0</v>
      </c>
    </row>
    <row r="77" spans="1:6" ht="13.5" customHeight="1">
      <c r="A77" s="221" t="s">
        <v>233</v>
      </c>
      <c r="B77" s="127" t="s">
        <v>234</v>
      </c>
      <c r="C77" s="215">
        <f>C76+C73+C72+C71+C70</f>
        <v>0</v>
      </c>
      <c r="D77" s="215">
        <f>D76+D73+D72+D71+D70</f>
        <v>0</v>
      </c>
      <c r="E77" s="215">
        <f>E76+E73+E72+E71+E70</f>
        <v>0</v>
      </c>
      <c r="F77" s="215">
        <f>F76+F73+F72+F71+F70</f>
        <v>0</v>
      </c>
    </row>
    <row r="78" spans="1:10" ht="13.5" customHeight="1">
      <c r="A78" s="222" t="s">
        <v>235</v>
      </c>
      <c r="B78" s="148" t="s">
        <v>236</v>
      </c>
      <c r="C78" s="215">
        <f>SUM(C77+C69+C66+C47+C43)</f>
        <v>6034</v>
      </c>
      <c r="D78" s="215">
        <f>SUM(D77+D69+D66+D47+D43)</f>
        <v>6034</v>
      </c>
      <c r="E78" s="668">
        <f>SUM(E77+E69+E66+E47+E43)</f>
        <v>4220</v>
      </c>
      <c r="F78" s="668">
        <f>SUM(F77+F69+F66+F47+F43)</f>
        <v>4220</v>
      </c>
      <c r="G78" s="223"/>
      <c r="H78" s="223"/>
      <c r="I78" s="223"/>
      <c r="J78" s="223"/>
    </row>
    <row r="79" spans="1:10" ht="13.5" customHeight="1">
      <c r="A79" s="220" t="s">
        <v>237</v>
      </c>
      <c r="B79" s="133" t="s">
        <v>238</v>
      </c>
      <c r="C79" s="217"/>
      <c r="D79" s="217"/>
      <c r="E79" s="217"/>
      <c r="F79" s="217"/>
      <c r="G79" s="223"/>
      <c r="H79" s="223"/>
      <c r="I79" s="223"/>
      <c r="J79" s="223"/>
    </row>
    <row r="80" spans="1:10" ht="24.75" customHeight="1">
      <c r="A80" s="220" t="s">
        <v>239</v>
      </c>
      <c r="B80" s="133" t="s">
        <v>240</v>
      </c>
      <c r="C80" s="217"/>
      <c r="D80" s="217"/>
      <c r="E80" s="217"/>
      <c r="F80" s="217"/>
      <c r="G80" s="223"/>
      <c r="H80" s="223"/>
      <c r="I80" s="223"/>
      <c r="J80" s="223"/>
    </row>
    <row r="81" spans="1:10" ht="11.25" customHeight="1">
      <c r="A81" s="220"/>
      <c r="B81" s="185" t="s">
        <v>241</v>
      </c>
      <c r="C81" s="217"/>
      <c r="D81" s="217"/>
      <c r="E81" s="217"/>
      <c r="F81" s="217"/>
      <c r="G81" s="223"/>
      <c r="H81" s="223"/>
      <c r="I81" s="223"/>
      <c r="J81" s="223"/>
    </row>
    <row r="82" spans="1:6" ht="11.25" customHeight="1">
      <c r="A82" s="220"/>
      <c r="B82" s="185" t="s">
        <v>242</v>
      </c>
      <c r="C82" s="164"/>
      <c r="D82" s="164"/>
      <c r="E82" s="164"/>
      <c r="F82" s="164"/>
    </row>
    <row r="83" spans="1:6" ht="11.25" customHeight="1">
      <c r="A83" s="220"/>
      <c r="B83" s="104" t="s">
        <v>243</v>
      </c>
      <c r="C83" s="164"/>
      <c r="D83" s="164"/>
      <c r="E83" s="164"/>
      <c r="F83" s="164"/>
    </row>
    <row r="84" spans="1:6" ht="11.25" customHeight="1">
      <c r="A84" s="221" t="s">
        <v>244</v>
      </c>
      <c r="B84" s="127" t="s">
        <v>245</v>
      </c>
      <c r="C84" s="179">
        <f>SUM(C80:C83)</f>
        <v>0</v>
      </c>
      <c r="D84" s="179">
        <f>SUM(D80:D83)</f>
        <v>0</v>
      </c>
      <c r="E84" s="179">
        <f>SUM(E80:E83)</f>
        <v>0</v>
      </c>
      <c r="F84" s="179">
        <f>SUM(F80:F83)</f>
        <v>0</v>
      </c>
    </row>
    <row r="85" spans="1:6" s="151" customFormat="1" ht="11.25" customHeight="1">
      <c r="A85" s="222" t="s">
        <v>246</v>
      </c>
      <c r="B85" s="222" t="s">
        <v>247</v>
      </c>
      <c r="C85" s="203">
        <f>SUM(C79+C84)</f>
        <v>0</v>
      </c>
      <c r="D85" s="203">
        <f>SUM(D79+D84)</f>
        <v>0</v>
      </c>
      <c r="E85" s="203">
        <f>SUM(E79+E84)</f>
        <v>0</v>
      </c>
      <c r="F85" s="203">
        <f>SUM(F79+F84)</f>
        <v>0</v>
      </c>
    </row>
    <row r="86" spans="1:6" ht="15.75" customHeight="1">
      <c r="A86" s="185" t="s">
        <v>248</v>
      </c>
      <c r="B86" s="133" t="s">
        <v>249</v>
      </c>
      <c r="C86" s="216"/>
      <c r="D86" s="216"/>
      <c r="E86" s="216"/>
      <c r="F86" s="216"/>
    </row>
    <row r="87" spans="1:6" s="154" customFormat="1" ht="15.75" customHeight="1">
      <c r="A87" s="185" t="s">
        <v>250</v>
      </c>
      <c r="B87" s="133" t="s">
        <v>251</v>
      </c>
      <c r="C87" s="216"/>
      <c r="D87" s="216"/>
      <c r="E87" s="216"/>
      <c r="F87" s="216"/>
    </row>
    <row r="88" spans="1:6" ht="15.75" customHeight="1">
      <c r="A88" s="224" t="s">
        <v>252</v>
      </c>
      <c r="B88" s="133" t="s">
        <v>253</v>
      </c>
      <c r="C88" s="216"/>
      <c r="D88" s="216"/>
      <c r="E88" s="216"/>
      <c r="F88" s="216"/>
    </row>
    <row r="89" spans="1:6" ht="15.75" customHeight="1">
      <c r="A89" s="224" t="s">
        <v>254</v>
      </c>
      <c r="B89" s="133" t="s">
        <v>255</v>
      </c>
      <c r="C89" s="216"/>
      <c r="D89" s="216"/>
      <c r="E89" s="216"/>
      <c r="F89" s="216"/>
    </row>
    <row r="90" spans="1:6" ht="15.75" customHeight="1">
      <c r="A90" s="224" t="s">
        <v>256</v>
      </c>
      <c r="B90" s="133" t="s">
        <v>257</v>
      </c>
      <c r="C90" s="216"/>
      <c r="D90" s="216"/>
      <c r="E90" s="216"/>
      <c r="F90" s="216"/>
    </row>
    <row r="91" spans="1:6" ht="25.5" customHeight="1">
      <c r="A91" s="224" t="s">
        <v>262</v>
      </c>
      <c r="B91" s="133" t="s">
        <v>263</v>
      </c>
      <c r="C91" s="216"/>
      <c r="D91" s="216"/>
      <c r="E91" s="216"/>
      <c r="F91" s="216"/>
    </row>
    <row r="92" spans="1:6" ht="13.5" customHeight="1">
      <c r="A92" s="225" t="s">
        <v>264</v>
      </c>
      <c r="B92" s="148" t="s">
        <v>265</v>
      </c>
      <c r="C92" s="217">
        <f>SUM(C86:C91)</f>
        <v>0</v>
      </c>
      <c r="D92" s="217">
        <f>SUM(D86:D91)</f>
        <v>0</v>
      </c>
      <c r="E92" s="217">
        <f>SUM(E86:E91)</f>
        <v>0</v>
      </c>
      <c r="F92" s="217">
        <f>SUM(F86:F91)</f>
        <v>0</v>
      </c>
    </row>
    <row r="93" spans="1:6" ht="13.5" customHeight="1">
      <c r="A93" s="224" t="s">
        <v>266</v>
      </c>
      <c r="B93" s="133" t="s">
        <v>267</v>
      </c>
      <c r="C93" s="216"/>
      <c r="D93" s="216"/>
      <c r="E93" s="216"/>
      <c r="F93" s="216"/>
    </row>
    <row r="94" spans="1:6" ht="13.5" customHeight="1">
      <c r="A94" s="224" t="s">
        <v>269</v>
      </c>
      <c r="B94" s="133" t="s">
        <v>270</v>
      </c>
      <c r="C94" s="216"/>
      <c r="D94" s="216"/>
      <c r="E94" s="216"/>
      <c r="F94" s="216"/>
    </row>
    <row r="95" spans="1:6" ht="13.5" customHeight="1">
      <c r="A95" s="224" t="s">
        <v>271</v>
      </c>
      <c r="B95" s="133" t="s">
        <v>272</v>
      </c>
      <c r="C95" s="216"/>
      <c r="D95" s="216"/>
      <c r="E95" s="216"/>
      <c r="F95" s="216"/>
    </row>
    <row r="96" spans="1:6" ht="24" customHeight="1">
      <c r="A96" s="224" t="s">
        <v>273</v>
      </c>
      <c r="B96" s="133" t="s">
        <v>274</v>
      </c>
      <c r="C96" s="216"/>
      <c r="D96" s="216"/>
      <c r="E96" s="216"/>
      <c r="F96" s="216"/>
    </row>
    <row r="97" spans="1:6" ht="12" customHeight="1">
      <c r="A97" s="225" t="s">
        <v>275</v>
      </c>
      <c r="B97" s="148" t="s">
        <v>276</v>
      </c>
      <c r="C97" s="217">
        <f>SUM(C93:C96)</f>
        <v>0</v>
      </c>
      <c r="D97" s="217">
        <f>SUM(D93:D96)</f>
        <v>0</v>
      </c>
      <c r="E97" s="217">
        <f>SUM(E93:E96)</f>
        <v>0</v>
      </c>
      <c r="F97" s="217">
        <f>SUM(F93:F96)</f>
        <v>0</v>
      </c>
    </row>
    <row r="98" spans="1:6" ht="25.5" customHeight="1">
      <c r="A98" s="224" t="s">
        <v>277</v>
      </c>
      <c r="B98" s="158" t="s">
        <v>278</v>
      </c>
      <c r="C98" s="216"/>
      <c r="D98" s="216"/>
      <c r="E98" s="216"/>
      <c r="F98" s="216"/>
    </row>
    <row r="99" spans="1:6" ht="27" customHeight="1">
      <c r="A99" s="155" t="s">
        <v>279</v>
      </c>
      <c r="B99" s="133" t="s">
        <v>280</v>
      </c>
      <c r="C99" s="216"/>
      <c r="D99" s="216"/>
      <c r="E99" s="216"/>
      <c r="F99" s="216"/>
    </row>
    <row r="100" spans="1:6" ht="12" customHeight="1">
      <c r="A100" s="225" t="s">
        <v>281</v>
      </c>
      <c r="B100" s="226" t="s">
        <v>282</v>
      </c>
      <c r="C100" s="179">
        <f>SUM(C98:C99)</f>
        <v>0</v>
      </c>
      <c r="D100" s="179">
        <f>SUM(D98:D99)</f>
        <v>0</v>
      </c>
      <c r="E100" s="179">
        <f>SUM(E98:E99)</f>
        <v>0</v>
      </c>
      <c r="F100" s="179">
        <f>SUM(F98:F99)</f>
        <v>0</v>
      </c>
    </row>
    <row r="101" spans="1:6" ht="18.75" customHeight="1">
      <c r="A101" s="224"/>
      <c r="B101" s="227" t="s">
        <v>283</v>
      </c>
      <c r="C101" s="192">
        <f>SUM(C100+C97+C92+C85+C78+C29+C23)</f>
        <v>6034</v>
      </c>
      <c r="D101" s="192">
        <f>SUM(D100+D97+D92+D85+D78+D29+D23)</f>
        <v>6034</v>
      </c>
      <c r="E101" s="669">
        <f>SUM(E100+E97+E92+E85+E78+E29+E23)</f>
        <v>4220</v>
      </c>
      <c r="F101" s="669">
        <f>SUM(F100+F97+F92+F85+F78+F29+F23)</f>
        <v>4220</v>
      </c>
    </row>
    <row r="65536" ht="18.75" customHeight="1"/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84" r:id="rId1"/>
  <headerFooter alignWithMargins="0">
    <oddHeader>&amp;L&amp;D&amp;C&amp;P/&amp;N</oddHeader>
    <oddFooter>&amp;L&amp;F&amp;R&amp;A</oddFooter>
  </headerFooter>
  <rowBreaks count="1" manualBreakCount="1">
    <brk id="51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5:G22"/>
  <sheetViews>
    <sheetView view="pageBreakPreview" zoomScale="90" zoomScaleSheetLayoutView="90" zoomScalePageLayoutView="0" workbookViewId="0" topLeftCell="A7">
      <selection activeCell="F18" sqref="F18"/>
    </sheetView>
  </sheetViews>
  <sheetFormatPr defaultColWidth="8.66015625" defaultRowHeight="18"/>
  <cols>
    <col min="1" max="1" width="3.25" style="0" customWidth="1"/>
    <col min="2" max="2" width="35.41015625" style="525" customWidth="1"/>
    <col min="3" max="3" width="2.58203125" style="525" customWidth="1"/>
    <col min="4" max="4" width="7" style="525" customWidth="1"/>
    <col min="5" max="5" width="9.33203125" style="525" customWidth="1"/>
    <col min="6" max="6" width="8.58203125" style="525" customWidth="1"/>
    <col min="7" max="7" width="8.75" style="525" customWidth="1"/>
    <col min="8" max="16384" width="8.91015625" style="525" customWidth="1"/>
  </cols>
  <sheetData>
    <row r="5" spans="2:3" ht="18.75">
      <c r="B5" s="526" t="s">
        <v>502</v>
      </c>
      <c r="C5" s="527"/>
    </row>
    <row r="6" spans="2:3" ht="18.75">
      <c r="B6" s="526"/>
      <c r="C6" s="527"/>
    </row>
    <row r="7" spans="2:3" ht="18.75">
      <c r="B7" s="526"/>
      <c r="C7" s="527"/>
    </row>
    <row r="8" spans="2:3" ht="18.75">
      <c r="B8" s="528"/>
      <c r="C8" s="528"/>
    </row>
    <row r="9" ht="15.75" customHeight="1">
      <c r="B9" s="885" t="s">
        <v>503</v>
      </c>
    </row>
    <row r="10" spans="2:6" ht="30.75" customHeight="1">
      <c r="B10" s="885"/>
      <c r="C10" s="529"/>
      <c r="D10" s="530" t="s">
        <v>504</v>
      </c>
      <c r="E10" s="531" t="s">
        <v>505</v>
      </c>
      <c r="F10" s="532" t="s">
        <v>445</v>
      </c>
    </row>
    <row r="11" spans="4:6" ht="12" customHeight="1">
      <c r="D11" s="529"/>
      <c r="E11" s="529"/>
      <c r="F11" s="529"/>
    </row>
    <row r="12" spans="1:7" ht="24.75" customHeight="1">
      <c r="A12" t="s">
        <v>506</v>
      </c>
      <c r="B12" s="533" t="s">
        <v>507</v>
      </c>
      <c r="C12" s="534"/>
      <c r="D12" s="529">
        <v>100</v>
      </c>
      <c r="E12" s="529">
        <v>100</v>
      </c>
      <c r="F12" s="529">
        <v>100</v>
      </c>
      <c r="G12" s="525" t="s">
        <v>508</v>
      </c>
    </row>
    <row r="13" spans="1:6" ht="24.75" customHeight="1">
      <c r="A13" t="s">
        <v>509</v>
      </c>
      <c r="B13" s="533" t="s">
        <v>510</v>
      </c>
      <c r="C13" s="534"/>
      <c r="D13" s="529">
        <v>200</v>
      </c>
      <c r="E13" s="535">
        <v>350</v>
      </c>
      <c r="F13" s="535">
        <v>350</v>
      </c>
    </row>
    <row r="14" spans="1:6" ht="24.75" customHeight="1">
      <c r="A14" t="s">
        <v>511</v>
      </c>
      <c r="B14" s="533" t="s">
        <v>512</v>
      </c>
      <c r="C14" s="534"/>
      <c r="D14" s="529">
        <v>100</v>
      </c>
      <c r="E14" s="535">
        <v>100</v>
      </c>
      <c r="F14" s="535">
        <v>100</v>
      </c>
    </row>
    <row r="15" spans="1:6" ht="24.75" customHeight="1">
      <c r="A15" t="s">
        <v>513</v>
      </c>
      <c r="B15" s="533" t="s">
        <v>514</v>
      </c>
      <c r="C15" s="534"/>
      <c r="D15" s="529">
        <v>100</v>
      </c>
      <c r="E15" s="535">
        <v>100</v>
      </c>
      <c r="F15" s="535">
        <v>100</v>
      </c>
    </row>
    <row r="16" spans="1:6" ht="24.75" customHeight="1">
      <c r="A16" t="s">
        <v>515</v>
      </c>
      <c r="B16" s="533" t="s">
        <v>516</v>
      </c>
      <c r="C16" s="534"/>
      <c r="D16" s="529">
        <v>300</v>
      </c>
      <c r="E16" s="535">
        <v>300</v>
      </c>
      <c r="F16" s="535">
        <v>300</v>
      </c>
    </row>
    <row r="17" spans="1:7" ht="24.75" customHeight="1">
      <c r="A17" t="s">
        <v>517</v>
      </c>
      <c r="B17" s="533" t="s">
        <v>518</v>
      </c>
      <c r="C17" s="534"/>
      <c r="D17" s="529">
        <v>70</v>
      </c>
      <c r="E17" s="535">
        <v>70</v>
      </c>
      <c r="F17" s="535">
        <v>70</v>
      </c>
      <c r="G17" s="525" t="s">
        <v>519</v>
      </c>
    </row>
    <row r="18" spans="1:7" ht="24.75" customHeight="1">
      <c r="A18" t="s">
        <v>520</v>
      </c>
      <c r="B18" s="533" t="s">
        <v>521</v>
      </c>
      <c r="C18" s="534"/>
      <c r="D18" s="529">
        <v>80</v>
      </c>
      <c r="E18" s="535">
        <v>80</v>
      </c>
      <c r="F18" s="536">
        <v>100</v>
      </c>
      <c r="G18" s="525" t="s">
        <v>519</v>
      </c>
    </row>
    <row r="19" spans="1:6" ht="24.75" customHeight="1">
      <c r="A19" t="s">
        <v>522</v>
      </c>
      <c r="B19" s="537" t="s">
        <v>523</v>
      </c>
      <c r="C19" s="534"/>
      <c r="D19" s="529">
        <v>100</v>
      </c>
      <c r="E19" s="535">
        <v>100</v>
      </c>
      <c r="F19" s="535">
        <v>100</v>
      </c>
    </row>
    <row r="20" spans="2:6" ht="24.75" customHeight="1">
      <c r="B20" s="537" t="s">
        <v>524</v>
      </c>
      <c r="C20" s="534"/>
      <c r="D20" s="529">
        <v>0</v>
      </c>
      <c r="E20" s="535">
        <v>0</v>
      </c>
      <c r="F20" s="535">
        <v>0</v>
      </c>
    </row>
    <row r="21" spans="1:7" ht="24.75" customHeight="1">
      <c r="A21" t="s">
        <v>525</v>
      </c>
      <c r="B21" s="537" t="s">
        <v>526</v>
      </c>
      <c r="C21" s="534"/>
      <c r="D21" s="529">
        <v>50</v>
      </c>
      <c r="E21" s="535">
        <v>50</v>
      </c>
      <c r="F21" s="535">
        <v>50</v>
      </c>
      <c r="G21" s="525" t="s">
        <v>527</v>
      </c>
    </row>
    <row r="22" spans="2:6" s="538" customFormat="1" ht="24.75" customHeight="1">
      <c r="B22" s="539" t="s">
        <v>411</v>
      </c>
      <c r="C22" s="540"/>
      <c r="D22" s="540">
        <f>SUM(D12:D21)</f>
        <v>1100</v>
      </c>
      <c r="E22" s="541">
        <f>SUM(E12:E21)</f>
        <v>1250</v>
      </c>
      <c r="F22" s="542">
        <f>SUM(F12:F21)</f>
        <v>1270</v>
      </c>
    </row>
  </sheetData>
  <sheetProtection selectLockedCells="1" selectUnlockedCells="1"/>
  <mergeCells count="1">
    <mergeCell ref="B9:B10"/>
  </mergeCells>
  <printOptions headings="1"/>
  <pageMargins left="0.7" right="0.7" top="0.75" bottom="0.7493055555555554" header="0.5118055555555555" footer="0.5118055555555555"/>
  <pageSetup horizontalDpi="300" verticalDpi="300" orientation="portrait" paperSize="9" scale="81" r:id="rId1"/>
  <headerFooter alignWithMargins="0">
    <oddHeader>&amp;C&amp;P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2"/>
  <sheetViews>
    <sheetView view="pageBreakPreview" zoomScale="90" zoomScaleSheetLayoutView="90" zoomScalePageLayoutView="0" workbookViewId="0" topLeftCell="A99">
      <selection activeCell="F16" sqref="F16"/>
    </sheetView>
  </sheetViews>
  <sheetFormatPr defaultColWidth="8.41015625" defaultRowHeight="18"/>
  <cols>
    <col min="1" max="1" width="8.41015625" style="3" customWidth="1"/>
    <col min="2" max="2" width="36.41015625" style="3" customWidth="1"/>
    <col min="3" max="3" width="6" style="161" customWidth="1"/>
    <col min="4" max="4" width="6.91015625" style="162" customWidth="1"/>
    <col min="5" max="6" width="8.66015625" style="162" customWidth="1"/>
    <col min="7" max="249" width="7.08203125" style="3" customWidth="1"/>
    <col min="250" max="16384" width="8.41015625" style="3" customWidth="1"/>
  </cols>
  <sheetData>
    <row r="2" spans="1:6" ht="12.75">
      <c r="A2" s="880" t="s">
        <v>480</v>
      </c>
      <c r="B2" s="880"/>
      <c r="C2" s="880"/>
      <c r="D2" s="880"/>
      <c r="E2" s="880"/>
      <c r="F2" s="3"/>
    </row>
    <row r="3" spans="3:6" ht="12.75">
      <c r="C3" s="389"/>
      <c r="E3" s="162" t="s">
        <v>5</v>
      </c>
      <c r="F3" s="162" t="s">
        <v>708</v>
      </c>
    </row>
    <row r="4" spans="1:6" ht="12.75">
      <c r="A4" s="134">
        <v>889442</v>
      </c>
      <c r="B4" s="74" t="s">
        <v>528</v>
      </c>
      <c r="C4" s="164">
        <v>2017</v>
      </c>
      <c r="D4" s="164" t="s">
        <v>445</v>
      </c>
      <c r="E4" s="353">
        <v>43100</v>
      </c>
      <c r="F4" s="353">
        <v>43100</v>
      </c>
    </row>
    <row r="5" spans="1:6" ht="12.75">
      <c r="A5" s="319" t="s">
        <v>529</v>
      </c>
      <c r="B5" s="78"/>
      <c r="C5" s="164"/>
      <c r="D5" s="164"/>
      <c r="E5" s="164"/>
      <c r="F5" s="164"/>
    </row>
    <row r="6" spans="1:6" ht="12.75">
      <c r="A6" s="166" t="s">
        <v>60</v>
      </c>
      <c r="B6" s="167" t="s">
        <v>61</v>
      </c>
      <c r="C6" s="464">
        <v>1454</v>
      </c>
      <c r="D6" s="464">
        <v>5070</v>
      </c>
      <c r="E6" s="464">
        <v>5070</v>
      </c>
      <c r="F6" s="464">
        <v>4381</v>
      </c>
    </row>
    <row r="7" spans="1:6" ht="12.75">
      <c r="A7" s="168" t="s">
        <v>64</v>
      </c>
      <c r="B7" s="169" t="s">
        <v>65</v>
      </c>
      <c r="C7" s="464"/>
      <c r="D7" s="464"/>
      <c r="E7" s="464"/>
      <c r="F7" s="464"/>
    </row>
    <row r="8" spans="1:6" ht="12.75">
      <c r="A8" s="168" t="s">
        <v>69</v>
      </c>
      <c r="B8" s="169" t="s">
        <v>70</v>
      </c>
      <c r="C8" s="469"/>
      <c r="D8" s="469"/>
      <c r="E8" s="469"/>
      <c r="F8" s="469"/>
    </row>
    <row r="9" spans="1:6" ht="12.75">
      <c r="A9" s="168" t="s">
        <v>73</v>
      </c>
      <c r="B9" s="169" t="s">
        <v>74</v>
      </c>
      <c r="C9" s="464"/>
      <c r="D9" s="464"/>
      <c r="E9" s="464"/>
      <c r="F9" s="464"/>
    </row>
    <row r="10" spans="1:6" ht="12.75">
      <c r="A10" s="168" t="s">
        <v>77</v>
      </c>
      <c r="B10" s="170" t="s">
        <v>78</v>
      </c>
      <c r="C10" s="464"/>
      <c r="D10" s="464"/>
      <c r="E10" s="464"/>
      <c r="F10" s="464"/>
    </row>
    <row r="11" spans="1:6" ht="12.75">
      <c r="A11" s="168" t="s">
        <v>82</v>
      </c>
      <c r="B11" s="170" t="s">
        <v>83</v>
      </c>
      <c r="C11" s="464"/>
      <c r="D11" s="464"/>
      <c r="E11" s="464"/>
      <c r="F11" s="464"/>
    </row>
    <row r="12" spans="1:7" ht="12.75">
      <c r="A12" s="168" t="s">
        <v>86</v>
      </c>
      <c r="B12" s="171" t="s">
        <v>286</v>
      </c>
      <c r="C12" s="464"/>
      <c r="D12" s="464"/>
      <c r="E12" s="761">
        <v>110</v>
      </c>
      <c r="F12" s="761">
        <v>0</v>
      </c>
      <c r="G12" s="658"/>
    </row>
    <row r="13" spans="1:7" ht="12.75">
      <c r="A13" s="168" t="s">
        <v>89</v>
      </c>
      <c r="B13" s="171" t="s">
        <v>90</v>
      </c>
      <c r="C13" s="464"/>
      <c r="D13" s="464"/>
      <c r="E13" s="765"/>
      <c r="F13" s="765"/>
      <c r="G13" s="633"/>
    </row>
    <row r="14" spans="1:7" ht="12.75">
      <c r="A14" s="168" t="s">
        <v>92</v>
      </c>
      <c r="B14" s="169" t="s">
        <v>287</v>
      </c>
      <c r="C14" s="464"/>
      <c r="D14" s="464"/>
      <c r="E14" s="765"/>
      <c r="F14" s="765"/>
      <c r="G14" s="633"/>
    </row>
    <row r="15" spans="1:7" ht="12.75">
      <c r="A15" s="168" t="s">
        <v>96</v>
      </c>
      <c r="B15" s="169" t="s">
        <v>288</v>
      </c>
      <c r="C15" s="464"/>
      <c r="D15" s="464"/>
      <c r="E15" s="765"/>
      <c r="F15" s="765">
        <v>43</v>
      </c>
      <c r="G15" s="633"/>
    </row>
    <row r="16" spans="1:7" ht="12.75">
      <c r="A16" s="172" t="s">
        <v>98</v>
      </c>
      <c r="B16" s="173" t="s">
        <v>99</v>
      </c>
      <c r="C16" s="464"/>
      <c r="D16" s="464"/>
      <c r="E16" s="765"/>
      <c r="F16" s="765"/>
      <c r="G16" s="633"/>
    </row>
    <row r="17" spans="1:7" ht="12.75">
      <c r="A17" s="174" t="s">
        <v>102</v>
      </c>
      <c r="B17" s="175" t="s">
        <v>103</v>
      </c>
      <c r="C17" s="472">
        <f>SUM(C6:C16)</f>
        <v>1454</v>
      </c>
      <c r="D17" s="472">
        <f>SUM(D6:D16)</f>
        <v>5070</v>
      </c>
      <c r="E17" s="755">
        <f>SUM(E6:E16)</f>
        <v>5180</v>
      </c>
      <c r="F17" s="755">
        <f>SUM(F6:F16)</f>
        <v>4424</v>
      </c>
      <c r="G17" s="633"/>
    </row>
    <row r="18" spans="1:7" ht="12.75">
      <c r="A18" s="177" t="s">
        <v>104</v>
      </c>
      <c r="B18" s="178" t="s">
        <v>105</v>
      </c>
      <c r="C18" s="464"/>
      <c r="D18" s="464"/>
      <c r="E18" s="765"/>
      <c r="F18" s="765"/>
      <c r="G18" s="633"/>
    </row>
    <row r="19" spans="1:7" ht="12.75">
      <c r="A19" s="177" t="s">
        <v>107</v>
      </c>
      <c r="B19" s="178" t="s">
        <v>108</v>
      </c>
      <c r="C19" s="464"/>
      <c r="D19" s="464"/>
      <c r="E19" s="765"/>
      <c r="F19" s="765"/>
      <c r="G19" s="633"/>
    </row>
    <row r="20" spans="1:7" ht="12.75">
      <c r="A20" s="177" t="s">
        <v>109</v>
      </c>
      <c r="B20" s="178" t="s">
        <v>110</v>
      </c>
      <c r="C20" s="464"/>
      <c r="D20" s="464"/>
      <c r="E20" s="765"/>
      <c r="F20" s="765"/>
      <c r="G20" s="633"/>
    </row>
    <row r="21" spans="1:7" ht="12.75">
      <c r="A21" s="177" t="s">
        <v>111</v>
      </c>
      <c r="B21" s="178" t="s">
        <v>112</v>
      </c>
      <c r="C21" s="464"/>
      <c r="D21" s="464"/>
      <c r="E21" s="765"/>
      <c r="F21" s="765"/>
      <c r="G21" s="633"/>
    </row>
    <row r="22" spans="1:7" ht="12.75">
      <c r="A22" s="174" t="s">
        <v>115</v>
      </c>
      <c r="B22" s="175" t="s">
        <v>116</v>
      </c>
      <c r="C22" s="472">
        <f>SUM(C18:C21)</f>
        <v>0</v>
      </c>
      <c r="D22" s="472">
        <f>SUM(D18:D21)</f>
        <v>0</v>
      </c>
      <c r="E22" s="769">
        <f>SUM(E18:E21)</f>
        <v>0</v>
      </c>
      <c r="F22" s="769">
        <f>SUM(F18:F21)</f>
        <v>0</v>
      </c>
      <c r="G22" s="633"/>
    </row>
    <row r="23" spans="1:7" ht="15.75" customHeight="1">
      <c r="A23" s="180" t="s">
        <v>117</v>
      </c>
      <c r="B23" s="181" t="s">
        <v>118</v>
      </c>
      <c r="C23" s="472">
        <f>SUM(C22,C17)</f>
        <v>1454</v>
      </c>
      <c r="D23" s="472">
        <f>SUM(D22,D17)</f>
        <v>5070</v>
      </c>
      <c r="E23" s="755">
        <f>SUM(E22,E17)</f>
        <v>5180</v>
      </c>
      <c r="F23" s="755">
        <f>SUM(F22,F17)</f>
        <v>4424</v>
      </c>
      <c r="G23" s="633"/>
    </row>
    <row r="24" spans="1:7" ht="12.75">
      <c r="A24" s="182"/>
      <c r="B24" s="183"/>
      <c r="C24" s="464"/>
      <c r="D24" s="464"/>
      <c r="E24" s="765"/>
      <c r="F24" s="765"/>
      <c r="G24" s="633"/>
    </row>
    <row r="25" spans="1:7" ht="12.75">
      <c r="A25" s="184" t="s">
        <v>120</v>
      </c>
      <c r="B25" s="185" t="s">
        <v>289</v>
      </c>
      <c r="C25" s="464">
        <v>344</v>
      </c>
      <c r="D25" s="464">
        <v>1140</v>
      </c>
      <c r="E25" s="464">
        <v>1140</v>
      </c>
      <c r="F25" s="464">
        <v>882</v>
      </c>
      <c r="G25" s="3">
        <f>F25*13.5%</f>
        <v>119.07000000000001</v>
      </c>
    </row>
    <row r="26" spans="1:6" ht="12.75">
      <c r="A26" s="186" t="s">
        <v>123</v>
      </c>
      <c r="B26" s="185" t="s">
        <v>124</v>
      </c>
      <c r="C26" s="464"/>
      <c r="D26" s="464"/>
      <c r="E26" s="464"/>
      <c r="F26" s="464"/>
    </row>
    <row r="27" spans="1:6" ht="12.75">
      <c r="A27" s="187" t="s">
        <v>125</v>
      </c>
      <c r="B27" s="188" t="s">
        <v>126</v>
      </c>
      <c r="C27" s="464"/>
      <c r="D27" s="464"/>
      <c r="E27" s="464"/>
      <c r="F27" s="464"/>
    </row>
    <row r="28" spans="1:6" ht="12.75">
      <c r="A28" s="189" t="s">
        <v>128</v>
      </c>
      <c r="B28" s="188" t="s">
        <v>129</v>
      </c>
      <c r="C28" s="464"/>
      <c r="D28" s="464"/>
      <c r="E28" s="464"/>
      <c r="F28" s="464"/>
    </row>
    <row r="29" spans="1:6" ht="12.75">
      <c r="A29" s="190" t="s">
        <v>131</v>
      </c>
      <c r="B29" s="191" t="s">
        <v>132</v>
      </c>
      <c r="C29" s="472">
        <f>SUM(C25:C28)</f>
        <v>344</v>
      </c>
      <c r="D29" s="472">
        <f>SUM(D25:D28)</f>
        <v>1140</v>
      </c>
      <c r="E29" s="472">
        <f>SUM(E25:E28)</f>
        <v>1140</v>
      </c>
      <c r="F29" s="472">
        <f>SUM(F25:F28)</f>
        <v>882</v>
      </c>
    </row>
    <row r="30" spans="1:6" ht="12.75">
      <c r="A30" s="193"/>
      <c r="B30" s="194"/>
      <c r="C30" s="464"/>
      <c r="D30" s="464"/>
      <c r="E30" s="464"/>
      <c r="F30" s="464"/>
    </row>
    <row r="31" spans="1:6" ht="12.75">
      <c r="A31" s="166" t="s">
        <v>133</v>
      </c>
      <c r="B31" s="195" t="s">
        <v>134</v>
      </c>
      <c r="C31" s="464"/>
      <c r="D31" s="464"/>
      <c r="E31" s="464"/>
      <c r="F31" s="464"/>
    </row>
    <row r="32" spans="1:6" ht="12.75">
      <c r="A32" s="168" t="s">
        <v>135</v>
      </c>
      <c r="B32" s="169" t="s">
        <v>290</v>
      </c>
      <c r="C32" s="464"/>
      <c r="D32" s="464"/>
      <c r="E32" s="464"/>
      <c r="F32" s="464"/>
    </row>
    <row r="33" spans="1:6" ht="12.75">
      <c r="A33" s="168" t="s">
        <v>137</v>
      </c>
      <c r="B33" s="169" t="s">
        <v>138</v>
      </c>
      <c r="C33" s="464"/>
      <c r="D33" s="464"/>
      <c r="E33" s="464"/>
      <c r="F33" s="464"/>
    </row>
    <row r="34" spans="1:6" ht="12.75">
      <c r="A34" s="168" t="s">
        <v>140</v>
      </c>
      <c r="B34" s="169" t="s">
        <v>141</v>
      </c>
      <c r="C34" s="464"/>
      <c r="D34" s="464"/>
      <c r="E34" s="464"/>
      <c r="F34" s="464"/>
    </row>
    <row r="35" spans="1:6" ht="12.75">
      <c r="A35" s="168" t="s">
        <v>142</v>
      </c>
      <c r="B35" s="169" t="s">
        <v>143</v>
      </c>
      <c r="C35" s="464"/>
      <c r="D35" s="464"/>
      <c r="E35" s="464"/>
      <c r="F35" s="464"/>
    </row>
    <row r="36" spans="1:6" ht="12.75">
      <c r="A36" s="168" t="s">
        <v>145</v>
      </c>
      <c r="B36" s="196" t="s">
        <v>146</v>
      </c>
      <c r="C36" s="481">
        <f>SUM(C31:C35)</f>
        <v>0</v>
      </c>
      <c r="D36" s="481">
        <f>SUM(D31:D35)</f>
        <v>0</v>
      </c>
      <c r="E36" s="481">
        <f>SUM(E31:E35)</f>
        <v>0</v>
      </c>
      <c r="F36" s="481">
        <f>SUM(F31:F35)</f>
        <v>0</v>
      </c>
    </row>
    <row r="37" spans="1:6" ht="12.75">
      <c r="A37" s="168" t="s">
        <v>147</v>
      </c>
      <c r="B37" s="169" t="s">
        <v>148</v>
      </c>
      <c r="C37" s="481"/>
      <c r="D37" s="481"/>
      <c r="E37" s="481"/>
      <c r="F37" s="481"/>
    </row>
    <row r="38" spans="1:6" ht="12.75">
      <c r="A38" s="168" t="s">
        <v>149</v>
      </c>
      <c r="B38" s="169" t="s">
        <v>150</v>
      </c>
      <c r="C38" s="464"/>
      <c r="D38" s="464"/>
      <c r="E38" s="464"/>
      <c r="F38" s="464"/>
    </row>
    <row r="39" spans="1:6" ht="12.75">
      <c r="A39" s="168" t="s">
        <v>151</v>
      </c>
      <c r="B39" s="169" t="s">
        <v>152</v>
      </c>
      <c r="C39" s="464"/>
      <c r="D39" s="464"/>
      <c r="E39" s="464"/>
      <c r="F39" s="464"/>
    </row>
    <row r="40" spans="1:6" ht="12.75">
      <c r="A40" s="168" t="s">
        <v>153</v>
      </c>
      <c r="B40" s="169" t="s">
        <v>154</v>
      </c>
      <c r="C40" s="464"/>
      <c r="D40" s="464">
        <v>138</v>
      </c>
      <c r="E40" s="464">
        <v>138</v>
      </c>
      <c r="F40" s="464">
        <v>138</v>
      </c>
    </row>
    <row r="41" spans="1:6" ht="12.75">
      <c r="A41" s="198" t="s">
        <v>156</v>
      </c>
      <c r="B41" s="199" t="s">
        <v>157</v>
      </c>
      <c r="C41" s="464"/>
      <c r="D41" s="464"/>
      <c r="E41" s="464"/>
      <c r="F41" s="464"/>
    </row>
    <row r="42" spans="1:6" ht="12.75" customHeight="1">
      <c r="A42" s="180" t="s">
        <v>159</v>
      </c>
      <c r="B42" s="200" t="s">
        <v>160</v>
      </c>
      <c r="C42" s="472">
        <f>SUM(C38:C41)</f>
        <v>0</v>
      </c>
      <c r="D42" s="472">
        <f>SUM(D38:D41)</f>
        <v>138</v>
      </c>
      <c r="E42" s="472">
        <f>SUM(E38:E41)</f>
        <v>138</v>
      </c>
      <c r="F42" s="472">
        <f>SUM(F38:F41)</f>
        <v>138</v>
      </c>
    </row>
    <row r="43" spans="1:6" ht="13.5" customHeight="1">
      <c r="A43" s="201" t="s">
        <v>161</v>
      </c>
      <c r="B43" s="202" t="s">
        <v>162</v>
      </c>
      <c r="C43" s="484">
        <f>SUM(C42,C36)</f>
        <v>0</v>
      </c>
      <c r="D43" s="484">
        <f>SUM(D42,D36)</f>
        <v>138</v>
      </c>
      <c r="E43" s="484">
        <f>SUM(E42,E36)</f>
        <v>138</v>
      </c>
      <c r="F43" s="484">
        <f>SUM(F42,F36)</f>
        <v>138</v>
      </c>
    </row>
    <row r="44" spans="1:6" ht="12.75">
      <c r="A44" s="166" t="s">
        <v>163</v>
      </c>
      <c r="B44" s="195" t="s">
        <v>164</v>
      </c>
      <c r="C44" s="464"/>
      <c r="D44" s="464"/>
      <c r="E44" s="464"/>
      <c r="F44" s="464"/>
    </row>
    <row r="45" spans="1:6" ht="12.75">
      <c r="A45" s="204" t="s">
        <v>165</v>
      </c>
      <c r="B45" s="205" t="s">
        <v>166</v>
      </c>
      <c r="C45" s="464"/>
      <c r="D45" s="464"/>
      <c r="E45" s="464"/>
      <c r="F45" s="464"/>
    </row>
    <row r="46" spans="1:6" ht="12.75">
      <c r="A46" s="168" t="s">
        <v>167</v>
      </c>
      <c r="B46" s="169" t="s">
        <v>168</v>
      </c>
      <c r="C46" s="464"/>
      <c r="D46" s="464"/>
      <c r="E46" s="464"/>
      <c r="F46" s="464"/>
    </row>
    <row r="47" spans="1:6" ht="12.75">
      <c r="A47" s="206" t="s">
        <v>169</v>
      </c>
      <c r="B47" s="207" t="s">
        <v>170</v>
      </c>
      <c r="C47" s="484">
        <f>SUM(C44:C46)</f>
        <v>0</v>
      </c>
      <c r="D47" s="484">
        <f>SUM(D44:D46)</f>
        <v>0</v>
      </c>
      <c r="E47" s="484">
        <f>SUM(E44:E46)</f>
        <v>0</v>
      </c>
      <c r="F47" s="484">
        <f>SUM(F44:F46)</f>
        <v>0</v>
      </c>
    </row>
    <row r="48" spans="1:6" ht="12.75">
      <c r="A48" s="168" t="s">
        <v>171</v>
      </c>
      <c r="B48" s="169" t="s">
        <v>172</v>
      </c>
      <c r="C48" s="464"/>
      <c r="D48" s="464"/>
      <c r="E48" s="464"/>
      <c r="F48" s="464"/>
    </row>
    <row r="49" spans="1:6" ht="12.75">
      <c r="A49" s="168" t="s">
        <v>173</v>
      </c>
      <c r="B49" s="169" t="s">
        <v>174</v>
      </c>
      <c r="C49" s="464"/>
      <c r="D49" s="464"/>
      <c r="E49" s="464"/>
      <c r="F49" s="464"/>
    </row>
    <row r="50" spans="1:6" ht="12.75">
      <c r="A50" s="168" t="s">
        <v>175</v>
      </c>
      <c r="B50" s="169" t="s">
        <v>176</v>
      </c>
      <c r="C50" s="464"/>
      <c r="D50" s="464"/>
      <c r="E50" s="464"/>
      <c r="F50" s="464"/>
    </row>
    <row r="51" spans="1:6" ht="12.75">
      <c r="A51" s="206" t="s">
        <v>177</v>
      </c>
      <c r="B51" s="207" t="s">
        <v>178</v>
      </c>
      <c r="C51" s="484">
        <f>SUM(C48:C50)</f>
        <v>0</v>
      </c>
      <c r="D51" s="484">
        <f>SUM(D48:D50)</f>
        <v>0</v>
      </c>
      <c r="E51" s="484">
        <f>SUM(E48:E50)</f>
        <v>0</v>
      </c>
      <c r="F51" s="484">
        <f>SUM(F48:F50)</f>
        <v>0</v>
      </c>
    </row>
    <row r="52" spans="1:6" ht="12.75">
      <c r="A52" s="168" t="s">
        <v>179</v>
      </c>
      <c r="B52" s="169" t="s">
        <v>180</v>
      </c>
      <c r="C52" s="464"/>
      <c r="D52" s="464"/>
      <c r="E52" s="464"/>
      <c r="F52" s="464"/>
    </row>
    <row r="53" spans="1:6" ht="12.75">
      <c r="A53" s="168" t="s">
        <v>181</v>
      </c>
      <c r="B53" s="169" t="s">
        <v>182</v>
      </c>
      <c r="C53" s="464"/>
      <c r="D53" s="464"/>
      <c r="E53" s="464"/>
      <c r="F53" s="464"/>
    </row>
    <row r="54" spans="1:6" ht="12.75">
      <c r="A54" s="168" t="s">
        <v>184</v>
      </c>
      <c r="B54" s="169" t="s">
        <v>185</v>
      </c>
      <c r="C54" s="464"/>
      <c r="D54" s="464"/>
      <c r="E54" s="464"/>
      <c r="F54" s="464"/>
    </row>
    <row r="55" spans="1:6" ht="12.75">
      <c r="A55" s="206" t="s">
        <v>186</v>
      </c>
      <c r="B55" s="207" t="s">
        <v>187</v>
      </c>
      <c r="C55" s="484">
        <f>SUM(C53:C54)</f>
        <v>0</v>
      </c>
      <c r="D55" s="484">
        <f>SUM(D53:D54)</f>
        <v>0</v>
      </c>
      <c r="E55" s="484">
        <f>SUM(E53:E54)</f>
        <v>0</v>
      </c>
      <c r="F55" s="484">
        <f>SUM(F53:F54)</f>
        <v>0</v>
      </c>
    </row>
    <row r="56" spans="1:6" ht="12.75">
      <c r="A56" s="206" t="s">
        <v>188</v>
      </c>
      <c r="B56" s="208" t="s">
        <v>189</v>
      </c>
      <c r="C56" s="504"/>
      <c r="D56" s="504"/>
      <c r="E56" s="504"/>
      <c r="F56" s="504"/>
    </row>
    <row r="57" spans="1:6" ht="12.75">
      <c r="A57" s="198"/>
      <c r="B57" s="128" t="s">
        <v>190</v>
      </c>
      <c r="C57" s="505"/>
      <c r="D57" s="505"/>
      <c r="E57" s="505"/>
      <c r="F57" s="505"/>
    </row>
    <row r="58" spans="1:6" ht="12.75">
      <c r="A58" s="198" t="s">
        <v>191</v>
      </c>
      <c r="B58" s="128" t="s">
        <v>192</v>
      </c>
      <c r="C58" s="505"/>
      <c r="D58" s="505"/>
      <c r="E58" s="505"/>
      <c r="F58" s="505"/>
    </row>
    <row r="59" spans="1:6" ht="12.75">
      <c r="A59" s="198" t="s">
        <v>194</v>
      </c>
      <c r="B59" s="128" t="s">
        <v>195</v>
      </c>
      <c r="C59" s="505"/>
      <c r="D59" s="505"/>
      <c r="E59" s="505"/>
      <c r="F59" s="505"/>
    </row>
    <row r="60" spans="1:6" ht="15.75" customHeight="1">
      <c r="A60" s="211" t="s">
        <v>196</v>
      </c>
      <c r="B60" s="130" t="s">
        <v>197</v>
      </c>
      <c r="C60" s="507">
        <f>SUM(C58:C59)</f>
        <v>0</v>
      </c>
      <c r="D60" s="507">
        <f>SUM(D58:D59)</f>
        <v>0</v>
      </c>
      <c r="E60" s="507">
        <f>SUM(E58:E59)</f>
        <v>0</v>
      </c>
      <c r="F60" s="507">
        <f>SUM(F58:F59)</f>
        <v>0</v>
      </c>
    </row>
    <row r="61" spans="1:6" ht="15.75" customHeight="1">
      <c r="A61" s="189" t="s">
        <v>198</v>
      </c>
      <c r="B61" s="133" t="s">
        <v>199</v>
      </c>
      <c r="C61" s="507"/>
      <c r="D61" s="507"/>
      <c r="E61" s="507"/>
      <c r="F61" s="507"/>
    </row>
    <row r="62" spans="1:6" ht="15.75" customHeight="1">
      <c r="A62" s="189" t="s">
        <v>200</v>
      </c>
      <c r="B62" s="133" t="s">
        <v>201</v>
      </c>
      <c r="C62" s="507"/>
      <c r="D62" s="507"/>
      <c r="E62" s="507"/>
      <c r="F62" s="507"/>
    </row>
    <row r="63" spans="1:6" ht="15.75" customHeight="1">
      <c r="A63" s="189" t="s">
        <v>202</v>
      </c>
      <c r="B63" s="133" t="s">
        <v>203</v>
      </c>
      <c r="C63" s="507"/>
      <c r="D63" s="507"/>
      <c r="E63" s="507"/>
      <c r="F63" s="507"/>
    </row>
    <row r="64" spans="1:6" ht="15.75" customHeight="1">
      <c r="A64" s="189" t="s">
        <v>205</v>
      </c>
      <c r="B64" s="133" t="s">
        <v>206</v>
      </c>
      <c r="C64" s="507"/>
      <c r="D64" s="507"/>
      <c r="E64" s="507"/>
      <c r="F64" s="507"/>
    </row>
    <row r="65" spans="1:6" ht="15.75" customHeight="1">
      <c r="A65" s="213" t="s">
        <v>208</v>
      </c>
      <c r="B65" s="130" t="s">
        <v>209</v>
      </c>
      <c r="C65" s="507">
        <f>SUM(C61:C64)</f>
        <v>0</v>
      </c>
      <c r="D65" s="507">
        <f>SUM(D61:D64)</f>
        <v>0</v>
      </c>
      <c r="E65" s="507">
        <f>SUM(E61:E64)</f>
        <v>0</v>
      </c>
      <c r="F65" s="507">
        <f>SUM(F61:F64)</f>
        <v>0</v>
      </c>
    </row>
    <row r="66" spans="1:6" ht="15.75" customHeight="1">
      <c r="A66" s="214" t="s">
        <v>210</v>
      </c>
      <c r="B66" s="127" t="s">
        <v>211</v>
      </c>
      <c r="C66" s="508">
        <f>SUM(C65+C60+C56+C55+C52)</f>
        <v>0</v>
      </c>
      <c r="D66" s="508">
        <f>SUM(D65+D60+D56+D55+D52)</f>
        <v>0</v>
      </c>
      <c r="E66" s="508">
        <f>SUM(E65+E60+E56+E55+E52)</f>
        <v>0</v>
      </c>
      <c r="F66" s="508">
        <f>SUM(F65+F60+F56+F55+F52)</f>
        <v>0</v>
      </c>
    </row>
    <row r="67" spans="1:6" ht="15.75" customHeight="1">
      <c r="A67" s="168" t="s">
        <v>212</v>
      </c>
      <c r="B67" s="133" t="s">
        <v>213</v>
      </c>
      <c r="C67" s="505"/>
      <c r="D67" s="505"/>
      <c r="E67" s="505"/>
      <c r="F67" s="505"/>
    </row>
    <row r="68" spans="1:6" ht="15.75" customHeight="1">
      <c r="A68" s="168" t="s">
        <v>214</v>
      </c>
      <c r="B68" s="133" t="s">
        <v>215</v>
      </c>
      <c r="C68" s="505"/>
      <c r="D68" s="505"/>
      <c r="E68" s="505"/>
      <c r="F68" s="505"/>
    </row>
    <row r="69" spans="1:6" ht="15.75" customHeight="1">
      <c r="A69" s="206" t="s">
        <v>217</v>
      </c>
      <c r="B69" s="127" t="s">
        <v>218</v>
      </c>
      <c r="C69" s="508">
        <f>SUM(C67:C68)</f>
        <v>0</v>
      </c>
      <c r="D69" s="508">
        <f>SUM(D67:D68)</f>
        <v>0</v>
      </c>
      <c r="E69" s="508">
        <f>SUM(E67:E68)</f>
        <v>0</v>
      </c>
      <c r="F69" s="508">
        <f>SUM(F67:F68)</f>
        <v>0</v>
      </c>
    </row>
    <row r="70" spans="1:6" ht="26.25" customHeight="1">
      <c r="A70" s="211" t="s">
        <v>219</v>
      </c>
      <c r="B70" s="130" t="s">
        <v>220</v>
      </c>
      <c r="C70" s="507"/>
      <c r="D70" s="507">
        <v>38</v>
      </c>
      <c r="E70" s="507">
        <v>38</v>
      </c>
      <c r="F70" s="507">
        <v>37</v>
      </c>
    </row>
    <row r="71" spans="1:6" ht="16.5" customHeight="1">
      <c r="A71" s="180" t="s">
        <v>221</v>
      </c>
      <c r="B71" s="130" t="s">
        <v>222</v>
      </c>
      <c r="C71" s="507"/>
      <c r="D71" s="507"/>
      <c r="E71" s="507"/>
      <c r="F71" s="507"/>
    </row>
    <row r="72" spans="1:6" ht="16.5" customHeight="1">
      <c r="A72" s="78" t="s">
        <v>223</v>
      </c>
      <c r="B72" s="130" t="s">
        <v>224</v>
      </c>
      <c r="C72" s="507"/>
      <c r="D72" s="507"/>
      <c r="E72" s="507"/>
      <c r="F72" s="507"/>
    </row>
    <row r="73" spans="1:6" ht="16.5" customHeight="1">
      <c r="A73" s="218" t="s">
        <v>225</v>
      </c>
      <c r="B73" s="142" t="s">
        <v>226</v>
      </c>
      <c r="C73" s="507"/>
      <c r="D73" s="507"/>
      <c r="E73" s="507"/>
      <c r="F73" s="507"/>
    </row>
    <row r="74" spans="1:6" ht="16.5" customHeight="1">
      <c r="A74" s="219" t="s">
        <v>227</v>
      </c>
      <c r="B74" s="143" t="s">
        <v>228</v>
      </c>
      <c r="C74" s="505"/>
      <c r="D74" s="505"/>
      <c r="E74" s="505"/>
      <c r="F74" s="505"/>
    </row>
    <row r="75" spans="1:6" ht="16.5" customHeight="1">
      <c r="A75" s="219" t="s">
        <v>229</v>
      </c>
      <c r="B75" s="143" t="s">
        <v>230</v>
      </c>
      <c r="C75" s="505"/>
      <c r="D75" s="505"/>
      <c r="E75" s="505"/>
      <c r="F75" s="505"/>
    </row>
    <row r="76" spans="1:6" ht="16.5" customHeight="1">
      <c r="A76" s="220" t="s">
        <v>231</v>
      </c>
      <c r="B76" s="130" t="s">
        <v>232</v>
      </c>
      <c r="C76" s="507">
        <f>SUM(C74:C75)</f>
        <v>0</v>
      </c>
      <c r="D76" s="507">
        <f>SUM(D74:D75)</f>
        <v>0</v>
      </c>
      <c r="E76" s="507">
        <f>SUM(E74:E75)</f>
        <v>0</v>
      </c>
      <c r="F76" s="507">
        <f>SUM(F74:F75)</f>
        <v>0</v>
      </c>
    </row>
    <row r="77" spans="1:6" ht="16.5" customHeight="1">
      <c r="A77" s="221" t="s">
        <v>233</v>
      </c>
      <c r="B77" s="127" t="s">
        <v>234</v>
      </c>
      <c r="C77" s="508">
        <f>C76+C73+C72+C71+C70</f>
        <v>0</v>
      </c>
      <c r="D77" s="508">
        <f>D76+D73+D72+D71+D70</f>
        <v>38</v>
      </c>
      <c r="E77" s="508">
        <f>E76+E73+E72+E71+E70</f>
        <v>38</v>
      </c>
      <c r="F77" s="508">
        <f>F76+F73+F72+F71+F70</f>
        <v>37</v>
      </c>
    </row>
    <row r="78" spans="1:10" ht="16.5" customHeight="1">
      <c r="A78" s="222" t="s">
        <v>235</v>
      </c>
      <c r="B78" s="148" t="s">
        <v>236</v>
      </c>
      <c r="C78" s="508">
        <f>SUM(C77+C69+C66+C47+C43)</f>
        <v>0</v>
      </c>
      <c r="D78" s="508">
        <f>SUM(D77+D69+D66+D47+D43)</f>
        <v>176</v>
      </c>
      <c r="E78" s="508">
        <f>SUM(E77+E69+E66+E47+E43)</f>
        <v>176</v>
      </c>
      <c r="F78" s="508">
        <f>SUM(F77+F69+F66+F47+F43)</f>
        <v>175</v>
      </c>
      <c r="G78" s="146"/>
      <c r="H78" s="146"/>
      <c r="I78" s="146"/>
      <c r="J78" s="146"/>
    </row>
    <row r="79" spans="1:10" ht="17.25" customHeight="1">
      <c r="A79" s="220" t="s">
        <v>237</v>
      </c>
      <c r="B79" s="133" t="s">
        <v>238</v>
      </c>
      <c r="C79" s="507"/>
      <c r="D79" s="507"/>
      <c r="E79" s="507"/>
      <c r="F79" s="507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507"/>
      <c r="D80" s="507"/>
      <c r="E80" s="507"/>
      <c r="F80" s="507"/>
      <c r="G80" s="146"/>
      <c r="H80" s="146"/>
      <c r="I80" s="146"/>
      <c r="J80" s="146"/>
    </row>
    <row r="81" spans="1:10" ht="18" customHeight="1">
      <c r="A81" s="220"/>
      <c r="B81" s="185" t="s">
        <v>241</v>
      </c>
      <c r="C81" s="507"/>
      <c r="D81" s="507"/>
      <c r="E81" s="507"/>
      <c r="F81" s="507"/>
      <c r="G81" s="146"/>
      <c r="H81" s="146"/>
      <c r="I81" s="146"/>
      <c r="J81" s="146"/>
    </row>
    <row r="82" spans="1:6" ht="18" customHeight="1">
      <c r="A82" s="220"/>
      <c r="B82" s="185" t="s">
        <v>242</v>
      </c>
      <c r="C82" s="464"/>
      <c r="D82" s="464"/>
      <c r="E82" s="464"/>
      <c r="F82" s="464"/>
    </row>
    <row r="83" spans="1:6" ht="18" customHeight="1">
      <c r="A83" s="220"/>
      <c r="B83" s="104" t="s">
        <v>243</v>
      </c>
      <c r="C83" s="464"/>
      <c r="D83" s="464"/>
      <c r="E83" s="464"/>
      <c r="F83" s="464"/>
    </row>
    <row r="84" spans="1:6" ht="18" customHeight="1">
      <c r="A84" s="221" t="s">
        <v>244</v>
      </c>
      <c r="B84" s="127" t="s">
        <v>245</v>
      </c>
      <c r="C84" s="472">
        <f>SUM(C80:C83)</f>
        <v>0</v>
      </c>
      <c r="D84" s="472">
        <f>SUM(D80:D83)</f>
        <v>0</v>
      </c>
      <c r="E84" s="472">
        <f>SUM(E80:E83)</f>
        <v>0</v>
      </c>
      <c r="F84" s="472">
        <f>SUM(F80:F83)</f>
        <v>0</v>
      </c>
    </row>
    <row r="85" spans="1:6" s="150" customFormat="1" ht="18" customHeight="1">
      <c r="A85" s="222" t="s">
        <v>246</v>
      </c>
      <c r="B85" s="222" t="s">
        <v>247</v>
      </c>
      <c r="C85" s="484">
        <f>SUM(C79+C84)</f>
        <v>0</v>
      </c>
      <c r="D85" s="484">
        <f>SUM(D79+D84)</f>
        <v>0</v>
      </c>
      <c r="E85" s="484">
        <f>SUM(E79+E84)</f>
        <v>0</v>
      </c>
      <c r="F85" s="484">
        <f>SUM(F79+F84)</f>
        <v>0</v>
      </c>
    </row>
    <row r="86" spans="1:6" ht="18" customHeight="1">
      <c r="A86" s="185" t="s">
        <v>248</v>
      </c>
      <c r="B86" s="133" t="s">
        <v>249</v>
      </c>
      <c r="C86" s="505"/>
      <c r="D86" s="505"/>
      <c r="E86" s="505"/>
      <c r="F86" s="505"/>
    </row>
    <row r="87" spans="1:6" s="153" customFormat="1" ht="18" customHeight="1">
      <c r="A87" s="185" t="s">
        <v>250</v>
      </c>
      <c r="B87" s="133" t="s">
        <v>251</v>
      </c>
      <c r="C87" s="505"/>
      <c r="D87" s="505"/>
      <c r="E87" s="505"/>
      <c r="F87" s="505"/>
    </row>
    <row r="88" spans="1:6" ht="18" customHeight="1">
      <c r="A88" s="224" t="s">
        <v>252</v>
      </c>
      <c r="B88" s="133" t="s">
        <v>253</v>
      </c>
      <c r="C88" s="505"/>
      <c r="D88" s="505"/>
      <c r="E88" s="505"/>
      <c r="F88" s="505"/>
    </row>
    <row r="89" spans="1:6" ht="18" customHeight="1">
      <c r="A89" s="224" t="s">
        <v>254</v>
      </c>
      <c r="B89" s="133" t="s">
        <v>255</v>
      </c>
      <c r="C89" s="505"/>
      <c r="D89" s="505"/>
      <c r="E89" s="505"/>
      <c r="F89" s="505"/>
    </row>
    <row r="90" spans="1:6" ht="18" customHeight="1">
      <c r="A90" s="224" t="s">
        <v>256</v>
      </c>
      <c r="B90" s="133" t="s">
        <v>257</v>
      </c>
      <c r="C90" s="505"/>
      <c r="D90" s="505"/>
      <c r="E90" s="505"/>
      <c r="F90" s="505"/>
    </row>
    <row r="91" spans="1:6" ht="18" customHeight="1">
      <c r="A91" s="224"/>
      <c r="B91" s="133" t="s">
        <v>530</v>
      </c>
      <c r="C91" s="505">
        <v>0</v>
      </c>
      <c r="D91" s="505">
        <v>400</v>
      </c>
      <c r="E91" s="505">
        <v>400</v>
      </c>
      <c r="F91" s="505">
        <v>197</v>
      </c>
    </row>
    <row r="92" spans="1:6" ht="25.5" customHeight="1">
      <c r="A92" s="224" t="s">
        <v>262</v>
      </c>
      <c r="B92" s="133" t="s">
        <v>263</v>
      </c>
      <c r="C92" s="505">
        <v>0</v>
      </c>
      <c r="D92" s="505">
        <v>108</v>
      </c>
      <c r="E92" s="505">
        <v>108</v>
      </c>
      <c r="F92" s="505">
        <v>53</v>
      </c>
    </row>
    <row r="93" spans="1:6" ht="12.75">
      <c r="A93" s="225" t="s">
        <v>264</v>
      </c>
      <c r="B93" s="148" t="s">
        <v>265</v>
      </c>
      <c r="C93" s="507">
        <f>SUM(C86:C92)</f>
        <v>0</v>
      </c>
      <c r="D93" s="507">
        <f>SUM(D86:D92)</f>
        <v>508</v>
      </c>
      <c r="E93" s="507">
        <f>SUM(E86:E92)</f>
        <v>508</v>
      </c>
      <c r="F93" s="507">
        <f>SUM(F86:F92)</f>
        <v>250</v>
      </c>
    </row>
    <row r="94" spans="1:6" ht="12.75">
      <c r="A94" s="224" t="s">
        <v>266</v>
      </c>
      <c r="B94" s="133" t="s">
        <v>267</v>
      </c>
      <c r="C94" s="505"/>
      <c r="D94" s="505"/>
      <c r="E94" s="505"/>
      <c r="F94" s="505"/>
    </row>
    <row r="95" spans="1:6" ht="12.75">
      <c r="A95" s="224" t="s">
        <v>269</v>
      </c>
      <c r="B95" s="133" t="s">
        <v>270</v>
      </c>
      <c r="C95" s="505"/>
      <c r="D95" s="505"/>
      <c r="E95" s="505"/>
      <c r="F95" s="505"/>
    </row>
    <row r="96" spans="1:6" ht="12.75">
      <c r="A96" s="224" t="s">
        <v>271</v>
      </c>
      <c r="B96" s="133" t="s">
        <v>272</v>
      </c>
      <c r="C96" s="505"/>
      <c r="D96" s="505"/>
      <c r="E96" s="505"/>
      <c r="F96" s="505"/>
    </row>
    <row r="97" spans="1:6" ht="24" customHeight="1">
      <c r="A97" s="224" t="s">
        <v>273</v>
      </c>
      <c r="B97" s="133" t="s">
        <v>274</v>
      </c>
      <c r="C97" s="505"/>
      <c r="D97" s="505"/>
      <c r="E97" s="505"/>
      <c r="F97" s="505"/>
    </row>
    <row r="98" spans="1:6" ht="12.75">
      <c r="A98" s="225" t="s">
        <v>275</v>
      </c>
      <c r="B98" s="148" t="s">
        <v>276</v>
      </c>
      <c r="C98" s="507">
        <f>SUM(C94:C97)</f>
        <v>0</v>
      </c>
      <c r="D98" s="507">
        <f>SUM(D94:D97)</f>
        <v>0</v>
      </c>
      <c r="E98" s="507">
        <f>SUM(E94:E97)</f>
        <v>0</v>
      </c>
      <c r="F98" s="507">
        <f>SUM(F94:F97)</f>
        <v>0</v>
      </c>
    </row>
    <row r="99" spans="1:6" ht="25.5" customHeight="1">
      <c r="A99" s="224" t="s">
        <v>277</v>
      </c>
      <c r="B99" s="158" t="s">
        <v>278</v>
      </c>
      <c r="C99" s="505"/>
      <c r="D99" s="505"/>
      <c r="E99" s="505"/>
      <c r="F99" s="505"/>
    </row>
    <row r="100" spans="1:6" ht="27" customHeight="1">
      <c r="A100" s="155" t="s">
        <v>279</v>
      </c>
      <c r="B100" s="133" t="s">
        <v>280</v>
      </c>
      <c r="C100" s="505"/>
      <c r="D100" s="505"/>
      <c r="E100" s="505"/>
      <c r="F100" s="505"/>
    </row>
    <row r="101" spans="1:6" ht="12.75">
      <c r="A101" s="225" t="s">
        <v>281</v>
      </c>
      <c r="B101" s="226" t="s">
        <v>282</v>
      </c>
      <c r="C101" s="472">
        <f>SUM(C99:C100)</f>
        <v>0</v>
      </c>
      <c r="D101" s="472">
        <f>SUM(D99:D100)</f>
        <v>0</v>
      </c>
      <c r="E101" s="472">
        <f>SUM(E99:E100)</f>
        <v>0</v>
      </c>
      <c r="F101" s="472">
        <f>SUM(F99:F100)</f>
        <v>0</v>
      </c>
    </row>
    <row r="102" spans="1:6" ht="12.75">
      <c r="A102" s="224"/>
      <c r="B102" s="227" t="s">
        <v>283</v>
      </c>
      <c r="C102" s="472">
        <f>SUM(C101+C98+C93+C85+C78+C29+C23)</f>
        <v>1798</v>
      </c>
      <c r="D102" s="472">
        <f>SUM(D101+D98+D93+D85+D78+D29+D23)</f>
        <v>6894</v>
      </c>
      <c r="E102" s="755">
        <f>SUM(E101+E98+E93+E85+E78+E29+E23)</f>
        <v>7004</v>
      </c>
      <c r="F102" s="755">
        <f>SUM(F101+F98+F93+F85+F78+F29+F23)</f>
        <v>5731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5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97">
      <selection activeCell="F71" sqref="F71"/>
    </sheetView>
  </sheetViews>
  <sheetFormatPr defaultColWidth="8.41015625" defaultRowHeight="18"/>
  <cols>
    <col min="1" max="1" width="8.41015625" style="543" customWidth="1"/>
    <col min="2" max="2" width="29.41015625" style="3" customWidth="1"/>
    <col min="3" max="3" width="6" style="161" customWidth="1"/>
    <col min="4" max="4" width="5.41015625" style="162" customWidth="1"/>
    <col min="5" max="6" width="9" style="162" customWidth="1"/>
    <col min="7" max="249" width="7.08203125" style="3" customWidth="1"/>
    <col min="250" max="16384" width="8.41015625" style="3" customWidth="1"/>
  </cols>
  <sheetData>
    <row r="2" spans="1:6" ht="12.75">
      <c r="A2" s="884" t="s">
        <v>50</v>
      </c>
      <c r="B2" s="884"/>
      <c r="C2" s="884"/>
      <c r="D2" s="884"/>
      <c r="E2" s="884"/>
      <c r="F2" s="3"/>
    </row>
    <row r="3" spans="3:6" ht="12.75">
      <c r="C3" s="389"/>
      <c r="E3" s="162" t="s">
        <v>5</v>
      </c>
      <c r="F3" s="162" t="s">
        <v>708</v>
      </c>
    </row>
    <row r="4" spans="1:6" ht="12.75">
      <c r="A4" s="544">
        <v>910123</v>
      </c>
      <c r="B4" s="463" t="s">
        <v>41</v>
      </c>
      <c r="C4" s="224" t="s">
        <v>292</v>
      </c>
      <c r="D4" s="224" t="s">
        <v>292</v>
      </c>
      <c r="E4" s="771">
        <v>43100</v>
      </c>
      <c r="F4" s="771">
        <v>43100</v>
      </c>
    </row>
    <row r="5" spans="1:6" ht="12.75">
      <c r="A5" s="545" t="s">
        <v>531</v>
      </c>
      <c r="B5" s="78"/>
      <c r="C5" s="224"/>
      <c r="D5" s="224"/>
      <c r="E5" s="224"/>
      <c r="F5" s="224"/>
    </row>
    <row r="6" spans="1:6" ht="12.75">
      <c r="A6" s="546" t="s">
        <v>60</v>
      </c>
      <c r="B6" s="167" t="s">
        <v>61</v>
      </c>
      <c r="C6" s="224"/>
      <c r="D6" s="224"/>
      <c r="E6" s="224"/>
      <c r="F6" s="224"/>
    </row>
    <row r="7" spans="1:6" ht="12.75">
      <c r="A7" s="547" t="s">
        <v>64</v>
      </c>
      <c r="B7" s="169" t="s">
        <v>65</v>
      </c>
      <c r="C7" s="224"/>
      <c r="D7" s="224"/>
      <c r="E7" s="224"/>
      <c r="F7" s="224"/>
    </row>
    <row r="8" spans="1:6" ht="12.75">
      <c r="A8" s="547" t="s">
        <v>69</v>
      </c>
      <c r="B8" s="169" t="s">
        <v>70</v>
      </c>
      <c r="C8" s="160"/>
      <c r="D8" s="160"/>
      <c r="E8" s="160"/>
      <c r="F8" s="160"/>
    </row>
    <row r="9" spans="1:6" ht="12.75">
      <c r="A9" s="547" t="s">
        <v>73</v>
      </c>
      <c r="B9" s="169" t="s">
        <v>74</v>
      </c>
      <c r="C9" s="224"/>
      <c r="D9" s="224"/>
      <c r="E9" s="224"/>
      <c r="F9" s="224"/>
    </row>
    <row r="10" spans="1:6" ht="12.75">
      <c r="A10" s="547" t="s">
        <v>77</v>
      </c>
      <c r="B10" s="170" t="s">
        <v>78</v>
      </c>
      <c r="C10" s="224"/>
      <c r="D10" s="224"/>
      <c r="E10" s="224"/>
      <c r="F10" s="224"/>
    </row>
    <row r="11" spans="1:6" ht="12.75">
      <c r="A11" s="547" t="s">
        <v>82</v>
      </c>
      <c r="B11" s="170" t="s">
        <v>83</v>
      </c>
      <c r="C11" s="224"/>
      <c r="D11" s="224"/>
      <c r="E11" s="224"/>
      <c r="F11" s="224"/>
    </row>
    <row r="12" spans="1:6" ht="12.75">
      <c r="A12" s="547" t="s">
        <v>86</v>
      </c>
      <c r="B12" s="171" t="s">
        <v>286</v>
      </c>
      <c r="C12" s="224"/>
      <c r="D12" s="224"/>
      <c r="E12" s="224"/>
      <c r="F12" s="224"/>
    </row>
    <row r="13" spans="1:6" ht="12.75">
      <c r="A13" s="547" t="s">
        <v>89</v>
      </c>
      <c r="B13" s="171" t="s">
        <v>90</v>
      </c>
      <c r="C13" s="224"/>
      <c r="D13" s="224"/>
      <c r="E13" s="224"/>
      <c r="F13" s="224"/>
    </row>
    <row r="14" spans="1:6" ht="12.75">
      <c r="A14" s="547" t="s">
        <v>92</v>
      </c>
      <c r="B14" s="169" t="s">
        <v>287</v>
      </c>
      <c r="C14" s="224"/>
      <c r="D14" s="224"/>
      <c r="E14" s="224"/>
      <c r="F14" s="224">
        <v>1</v>
      </c>
    </row>
    <row r="15" spans="1:6" ht="12.75">
      <c r="A15" s="547" t="s">
        <v>96</v>
      </c>
      <c r="B15" s="169" t="s">
        <v>288</v>
      </c>
      <c r="C15" s="224"/>
      <c r="D15" s="224"/>
      <c r="E15" s="224"/>
      <c r="F15" s="224"/>
    </row>
    <row r="16" spans="1:6" ht="12.75">
      <c r="A16" s="548" t="s">
        <v>98</v>
      </c>
      <c r="B16" s="173" t="s">
        <v>99</v>
      </c>
      <c r="C16" s="224"/>
      <c r="D16" s="224"/>
      <c r="E16" s="224"/>
      <c r="F16" s="224"/>
    </row>
    <row r="17" spans="1:6" ht="12.75">
      <c r="A17" s="549" t="s">
        <v>102</v>
      </c>
      <c r="B17" s="175" t="s">
        <v>103</v>
      </c>
      <c r="C17" s="220"/>
      <c r="D17" s="220"/>
      <c r="E17" s="220"/>
      <c r="F17" s="220"/>
    </row>
    <row r="18" spans="1:6" ht="12.75">
      <c r="A18" s="550" t="s">
        <v>104</v>
      </c>
      <c r="B18" s="178" t="s">
        <v>105</v>
      </c>
      <c r="C18" s="224"/>
      <c r="D18" s="224"/>
      <c r="E18" s="224"/>
      <c r="F18" s="224"/>
    </row>
    <row r="19" spans="1:6" ht="12.75">
      <c r="A19" s="550" t="s">
        <v>107</v>
      </c>
      <c r="B19" s="178" t="s">
        <v>108</v>
      </c>
      <c r="C19" s="224"/>
      <c r="D19" s="224"/>
      <c r="E19" s="224"/>
      <c r="F19" s="224"/>
    </row>
    <row r="20" spans="1:6" ht="12.75">
      <c r="A20" s="550" t="s">
        <v>109</v>
      </c>
      <c r="B20" s="178" t="s">
        <v>110</v>
      </c>
      <c r="C20" s="224"/>
      <c r="D20" s="224"/>
      <c r="E20" s="224"/>
      <c r="F20" s="224"/>
    </row>
    <row r="21" spans="1:6" ht="12.75">
      <c r="A21" s="550" t="s">
        <v>111</v>
      </c>
      <c r="B21" s="178" t="s">
        <v>112</v>
      </c>
      <c r="C21" s="224">
        <v>480</v>
      </c>
      <c r="D21" s="224">
        <v>480</v>
      </c>
      <c r="E21" s="224">
        <v>480</v>
      </c>
      <c r="F21" s="224">
        <v>470</v>
      </c>
    </row>
    <row r="22" spans="1:6" ht="12.75">
      <c r="A22" s="549" t="s">
        <v>115</v>
      </c>
      <c r="B22" s="175" t="s">
        <v>116</v>
      </c>
      <c r="C22" s="227">
        <f>SUM(C18:C21)</f>
        <v>480</v>
      </c>
      <c r="D22" s="227">
        <f>SUM(D18:D21)</f>
        <v>480</v>
      </c>
      <c r="E22" s="227">
        <f>SUM(E18:E21)</f>
        <v>480</v>
      </c>
      <c r="F22" s="227">
        <f>SUM(F18:F21)</f>
        <v>470</v>
      </c>
    </row>
    <row r="23" spans="1:6" ht="27" customHeight="1">
      <c r="A23" s="551" t="s">
        <v>117</v>
      </c>
      <c r="B23" s="181" t="s">
        <v>118</v>
      </c>
      <c r="C23" s="220">
        <f>SUM(C22,C17)</f>
        <v>480</v>
      </c>
      <c r="D23" s="220">
        <f>SUM(D22,D17)</f>
        <v>480</v>
      </c>
      <c r="E23" s="220">
        <f>SUM(E22,E17)</f>
        <v>480</v>
      </c>
      <c r="F23" s="220">
        <f>SUM(F22,F17)</f>
        <v>470</v>
      </c>
    </row>
    <row r="24" spans="1:6" ht="12.75">
      <c r="A24" s="552"/>
      <c r="B24" s="183"/>
      <c r="C24" s="224"/>
      <c r="D24" s="224"/>
      <c r="E24" s="224"/>
      <c r="F24" s="224"/>
    </row>
    <row r="25" spans="1:7" ht="12.75">
      <c r="A25" s="553" t="s">
        <v>120</v>
      </c>
      <c r="B25" s="185" t="s">
        <v>289</v>
      </c>
      <c r="C25" s="554">
        <v>108</v>
      </c>
      <c r="D25" s="554">
        <v>108</v>
      </c>
      <c r="E25" s="554">
        <v>108</v>
      </c>
      <c r="F25" s="554">
        <v>94</v>
      </c>
      <c r="G25" s="3" t="s">
        <v>458</v>
      </c>
    </row>
    <row r="26" spans="1:7" ht="12.75">
      <c r="A26" s="555" t="s">
        <v>123</v>
      </c>
      <c r="B26" s="185" t="s">
        <v>124</v>
      </c>
      <c r="C26" s="224"/>
      <c r="D26" s="224"/>
      <c r="E26" s="224"/>
      <c r="F26" s="224"/>
      <c r="G26" s="3" t="s">
        <v>532</v>
      </c>
    </row>
    <row r="27" spans="1:6" ht="12.75">
      <c r="A27" s="556" t="s">
        <v>125</v>
      </c>
      <c r="B27" s="188" t="s">
        <v>126</v>
      </c>
      <c r="C27" s="224"/>
      <c r="D27" s="224"/>
      <c r="E27" s="224"/>
      <c r="F27" s="224"/>
    </row>
    <row r="28" spans="1:6" ht="12.75">
      <c r="A28" s="557" t="s">
        <v>128</v>
      </c>
      <c r="B28" s="188" t="s">
        <v>129</v>
      </c>
      <c r="C28" s="224"/>
      <c r="D28" s="224"/>
      <c r="E28" s="224"/>
      <c r="F28" s="224"/>
    </row>
    <row r="29" spans="1:6" ht="12.75">
      <c r="A29" s="558" t="s">
        <v>131</v>
      </c>
      <c r="B29" s="191" t="s">
        <v>132</v>
      </c>
      <c r="C29" s="374">
        <f>SUM(C25:C28)</f>
        <v>108</v>
      </c>
      <c r="D29" s="374">
        <f>SUM(D25:D28)</f>
        <v>108</v>
      </c>
      <c r="E29" s="374">
        <f>SUM(E25:E28)</f>
        <v>108</v>
      </c>
      <c r="F29" s="374">
        <f>SUM(F25:F28)</f>
        <v>94</v>
      </c>
    </row>
    <row r="30" spans="1:6" ht="12.75">
      <c r="A30" s="559"/>
      <c r="B30" s="194"/>
      <c r="C30" s="164"/>
      <c r="D30" s="164"/>
      <c r="E30" s="164"/>
      <c r="F30" s="164"/>
    </row>
    <row r="31" spans="1:6" ht="12.75">
      <c r="A31" s="546" t="s">
        <v>133</v>
      </c>
      <c r="B31" s="195" t="s">
        <v>134</v>
      </c>
      <c r="C31" s="164"/>
      <c r="D31" s="164"/>
      <c r="E31" s="164"/>
      <c r="F31" s="164"/>
    </row>
    <row r="32" spans="1:6" ht="12.75">
      <c r="A32" s="547" t="s">
        <v>135</v>
      </c>
      <c r="B32" s="169" t="s">
        <v>290</v>
      </c>
      <c r="C32" s="164">
        <v>40</v>
      </c>
      <c r="D32" s="164">
        <v>40</v>
      </c>
      <c r="E32" s="164">
        <v>40</v>
      </c>
      <c r="F32" s="164">
        <v>48</v>
      </c>
    </row>
    <row r="33" spans="1:6" ht="12.75">
      <c r="A33" s="547" t="s">
        <v>137</v>
      </c>
      <c r="B33" s="169" t="s">
        <v>138</v>
      </c>
      <c r="C33" s="164"/>
      <c r="D33" s="164"/>
      <c r="E33" s="164"/>
      <c r="F33" s="164"/>
    </row>
    <row r="34" spans="1:6" ht="12.75">
      <c r="A34" s="547" t="s">
        <v>140</v>
      </c>
      <c r="B34" s="169" t="s">
        <v>141</v>
      </c>
      <c r="C34" s="164"/>
      <c r="D34" s="164"/>
      <c r="E34" s="164"/>
      <c r="F34" s="164"/>
    </row>
    <row r="35" spans="1:6" ht="12.75">
      <c r="A35" s="547" t="s">
        <v>142</v>
      </c>
      <c r="B35" s="169" t="s">
        <v>143</v>
      </c>
      <c r="C35" s="164">
        <v>130</v>
      </c>
      <c r="D35" s="164">
        <v>130</v>
      </c>
      <c r="E35" s="164">
        <v>130</v>
      </c>
      <c r="F35" s="164">
        <v>4</v>
      </c>
    </row>
    <row r="36" spans="1:6" ht="12.75">
      <c r="A36" s="547" t="s">
        <v>145</v>
      </c>
      <c r="B36" s="196" t="s">
        <v>146</v>
      </c>
      <c r="C36" s="197">
        <f>SUM(C31:C35)</f>
        <v>170</v>
      </c>
      <c r="D36" s="197">
        <f>SUM(D31:D35)</f>
        <v>170</v>
      </c>
      <c r="E36" s="197">
        <f>SUM(E31:E35)</f>
        <v>170</v>
      </c>
      <c r="F36" s="197">
        <f>SUM(F31:F35)</f>
        <v>52</v>
      </c>
    </row>
    <row r="37" spans="1:6" ht="12.75">
      <c r="A37" s="547" t="s">
        <v>147</v>
      </c>
      <c r="B37" s="169" t="s">
        <v>148</v>
      </c>
      <c r="C37" s="197"/>
      <c r="D37" s="197"/>
      <c r="E37" s="197"/>
      <c r="F37" s="197"/>
    </row>
    <row r="38" spans="1:6" ht="12.75">
      <c r="A38" s="547" t="s">
        <v>149</v>
      </c>
      <c r="B38" s="169" t="s">
        <v>150</v>
      </c>
      <c r="C38" s="164"/>
      <c r="D38" s="164"/>
      <c r="E38" s="164"/>
      <c r="F38" s="164"/>
    </row>
    <row r="39" spans="1:6" ht="12.75">
      <c r="A39" s="547" t="s">
        <v>151</v>
      </c>
      <c r="B39" s="169" t="s">
        <v>152</v>
      </c>
      <c r="C39" s="164"/>
      <c r="D39" s="164"/>
      <c r="E39" s="164"/>
      <c r="F39" s="164"/>
    </row>
    <row r="40" spans="1:6" ht="12.75">
      <c r="A40" s="547" t="s">
        <v>153</v>
      </c>
      <c r="B40" s="169" t="s">
        <v>154</v>
      </c>
      <c r="C40" s="164"/>
      <c r="D40" s="164"/>
      <c r="E40" s="164"/>
      <c r="F40" s="164"/>
    </row>
    <row r="41" spans="1:6" ht="12.75">
      <c r="A41" s="560" t="s">
        <v>156</v>
      </c>
      <c r="B41" s="199" t="s">
        <v>157</v>
      </c>
      <c r="C41" s="164">
        <v>20</v>
      </c>
      <c r="D41" s="164">
        <v>20</v>
      </c>
      <c r="E41" s="164">
        <v>20</v>
      </c>
      <c r="F41" s="164">
        <v>75</v>
      </c>
    </row>
    <row r="42" spans="1:6" ht="17.25" customHeight="1">
      <c r="A42" s="551" t="s">
        <v>159</v>
      </c>
      <c r="B42" s="200" t="s">
        <v>160</v>
      </c>
      <c r="C42" s="179">
        <f>SUM(C38:C41)</f>
        <v>20</v>
      </c>
      <c r="D42" s="179">
        <f>SUM(D38:D41)</f>
        <v>20</v>
      </c>
      <c r="E42" s="179">
        <f>SUM(E38:E41)</f>
        <v>20</v>
      </c>
      <c r="F42" s="179">
        <f>SUM(F38:F41)</f>
        <v>75</v>
      </c>
    </row>
    <row r="43" spans="1:6" ht="22.5" customHeight="1">
      <c r="A43" s="561" t="s">
        <v>161</v>
      </c>
      <c r="B43" s="202" t="s">
        <v>162</v>
      </c>
      <c r="C43" s="203">
        <f>SUM(C42,C36)</f>
        <v>190</v>
      </c>
      <c r="D43" s="203">
        <f>SUM(D42,D36)</f>
        <v>190</v>
      </c>
      <c r="E43" s="203">
        <f>SUM(E42,E36)</f>
        <v>190</v>
      </c>
      <c r="F43" s="203">
        <f>SUM(F42,F36)</f>
        <v>127</v>
      </c>
    </row>
    <row r="44" spans="1:6" ht="12.75">
      <c r="A44" s="546" t="s">
        <v>163</v>
      </c>
      <c r="B44" s="195" t="s">
        <v>164</v>
      </c>
      <c r="C44" s="164">
        <v>130</v>
      </c>
      <c r="D44" s="164">
        <v>130</v>
      </c>
      <c r="E44" s="164">
        <v>130</v>
      </c>
      <c r="F44" s="164">
        <v>123</v>
      </c>
    </row>
    <row r="45" spans="1:6" ht="12.75">
      <c r="A45" s="562" t="s">
        <v>165</v>
      </c>
      <c r="B45" s="205" t="s">
        <v>166</v>
      </c>
      <c r="C45" s="164"/>
      <c r="D45" s="164"/>
      <c r="E45" s="164"/>
      <c r="F45" s="164"/>
    </row>
    <row r="46" spans="1:6" ht="12.75">
      <c r="A46" s="547" t="s">
        <v>167</v>
      </c>
      <c r="B46" s="169" t="s">
        <v>168</v>
      </c>
      <c r="C46" s="164">
        <v>90</v>
      </c>
      <c r="D46" s="164">
        <v>90</v>
      </c>
      <c r="E46" s="164">
        <v>90</v>
      </c>
      <c r="F46" s="164">
        <v>97</v>
      </c>
    </row>
    <row r="47" spans="1:6" ht="12.75">
      <c r="A47" s="563" t="s">
        <v>169</v>
      </c>
      <c r="B47" s="207" t="s">
        <v>170</v>
      </c>
      <c r="C47" s="203">
        <f>SUM(C44:C46)</f>
        <v>220</v>
      </c>
      <c r="D47" s="203">
        <f>SUM(D44:D46)</f>
        <v>220</v>
      </c>
      <c r="E47" s="203">
        <f>SUM(E44:E46)</f>
        <v>220</v>
      </c>
      <c r="F47" s="203">
        <f>SUM(F44:F46)</f>
        <v>220</v>
      </c>
    </row>
    <row r="48" spans="1:6" ht="12.75">
      <c r="A48" s="547" t="s">
        <v>171</v>
      </c>
      <c r="B48" s="169" t="s">
        <v>172</v>
      </c>
      <c r="C48" s="164"/>
      <c r="D48" s="164"/>
      <c r="E48" s="164"/>
      <c r="F48" s="164"/>
    </row>
    <row r="49" spans="1:6" ht="12.75">
      <c r="A49" s="547" t="s">
        <v>173</v>
      </c>
      <c r="B49" s="169" t="s">
        <v>174</v>
      </c>
      <c r="C49" s="164"/>
      <c r="D49" s="164"/>
      <c r="E49" s="164"/>
      <c r="F49" s="164"/>
    </row>
    <row r="50" spans="1:6" ht="12.75">
      <c r="A50" s="547" t="s">
        <v>175</v>
      </c>
      <c r="B50" s="169" t="s">
        <v>176</v>
      </c>
      <c r="C50" s="164"/>
      <c r="D50" s="164"/>
      <c r="E50" s="164"/>
      <c r="F50" s="164"/>
    </row>
    <row r="51" spans="1:6" ht="12.75">
      <c r="A51" s="563" t="s">
        <v>177</v>
      </c>
      <c r="B51" s="207" t="s">
        <v>178</v>
      </c>
      <c r="C51" s="203">
        <f>SUM(C48:C50)</f>
        <v>0</v>
      </c>
      <c r="D51" s="203">
        <f>SUM(D48:D50)</f>
        <v>0</v>
      </c>
      <c r="E51" s="203">
        <f>SUM(E48:E50)</f>
        <v>0</v>
      </c>
      <c r="F51" s="203">
        <f>SUM(F48:F50)</f>
        <v>0</v>
      </c>
    </row>
    <row r="52" spans="1:6" ht="12.75">
      <c r="A52" s="547" t="s">
        <v>179</v>
      </c>
      <c r="B52" s="169" t="s">
        <v>180</v>
      </c>
      <c r="C52" s="164"/>
      <c r="D52" s="164"/>
      <c r="E52" s="164"/>
      <c r="F52" s="164"/>
    </row>
    <row r="53" spans="1:6" ht="12.75">
      <c r="A53" s="547" t="s">
        <v>181</v>
      </c>
      <c r="B53" s="169" t="s">
        <v>182</v>
      </c>
      <c r="C53" s="164"/>
      <c r="D53" s="164"/>
      <c r="E53" s="164"/>
      <c r="F53" s="164"/>
    </row>
    <row r="54" spans="1:6" ht="12.75">
      <c r="A54" s="547" t="s">
        <v>184</v>
      </c>
      <c r="B54" s="169" t="s">
        <v>185</v>
      </c>
      <c r="C54" s="164"/>
      <c r="D54" s="164"/>
      <c r="E54" s="164"/>
      <c r="F54" s="164"/>
    </row>
    <row r="55" spans="1:6" ht="12.75">
      <c r="A55" s="563" t="s">
        <v>186</v>
      </c>
      <c r="B55" s="207" t="s">
        <v>187</v>
      </c>
      <c r="C55" s="203">
        <f>SUM(C53:C54)</f>
        <v>0</v>
      </c>
      <c r="D55" s="203">
        <f>SUM(D53:D54)</f>
        <v>0</v>
      </c>
      <c r="E55" s="203">
        <f>SUM(E53:E54)</f>
        <v>0</v>
      </c>
      <c r="F55" s="203">
        <f>SUM(F53:F54)</f>
        <v>0</v>
      </c>
    </row>
    <row r="56" spans="1:6" ht="12.75">
      <c r="A56" s="563" t="s">
        <v>188</v>
      </c>
      <c r="B56" s="208" t="s">
        <v>189</v>
      </c>
      <c r="C56" s="209"/>
      <c r="D56" s="209"/>
      <c r="E56" s="209"/>
      <c r="F56" s="209"/>
    </row>
    <row r="57" spans="1:6" ht="12.75">
      <c r="A57" s="560"/>
      <c r="B57" s="128" t="s">
        <v>190</v>
      </c>
      <c r="C57" s="210"/>
      <c r="D57" s="210"/>
      <c r="E57" s="210"/>
      <c r="F57" s="210"/>
    </row>
    <row r="58" spans="1:6" ht="12.75">
      <c r="A58" s="560" t="s">
        <v>191</v>
      </c>
      <c r="B58" s="128" t="s">
        <v>192</v>
      </c>
      <c r="C58" s="210"/>
      <c r="D58" s="210"/>
      <c r="E58" s="210"/>
      <c r="F58" s="210"/>
    </row>
    <row r="59" spans="1:6" ht="12.75">
      <c r="A59" s="560" t="s">
        <v>194</v>
      </c>
      <c r="B59" s="128" t="s">
        <v>195</v>
      </c>
      <c r="C59" s="210"/>
      <c r="D59" s="210"/>
      <c r="E59" s="210"/>
      <c r="F59" s="210"/>
    </row>
    <row r="60" spans="1:6" ht="27" customHeight="1">
      <c r="A60" s="564" t="s">
        <v>196</v>
      </c>
      <c r="B60" s="130" t="s">
        <v>197</v>
      </c>
      <c r="C60" s="212">
        <f>SUM(C58:C59)</f>
        <v>0</v>
      </c>
      <c r="D60" s="212">
        <f>SUM(D58:D59)</f>
        <v>0</v>
      </c>
      <c r="E60" s="212">
        <f>SUM(E58:E59)</f>
        <v>0</v>
      </c>
      <c r="F60" s="212">
        <f>SUM(F58:F59)</f>
        <v>0</v>
      </c>
    </row>
    <row r="61" spans="1:6" ht="23.25" customHeight="1">
      <c r="A61" s="557" t="s">
        <v>198</v>
      </c>
      <c r="B61" s="133" t="s">
        <v>199</v>
      </c>
      <c r="C61" s="212"/>
      <c r="D61" s="212"/>
      <c r="E61" s="212"/>
      <c r="F61" s="212"/>
    </row>
    <row r="62" spans="1:6" ht="23.25" customHeight="1">
      <c r="A62" s="557" t="s">
        <v>200</v>
      </c>
      <c r="B62" s="133" t="s">
        <v>201</v>
      </c>
      <c r="C62" s="212"/>
      <c r="D62" s="212"/>
      <c r="E62" s="212"/>
      <c r="F62" s="212"/>
    </row>
    <row r="63" spans="1:6" ht="23.25" customHeight="1">
      <c r="A63" s="557" t="s">
        <v>202</v>
      </c>
      <c r="B63" s="133" t="s">
        <v>203</v>
      </c>
      <c r="C63" s="212"/>
      <c r="D63" s="212"/>
      <c r="E63" s="212"/>
      <c r="F63" s="212"/>
    </row>
    <row r="64" spans="1:6" ht="23.25" customHeight="1">
      <c r="A64" s="557" t="s">
        <v>205</v>
      </c>
      <c r="B64" s="133" t="s">
        <v>206</v>
      </c>
      <c r="C64" s="212"/>
      <c r="D64" s="212"/>
      <c r="E64" s="212"/>
      <c r="F64" s="212"/>
    </row>
    <row r="65" spans="1:6" ht="17.25" customHeight="1">
      <c r="A65" s="565" t="s">
        <v>208</v>
      </c>
      <c r="B65" s="130" t="s">
        <v>209</v>
      </c>
      <c r="C65" s="212">
        <f>SUM(C61:C64)</f>
        <v>0</v>
      </c>
      <c r="D65" s="212">
        <f>SUM(D61:D64)</f>
        <v>0</v>
      </c>
      <c r="E65" s="212">
        <f>SUM(E61:E64)</f>
        <v>0</v>
      </c>
      <c r="F65" s="212">
        <f>SUM(F61:F64)</f>
        <v>0</v>
      </c>
    </row>
    <row r="66" spans="1:6" ht="25.5" customHeight="1">
      <c r="A66" s="566" t="s">
        <v>210</v>
      </c>
      <c r="B66" s="127" t="s">
        <v>211</v>
      </c>
      <c r="C66" s="215">
        <f>SUM(C65+C60+C56+C55+C52)</f>
        <v>0</v>
      </c>
      <c r="D66" s="215">
        <f>SUM(D65+D60+D56+D55+D52)</f>
        <v>0</v>
      </c>
      <c r="E66" s="215">
        <f>SUM(E65+E60+E56+E55+E52)</f>
        <v>0</v>
      </c>
      <c r="F66" s="215">
        <f>SUM(F65+F60+F56+F55+F52)</f>
        <v>0</v>
      </c>
    </row>
    <row r="67" spans="1:6" ht="12.75">
      <c r="A67" s="547" t="s">
        <v>212</v>
      </c>
      <c r="B67" s="133" t="s">
        <v>213</v>
      </c>
      <c r="C67" s="216"/>
      <c r="D67" s="216"/>
      <c r="E67" s="216"/>
      <c r="F67" s="216">
        <v>3</v>
      </c>
    </row>
    <row r="68" spans="1:6" ht="12.75">
      <c r="A68" s="547" t="s">
        <v>214</v>
      </c>
      <c r="B68" s="133" t="s">
        <v>215</v>
      </c>
      <c r="C68" s="216"/>
      <c r="D68" s="216"/>
      <c r="E68" s="216"/>
      <c r="F68" s="216"/>
    </row>
    <row r="69" spans="1:6" ht="24" customHeight="1">
      <c r="A69" s="563" t="s">
        <v>217</v>
      </c>
      <c r="B69" s="127" t="s">
        <v>218</v>
      </c>
      <c r="C69" s="215">
        <f>SUM(C67:C68)</f>
        <v>0</v>
      </c>
      <c r="D69" s="215">
        <f>SUM(D67:D68)</f>
        <v>0</v>
      </c>
      <c r="E69" s="215">
        <f>SUM(E67:E68)</f>
        <v>0</v>
      </c>
      <c r="F69" s="215">
        <f>SUM(F67:F68)</f>
        <v>3</v>
      </c>
    </row>
    <row r="70" spans="1:7" ht="26.25" customHeight="1">
      <c r="A70" s="564" t="s">
        <v>219</v>
      </c>
      <c r="B70" s="130" t="s">
        <v>220</v>
      </c>
      <c r="C70" s="217">
        <v>111</v>
      </c>
      <c r="D70" s="217">
        <v>111</v>
      </c>
      <c r="E70" s="217">
        <v>111</v>
      </c>
      <c r="F70" s="217">
        <v>69</v>
      </c>
      <c r="G70" s="3">
        <f>F70*27%</f>
        <v>18.630000000000003</v>
      </c>
    </row>
    <row r="71" spans="1:6" ht="27" customHeight="1">
      <c r="A71" s="551" t="s">
        <v>221</v>
      </c>
      <c r="B71" s="130" t="s">
        <v>222</v>
      </c>
      <c r="C71" s="217"/>
      <c r="D71" s="217"/>
      <c r="E71" s="217"/>
      <c r="F71" s="217"/>
    </row>
    <row r="72" spans="1:6" ht="12.75">
      <c r="A72" s="567" t="s">
        <v>223</v>
      </c>
      <c r="B72" s="130" t="s">
        <v>224</v>
      </c>
      <c r="C72" s="217"/>
      <c r="D72" s="217"/>
      <c r="E72" s="217"/>
      <c r="F72" s="217"/>
    </row>
    <row r="73" spans="1:6" ht="24.75" customHeight="1">
      <c r="A73" s="568" t="s">
        <v>225</v>
      </c>
      <c r="B73" s="142" t="s">
        <v>226</v>
      </c>
      <c r="C73" s="217"/>
      <c r="D73" s="217"/>
      <c r="E73" s="217"/>
      <c r="F73" s="217"/>
    </row>
    <row r="74" spans="1:6" ht="24.75" customHeight="1">
      <c r="A74" s="569" t="s">
        <v>227</v>
      </c>
      <c r="B74" s="143" t="s">
        <v>228</v>
      </c>
      <c r="C74" s="216"/>
      <c r="D74" s="216"/>
      <c r="E74" s="216"/>
      <c r="F74" s="216"/>
    </row>
    <row r="75" spans="1:6" ht="24.75" customHeight="1">
      <c r="A75" s="569" t="s">
        <v>229</v>
      </c>
      <c r="B75" s="143" t="s">
        <v>230</v>
      </c>
      <c r="C75" s="216"/>
      <c r="D75" s="216"/>
      <c r="E75" s="216"/>
      <c r="F75" s="216"/>
    </row>
    <row r="76" spans="1:6" ht="12.75">
      <c r="A76" s="570" t="s">
        <v>231</v>
      </c>
      <c r="B76" s="130" t="s">
        <v>232</v>
      </c>
      <c r="C76" s="217">
        <f>SUM(C74:C75)</f>
        <v>0</v>
      </c>
      <c r="D76" s="217">
        <f>SUM(D74:D75)</f>
        <v>0</v>
      </c>
      <c r="E76" s="217">
        <f>SUM(E74:E75)</f>
        <v>0</v>
      </c>
      <c r="F76" s="217">
        <f>SUM(F74:F75)</f>
        <v>0</v>
      </c>
    </row>
    <row r="77" spans="1:6" ht="24.75" customHeight="1">
      <c r="A77" s="571" t="s">
        <v>233</v>
      </c>
      <c r="B77" s="127" t="s">
        <v>234</v>
      </c>
      <c r="C77" s="215">
        <f>C76+C73+C72+C71+C70</f>
        <v>111</v>
      </c>
      <c r="D77" s="215">
        <f>D76+D73+D72+D71+D70</f>
        <v>111</v>
      </c>
      <c r="E77" s="215">
        <f>E76+E73+E72+E71+E70</f>
        <v>111</v>
      </c>
      <c r="F77" s="215">
        <f>F76+F73+F72+F71+F70</f>
        <v>69</v>
      </c>
    </row>
    <row r="78" spans="1:10" ht="24.75" customHeight="1">
      <c r="A78" s="572" t="s">
        <v>235</v>
      </c>
      <c r="B78" s="148" t="s">
        <v>236</v>
      </c>
      <c r="C78" s="215">
        <f>SUM(C77+C69+C66+C47+C43)</f>
        <v>521</v>
      </c>
      <c r="D78" s="215">
        <f>SUM(D77+D69+D66+D47+D43)</f>
        <v>521</v>
      </c>
      <c r="E78" s="215">
        <f>SUM(E77+E69+E66+E47+E43)</f>
        <v>521</v>
      </c>
      <c r="F78" s="215">
        <f>SUM(F77+F69+F66+F47+F43)</f>
        <v>419</v>
      </c>
      <c r="G78" s="146"/>
      <c r="H78" s="146"/>
      <c r="I78" s="146"/>
      <c r="J78" s="146"/>
    </row>
    <row r="79" spans="1:10" ht="24.75" customHeight="1">
      <c r="A79" s="570" t="s">
        <v>237</v>
      </c>
      <c r="B79" s="133" t="s">
        <v>238</v>
      </c>
      <c r="C79" s="217"/>
      <c r="D79" s="217"/>
      <c r="E79" s="217"/>
      <c r="F79" s="217"/>
      <c r="G79" s="146"/>
      <c r="H79" s="146"/>
      <c r="I79" s="146"/>
      <c r="J79" s="146"/>
    </row>
    <row r="80" spans="1:10" ht="24.75" customHeight="1">
      <c r="A80" s="570" t="s">
        <v>239</v>
      </c>
      <c r="B80" s="133" t="s">
        <v>240</v>
      </c>
      <c r="C80" s="217"/>
      <c r="D80" s="217"/>
      <c r="E80" s="217"/>
      <c r="F80" s="217"/>
      <c r="G80" s="146"/>
      <c r="H80" s="146"/>
      <c r="I80" s="146"/>
      <c r="J80" s="146"/>
    </row>
    <row r="81" spans="1:10" ht="24.75" customHeight="1">
      <c r="A81" s="570"/>
      <c r="B81" s="185" t="s">
        <v>241</v>
      </c>
      <c r="C81" s="217"/>
      <c r="D81" s="217"/>
      <c r="E81" s="217"/>
      <c r="F81" s="217"/>
      <c r="G81" s="146"/>
      <c r="H81" s="146"/>
      <c r="I81" s="146"/>
      <c r="J81" s="146"/>
    </row>
    <row r="82" spans="1:6" ht="12.75">
      <c r="A82" s="570"/>
      <c r="B82" s="185" t="s">
        <v>242</v>
      </c>
      <c r="C82" s="164"/>
      <c r="D82" s="164"/>
      <c r="E82" s="164"/>
      <c r="F82" s="164"/>
    </row>
    <row r="83" spans="1:6" ht="12.75">
      <c r="A83" s="570"/>
      <c r="B83" s="104" t="s">
        <v>243</v>
      </c>
      <c r="C83" s="164"/>
      <c r="D83" s="164"/>
      <c r="E83" s="164"/>
      <c r="F83" s="164"/>
    </row>
    <row r="84" spans="1:6" ht="25.5">
      <c r="A84" s="571" t="s">
        <v>244</v>
      </c>
      <c r="B84" s="127" t="s">
        <v>245</v>
      </c>
      <c r="C84" s="179">
        <f>SUM(C80:C83)</f>
        <v>0</v>
      </c>
      <c r="D84" s="179">
        <f>SUM(D80:D83)</f>
        <v>0</v>
      </c>
      <c r="E84" s="179">
        <f>SUM(E80:E83)</f>
        <v>0</v>
      </c>
      <c r="F84" s="179">
        <f>SUM(F80:F83)</f>
        <v>0</v>
      </c>
    </row>
    <row r="85" spans="1:6" s="150" customFormat="1" ht="12.75">
      <c r="A85" s="572" t="s">
        <v>246</v>
      </c>
      <c r="B85" s="222" t="s">
        <v>247</v>
      </c>
      <c r="C85" s="203">
        <f>SUM(C79+C84)</f>
        <v>0</v>
      </c>
      <c r="D85" s="203">
        <f>SUM(D79+D84)</f>
        <v>0</v>
      </c>
      <c r="E85" s="203">
        <f>SUM(E79+E84)</f>
        <v>0</v>
      </c>
      <c r="F85" s="203">
        <f>SUM(F79+F84)</f>
        <v>0</v>
      </c>
    </row>
    <row r="86" spans="1:6" ht="12.75">
      <c r="A86" s="573" t="s">
        <v>248</v>
      </c>
      <c r="B86" s="133" t="s">
        <v>249</v>
      </c>
      <c r="C86" s="216"/>
      <c r="D86" s="216"/>
      <c r="E86" s="216"/>
      <c r="F86" s="216"/>
    </row>
    <row r="87" spans="1:6" s="153" customFormat="1" ht="12.75">
      <c r="A87" s="573" t="s">
        <v>250</v>
      </c>
      <c r="B87" s="133" t="s">
        <v>251</v>
      </c>
      <c r="C87" s="216"/>
      <c r="D87" s="216"/>
      <c r="E87" s="216"/>
      <c r="F87" s="216"/>
    </row>
    <row r="88" spans="1:6" ht="12.75">
      <c r="A88" s="573" t="s">
        <v>252</v>
      </c>
      <c r="B88" s="133" t="s">
        <v>253</v>
      </c>
      <c r="C88" s="216"/>
      <c r="D88" s="216"/>
      <c r="E88" s="216"/>
      <c r="F88" s="216"/>
    </row>
    <row r="89" spans="1:6" ht="24" customHeight="1">
      <c r="A89" s="573" t="s">
        <v>254</v>
      </c>
      <c r="B89" s="133" t="s">
        <v>255</v>
      </c>
      <c r="C89" s="216"/>
      <c r="D89" s="216"/>
      <c r="E89" s="216"/>
      <c r="F89" s="216"/>
    </row>
    <row r="90" spans="1:6" ht="26.25" customHeight="1">
      <c r="A90" s="573" t="s">
        <v>256</v>
      </c>
      <c r="B90" s="133" t="s">
        <v>257</v>
      </c>
      <c r="C90" s="216"/>
      <c r="D90" s="216"/>
      <c r="E90" s="216"/>
      <c r="F90" s="216"/>
    </row>
    <row r="91" spans="1:6" ht="25.5" customHeight="1">
      <c r="A91" s="573" t="s">
        <v>262</v>
      </c>
      <c r="B91" s="133" t="s">
        <v>263</v>
      </c>
      <c r="C91" s="216"/>
      <c r="D91" s="216"/>
      <c r="E91" s="216"/>
      <c r="F91" s="216"/>
    </row>
    <row r="92" spans="1:6" ht="12.75">
      <c r="A92" s="572" t="s">
        <v>264</v>
      </c>
      <c r="B92" s="148" t="s">
        <v>265</v>
      </c>
      <c r="C92" s="217">
        <f>SUM(C86:C91)</f>
        <v>0</v>
      </c>
      <c r="D92" s="217">
        <f>SUM(D86:D91)</f>
        <v>0</v>
      </c>
      <c r="E92" s="217">
        <f>SUM(E86:E91)</f>
        <v>0</v>
      </c>
      <c r="F92" s="217">
        <f>SUM(F86:F91)</f>
        <v>0</v>
      </c>
    </row>
    <row r="93" spans="1:6" ht="12.75">
      <c r="A93" s="573" t="s">
        <v>266</v>
      </c>
      <c r="B93" s="133" t="s">
        <v>267</v>
      </c>
      <c r="C93" s="216"/>
      <c r="D93" s="216"/>
      <c r="E93" s="216"/>
      <c r="F93" s="216"/>
    </row>
    <row r="94" spans="1:6" ht="12.75">
      <c r="A94" s="573" t="s">
        <v>269</v>
      </c>
      <c r="B94" s="133" t="s">
        <v>270</v>
      </c>
      <c r="C94" s="216"/>
      <c r="D94" s="216"/>
      <c r="E94" s="216"/>
      <c r="F94" s="216"/>
    </row>
    <row r="95" spans="1:6" ht="12.75">
      <c r="A95" s="573" t="s">
        <v>271</v>
      </c>
      <c r="B95" s="133" t="s">
        <v>272</v>
      </c>
      <c r="C95" s="216"/>
      <c r="D95" s="216"/>
      <c r="E95" s="216"/>
      <c r="F95" s="216"/>
    </row>
    <row r="96" spans="1:6" ht="24" customHeight="1">
      <c r="A96" s="573" t="s">
        <v>273</v>
      </c>
      <c r="B96" s="133" t="s">
        <v>274</v>
      </c>
      <c r="C96" s="216"/>
      <c r="D96" s="216"/>
      <c r="E96" s="216"/>
      <c r="F96" s="216"/>
    </row>
    <row r="97" spans="1:6" ht="12.75">
      <c r="A97" s="572" t="s">
        <v>275</v>
      </c>
      <c r="B97" s="148" t="s">
        <v>276</v>
      </c>
      <c r="C97" s="217">
        <f>SUM(C93:C96)</f>
        <v>0</v>
      </c>
      <c r="D97" s="217">
        <f>SUM(D93:D96)</f>
        <v>0</v>
      </c>
      <c r="E97" s="217">
        <f>SUM(E93:E96)</f>
        <v>0</v>
      </c>
      <c r="F97" s="217">
        <f>SUM(F93:F96)</f>
        <v>0</v>
      </c>
    </row>
    <row r="98" spans="1:6" ht="25.5" customHeight="1">
      <c r="A98" s="573" t="s">
        <v>277</v>
      </c>
      <c r="B98" s="158" t="s">
        <v>278</v>
      </c>
      <c r="C98" s="216"/>
      <c r="D98" s="216"/>
      <c r="E98" s="216"/>
      <c r="F98" s="216"/>
    </row>
    <row r="99" spans="1:6" ht="27" customHeight="1">
      <c r="A99" s="574" t="s">
        <v>279</v>
      </c>
      <c r="B99" s="133" t="s">
        <v>280</v>
      </c>
      <c r="C99" s="216"/>
      <c r="D99" s="216"/>
      <c r="E99" s="216"/>
      <c r="F99" s="216"/>
    </row>
    <row r="100" spans="1:6" ht="12.75">
      <c r="A100" s="572" t="s">
        <v>281</v>
      </c>
      <c r="B100" s="226" t="s">
        <v>282</v>
      </c>
      <c r="C100" s="179">
        <f>SUM(C98:C99)</f>
        <v>0</v>
      </c>
      <c r="D100" s="179">
        <f>SUM(D98:D99)</f>
        <v>0</v>
      </c>
      <c r="E100" s="179">
        <f>SUM(E98:E99)</f>
        <v>0</v>
      </c>
      <c r="F100" s="179">
        <f>SUM(F98:F99)</f>
        <v>0</v>
      </c>
    </row>
    <row r="101" spans="1:6" ht="12.75">
      <c r="A101" s="573"/>
      <c r="B101" s="227" t="s">
        <v>283</v>
      </c>
      <c r="C101" s="192">
        <f>SUM(C100+C97+C92+C85+C78+C29+C23)</f>
        <v>1109</v>
      </c>
      <c r="D101" s="192">
        <f>SUM(D100+D97+D92+D85+D78+D29+D23)</f>
        <v>1109</v>
      </c>
      <c r="E101" s="192">
        <f>SUM(E100+E97+E92+E85+E78+E29+E23)</f>
        <v>1109</v>
      </c>
      <c r="F101" s="192">
        <f>SUM(F100+F97+F92+F85+F78+F29+F23)</f>
        <v>983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51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101"/>
  <sheetViews>
    <sheetView view="pageBreakPreview" zoomScale="90" zoomScaleSheetLayoutView="90" zoomScalePageLayoutView="0" workbookViewId="0" topLeftCell="A93">
      <selection activeCell="F51" sqref="F51"/>
    </sheetView>
  </sheetViews>
  <sheetFormatPr defaultColWidth="8.41015625" defaultRowHeight="18"/>
  <cols>
    <col min="1" max="1" width="8.41015625" style="543" customWidth="1"/>
    <col min="2" max="2" width="35.25" style="3" customWidth="1"/>
    <col min="3" max="3" width="6.08203125" style="161" customWidth="1"/>
    <col min="4" max="4" width="5.41015625" style="162" customWidth="1"/>
    <col min="5" max="5" width="9.08203125" style="162" customWidth="1"/>
    <col min="6" max="6" width="9.08203125" style="730" customWidth="1"/>
    <col min="7" max="8" width="7.08203125" style="3" customWidth="1"/>
    <col min="9" max="9" width="9.58203125" style="3" customWidth="1"/>
    <col min="10" max="248" width="7.08203125" style="3" customWidth="1"/>
    <col min="249" max="16384" width="8.41015625" style="3" customWidth="1"/>
  </cols>
  <sheetData>
    <row r="2" spans="1:6" ht="12.75">
      <c r="A2" s="884" t="s">
        <v>50</v>
      </c>
      <c r="B2" s="884"/>
      <c r="C2" s="884"/>
      <c r="D2" s="884"/>
      <c r="E2" s="884"/>
      <c r="F2" s="633"/>
    </row>
    <row r="3" spans="3:6" ht="12.75">
      <c r="C3" s="389"/>
      <c r="E3" s="162" t="s">
        <v>5</v>
      </c>
      <c r="F3" s="730" t="s">
        <v>708</v>
      </c>
    </row>
    <row r="4" spans="1:6" ht="12.75">
      <c r="A4" s="544">
        <v>910502</v>
      </c>
      <c r="B4" s="463" t="s">
        <v>533</v>
      </c>
      <c r="C4" s="179" t="s">
        <v>292</v>
      </c>
      <c r="D4" s="472" t="s">
        <v>292</v>
      </c>
      <c r="E4" s="772">
        <v>43100</v>
      </c>
      <c r="F4" s="852">
        <v>43100</v>
      </c>
    </row>
    <row r="5" spans="1:6" ht="12.75">
      <c r="A5" s="545" t="s">
        <v>534</v>
      </c>
      <c r="B5" s="78"/>
      <c r="C5" s="164"/>
      <c r="D5" s="464"/>
      <c r="E5" s="464"/>
      <c r="F5" s="765"/>
    </row>
    <row r="6" spans="1:7" ht="15" customHeight="1">
      <c r="A6" s="546" t="s">
        <v>60</v>
      </c>
      <c r="B6" s="167" t="s">
        <v>61</v>
      </c>
      <c r="C6" s="164">
        <v>1514</v>
      </c>
      <c r="D6" s="464">
        <v>1514</v>
      </c>
      <c r="E6" s="464">
        <v>1514</v>
      </c>
      <c r="F6" s="765">
        <v>1513</v>
      </c>
      <c r="G6"/>
    </row>
    <row r="7" spans="1:6" ht="15" customHeight="1">
      <c r="A7" s="547" t="s">
        <v>64</v>
      </c>
      <c r="B7" s="169" t="s">
        <v>65</v>
      </c>
      <c r="C7" s="164"/>
      <c r="D7" s="464"/>
      <c r="E7" s="464"/>
      <c r="F7" s="765"/>
    </row>
    <row r="8" spans="1:6" ht="15" customHeight="1">
      <c r="A8" s="547" t="s">
        <v>69</v>
      </c>
      <c r="B8" s="169" t="s">
        <v>70</v>
      </c>
      <c r="C8" s="76"/>
      <c r="D8" s="469"/>
      <c r="E8" s="469"/>
      <c r="F8" s="769"/>
    </row>
    <row r="9" spans="1:6" ht="15" customHeight="1">
      <c r="A9" s="547" t="s">
        <v>73</v>
      </c>
      <c r="B9" s="169" t="s">
        <v>74</v>
      </c>
      <c r="C9" s="164"/>
      <c r="D9" s="464"/>
      <c r="E9" s="464"/>
      <c r="F9" s="765"/>
    </row>
    <row r="10" spans="1:6" ht="15" customHeight="1">
      <c r="A10" s="547" t="s">
        <v>77</v>
      </c>
      <c r="B10" s="170" t="s">
        <v>78</v>
      </c>
      <c r="C10" s="164"/>
      <c r="D10" s="464"/>
      <c r="E10" s="464"/>
      <c r="F10" s="765"/>
    </row>
    <row r="11" spans="1:6" ht="15" customHeight="1">
      <c r="A11" s="547" t="s">
        <v>82</v>
      </c>
      <c r="B11" s="170" t="s">
        <v>83</v>
      </c>
      <c r="C11" s="164"/>
      <c r="D11" s="464"/>
      <c r="E11" s="464"/>
      <c r="F11" s="765"/>
    </row>
    <row r="12" spans="1:6" ht="15" customHeight="1">
      <c r="A12" s="547" t="s">
        <v>86</v>
      </c>
      <c r="B12" s="171" t="s">
        <v>286</v>
      </c>
      <c r="C12" s="164">
        <v>100</v>
      </c>
      <c r="D12" s="464">
        <v>100</v>
      </c>
      <c r="E12" s="464">
        <v>100</v>
      </c>
      <c r="F12" s="765">
        <v>100</v>
      </c>
    </row>
    <row r="13" spans="1:6" ht="15" customHeight="1">
      <c r="A13" s="547" t="s">
        <v>89</v>
      </c>
      <c r="B13" s="171" t="s">
        <v>90</v>
      </c>
      <c r="C13" s="164">
        <v>49</v>
      </c>
      <c r="D13" s="464">
        <v>49</v>
      </c>
      <c r="E13" s="464">
        <v>49</v>
      </c>
      <c r="F13" s="765">
        <v>61</v>
      </c>
    </row>
    <row r="14" spans="1:6" ht="15" customHeight="1">
      <c r="A14" s="547" t="s">
        <v>92</v>
      </c>
      <c r="B14" s="169" t="s">
        <v>287</v>
      </c>
      <c r="C14" s="164"/>
      <c r="D14" s="464"/>
      <c r="E14" s="464"/>
      <c r="F14" s="765"/>
    </row>
    <row r="15" spans="1:7" ht="15" customHeight="1">
      <c r="A15" s="547" t="s">
        <v>96</v>
      </c>
      <c r="B15" s="169" t="s">
        <v>535</v>
      </c>
      <c r="C15" s="164"/>
      <c r="D15" s="464"/>
      <c r="E15" s="742">
        <v>145</v>
      </c>
      <c r="F15" s="761">
        <v>133</v>
      </c>
      <c r="G15" s="645" t="s">
        <v>699</v>
      </c>
    </row>
    <row r="16" spans="1:6" ht="15" customHeight="1">
      <c r="A16" s="548" t="s">
        <v>98</v>
      </c>
      <c r="B16" s="173" t="s">
        <v>99</v>
      </c>
      <c r="C16" s="164">
        <v>128</v>
      </c>
      <c r="D16" s="464">
        <v>128</v>
      </c>
      <c r="E16" s="464">
        <v>128</v>
      </c>
      <c r="F16" s="765">
        <v>128</v>
      </c>
    </row>
    <row r="17" spans="1:6" ht="15" customHeight="1">
      <c r="A17" s="549" t="s">
        <v>102</v>
      </c>
      <c r="B17" s="175" t="s">
        <v>103</v>
      </c>
      <c r="C17" s="176">
        <f>SUM(C6:C16)</f>
        <v>1791</v>
      </c>
      <c r="D17" s="472">
        <f>SUM(D6:D16)</f>
        <v>1791</v>
      </c>
      <c r="E17" s="743">
        <f>SUM(E6:E16)</f>
        <v>1936</v>
      </c>
      <c r="F17" s="755">
        <f>SUM(F6:F16)</f>
        <v>1935</v>
      </c>
    </row>
    <row r="18" spans="1:6" ht="15" customHeight="1">
      <c r="A18" s="550" t="s">
        <v>104</v>
      </c>
      <c r="B18" s="178" t="s">
        <v>105</v>
      </c>
      <c r="C18" s="164"/>
      <c r="D18" s="464"/>
      <c r="E18" s="464"/>
      <c r="F18" s="765"/>
    </row>
    <row r="19" spans="1:6" ht="15" customHeight="1">
      <c r="A19" s="550" t="s">
        <v>107</v>
      </c>
      <c r="B19" s="178" t="s">
        <v>108</v>
      </c>
      <c r="C19" s="164"/>
      <c r="D19" s="464"/>
      <c r="E19" s="464"/>
      <c r="F19" s="765"/>
    </row>
    <row r="20" spans="1:6" ht="15" customHeight="1">
      <c r="A20" s="550" t="s">
        <v>109</v>
      </c>
      <c r="B20" s="178" t="s">
        <v>110</v>
      </c>
      <c r="C20" s="164"/>
      <c r="D20" s="464"/>
      <c r="E20" s="464"/>
      <c r="F20" s="765"/>
    </row>
    <row r="21" spans="1:9" ht="15" customHeight="1">
      <c r="A21" s="550" t="s">
        <v>111</v>
      </c>
      <c r="B21" s="178" t="s">
        <v>112</v>
      </c>
      <c r="C21" s="164">
        <v>465</v>
      </c>
      <c r="D21" s="464">
        <v>465</v>
      </c>
      <c r="E21" s="761">
        <v>606</v>
      </c>
      <c r="F21" s="761">
        <v>547</v>
      </c>
      <c r="G21" s="773"/>
      <c r="H21" s="633"/>
      <c r="I21" s="633"/>
    </row>
    <row r="22" spans="1:9" ht="15" customHeight="1">
      <c r="A22" s="549" t="s">
        <v>115</v>
      </c>
      <c r="B22" s="175" t="s">
        <v>116</v>
      </c>
      <c r="C22" s="179">
        <f>SUM(C18:C21)</f>
        <v>465</v>
      </c>
      <c r="D22" s="472">
        <f>SUM(D18:D21)</f>
        <v>465</v>
      </c>
      <c r="E22" s="755">
        <f>SUM(E18:E21)</f>
        <v>606</v>
      </c>
      <c r="F22" s="755">
        <f>SUM(F18:F21)</f>
        <v>547</v>
      </c>
      <c r="G22" s="658" t="s">
        <v>537</v>
      </c>
      <c r="H22" s="658"/>
      <c r="I22" s="658"/>
    </row>
    <row r="23" spans="1:9" ht="15" customHeight="1">
      <c r="A23" s="551" t="s">
        <v>117</v>
      </c>
      <c r="B23" s="181" t="s">
        <v>118</v>
      </c>
      <c r="C23" s="176">
        <f>SUM(C22,C17)</f>
        <v>2256</v>
      </c>
      <c r="D23" s="472">
        <f>SUM(D22,D17)</f>
        <v>2256</v>
      </c>
      <c r="E23" s="743">
        <f>SUM(E22,E17)</f>
        <v>2542</v>
      </c>
      <c r="F23" s="755">
        <f>SUM(F22,F17)</f>
        <v>2482</v>
      </c>
      <c r="G23" s="633"/>
      <c r="H23" s="633"/>
      <c r="I23" s="633"/>
    </row>
    <row r="24" spans="1:9" ht="15" customHeight="1">
      <c r="A24" s="552"/>
      <c r="B24" s="183"/>
      <c r="C24" s="164"/>
      <c r="D24" s="464"/>
      <c r="E24" s="765"/>
      <c r="F24" s="765"/>
      <c r="G24" s="633"/>
      <c r="H24" s="633"/>
      <c r="I24" s="633"/>
    </row>
    <row r="25" spans="1:7" ht="15" customHeight="1">
      <c r="A25" s="553" t="s">
        <v>120</v>
      </c>
      <c r="B25" s="185" t="s">
        <v>289</v>
      </c>
      <c r="C25" s="363">
        <v>443</v>
      </c>
      <c r="D25" s="464">
        <v>443</v>
      </c>
      <c r="E25" s="742">
        <v>507</v>
      </c>
      <c r="F25" s="761">
        <v>509</v>
      </c>
      <c r="G25" s="724" t="s">
        <v>706</v>
      </c>
    </row>
    <row r="26" spans="1:7" ht="15" customHeight="1">
      <c r="A26" s="555" t="s">
        <v>123</v>
      </c>
      <c r="B26" s="185" t="s">
        <v>124</v>
      </c>
      <c r="C26" s="363"/>
      <c r="D26" s="464"/>
      <c r="E26" s="464"/>
      <c r="F26" s="765"/>
      <c r="G26"/>
    </row>
    <row r="27" spans="1:6" ht="15" customHeight="1">
      <c r="A27" s="556" t="s">
        <v>125</v>
      </c>
      <c r="B27" s="188" t="s">
        <v>126</v>
      </c>
      <c r="C27" s="363">
        <v>25</v>
      </c>
      <c r="D27" s="464">
        <v>25</v>
      </c>
      <c r="E27" s="464">
        <v>25</v>
      </c>
      <c r="F27" s="765">
        <v>25</v>
      </c>
    </row>
    <row r="28" spans="1:6" ht="15" customHeight="1">
      <c r="A28" s="557" t="s">
        <v>128</v>
      </c>
      <c r="B28" s="188" t="s">
        <v>129</v>
      </c>
      <c r="C28" s="363">
        <v>27</v>
      </c>
      <c r="D28" s="464">
        <v>27</v>
      </c>
      <c r="E28" s="464">
        <v>27</v>
      </c>
      <c r="F28" s="765">
        <v>26</v>
      </c>
    </row>
    <row r="29" spans="1:6" ht="12.75">
      <c r="A29" s="558" t="s">
        <v>131</v>
      </c>
      <c r="B29" s="191" t="s">
        <v>132</v>
      </c>
      <c r="C29" s="192">
        <f>SUM(C25:C28)</f>
        <v>495</v>
      </c>
      <c r="D29" s="192">
        <f>SUM(D25:D28)</f>
        <v>495</v>
      </c>
      <c r="E29" s="716">
        <f>SUM(E25:E28)</f>
        <v>559</v>
      </c>
      <c r="F29" s="669">
        <f>SUM(F25:F28)</f>
        <v>560</v>
      </c>
    </row>
    <row r="30" spans="1:6" ht="12.75">
      <c r="A30" s="559"/>
      <c r="B30" s="194"/>
      <c r="C30" s="164"/>
      <c r="D30" s="464"/>
      <c r="E30" s="464"/>
      <c r="F30" s="765"/>
    </row>
    <row r="31" spans="1:6" ht="12.75">
      <c r="A31" s="546" t="s">
        <v>133</v>
      </c>
      <c r="B31" s="195" t="s">
        <v>134</v>
      </c>
      <c r="C31" s="164"/>
      <c r="D31" s="464"/>
      <c r="E31" s="464"/>
      <c r="F31" s="765"/>
    </row>
    <row r="32" spans="1:6" ht="12.75">
      <c r="A32" s="547" t="s">
        <v>135</v>
      </c>
      <c r="B32" s="169" t="s">
        <v>290</v>
      </c>
      <c r="C32" s="164"/>
      <c r="D32" s="464"/>
      <c r="E32" s="464"/>
      <c r="F32" s="765"/>
    </row>
    <row r="33" spans="1:6" ht="12.75">
      <c r="A33" s="547" t="s">
        <v>137</v>
      </c>
      <c r="B33" s="169" t="s">
        <v>138</v>
      </c>
      <c r="C33" s="164">
        <v>20</v>
      </c>
      <c r="D33" s="464">
        <v>20</v>
      </c>
      <c r="E33" s="464">
        <v>20</v>
      </c>
      <c r="F33" s="765">
        <v>0</v>
      </c>
    </row>
    <row r="34" spans="1:6" ht="12.75">
      <c r="A34" s="547" t="s">
        <v>140</v>
      </c>
      <c r="B34" s="169" t="s">
        <v>141</v>
      </c>
      <c r="C34" s="164"/>
      <c r="D34" s="464"/>
      <c r="E34" s="464"/>
      <c r="F34" s="765"/>
    </row>
    <row r="35" spans="1:6" ht="12.75">
      <c r="A35" s="547" t="s">
        <v>142</v>
      </c>
      <c r="B35" s="169" t="s">
        <v>143</v>
      </c>
      <c r="C35" s="164"/>
      <c r="D35" s="464"/>
      <c r="E35" s="464"/>
      <c r="F35" s="765"/>
    </row>
    <row r="36" spans="1:6" ht="12.75">
      <c r="A36" s="547" t="s">
        <v>145</v>
      </c>
      <c r="B36" s="196" t="s">
        <v>146</v>
      </c>
      <c r="C36" s="197">
        <f>SUM(C31:C35)</f>
        <v>20</v>
      </c>
      <c r="D36" s="481">
        <f>SUM(D31:D35)</f>
        <v>20</v>
      </c>
      <c r="E36" s="481">
        <f>SUM(E31:E35)</f>
        <v>20</v>
      </c>
      <c r="F36" s="845">
        <f>SUM(F31:F35)</f>
        <v>0</v>
      </c>
    </row>
    <row r="37" spans="1:6" ht="12.75">
      <c r="A37" s="547" t="s">
        <v>147</v>
      </c>
      <c r="B37" s="169" t="s">
        <v>148</v>
      </c>
      <c r="C37" s="197"/>
      <c r="D37" s="481"/>
      <c r="E37" s="481"/>
      <c r="F37" s="845"/>
    </row>
    <row r="38" spans="1:6" ht="12.75">
      <c r="A38" s="547" t="s">
        <v>149</v>
      </c>
      <c r="B38" s="169" t="s">
        <v>150</v>
      </c>
      <c r="C38" s="164"/>
      <c r="D38" s="464"/>
      <c r="E38" s="464"/>
      <c r="F38" s="765"/>
    </row>
    <row r="39" spans="1:6" ht="15.75" customHeight="1">
      <c r="A39" s="547" t="s">
        <v>151</v>
      </c>
      <c r="B39" s="169" t="s">
        <v>152</v>
      </c>
      <c r="C39" s="164"/>
      <c r="D39" s="464"/>
      <c r="E39" s="464"/>
      <c r="F39" s="765"/>
    </row>
    <row r="40" spans="1:6" ht="12.75">
      <c r="A40" s="547" t="s">
        <v>153</v>
      </c>
      <c r="B40" s="169" t="s">
        <v>154</v>
      </c>
      <c r="C40" s="164">
        <v>20</v>
      </c>
      <c r="D40" s="464">
        <v>20</v>
      </c>
      <c r="E40" s="464">
        <v>20</v>
      </c>
      <c r="F40" s="765">
        <v>20</v>
      </c>
    </row>
    <row r="41" spans="1:6" ht="12.75">
      <c r="A41" s="560" t="s">
        <v>156</v>
      </c>
      <c r="B41" s="199" t="s">
        <v>157</v>
      </c>
      <c r="C41" s="164">
        <v>60</v>
      </c>
      <c r="D41" s="464">
        <v>60</v>
      </c>
      <c r="E41" s="464">
        <v>60</v>
      </c>
      <c r="F41" s="765">
        <v>98</v>
      </c>
    </row>
    <row r="42" spans="1:6" ht="17.25" customHeight="1">
      <c r="A42" s="551" t="s">
        <v>159</v>
      </c>
      <c r="B42" s="200" t="s">
        <v>160</v>
      </c>
      <c r="C42" s="179">
        <f>SUM(C38:C41)</f>
        <v>80</v>
      </c>
      <c r="D42" s="179">
        <f>SUM(D38:D41)</f>
        <v>80</v>
      </c>
      <c r="E42" s="179">
        <f>SUM(E38:E41)</f>
        <v>80</v>
      </c>
      <c r="F42" s="729">
        <f>SUM(F38:F41)</f>
        <v>118</v>
      </c>
    </row>
    <row r="43" spans="1:6" ht="22.5" customHeight="1">
      <c r="A43" s="561" t="s">
        <v>161</v>
      </c>
      <c r="B43" s="202" t="s">
        <v>162</v>
      </c>
      <c r="C43" s="203">
        <f>SUM(C42,C36)</f>
        <v>100</v>
      </c>
      <c r="D43" s="203">
        <f>SUM(D42,D36)</f>
        <v>100</v>
      </c>
      <c r="E43" s="203">
        <f>SUM(E42,E36)</f>
        <v>100</v>
      </c>
      <c r="F43" s="853">
        <f>SUM(F42,F36)</f>
        <v>118</v>
      </c>
    </row>
    <row r="44" spans="1:6" ht="12.75">
      <c r="A44" s="546" t="s">
        <v>163</v>
      </c>
      <c r="B44" s="195" t="s">
        <v>164</v>
      </c>
      <c r="C44" s="164"/>
      <c r="D44" s="464"/>
      <c r="E44" s="464"/>
      <c r="F44" s="765">
        <v>6</v>
      </c>
    </row>
    <row r="45" spans="1:6" ht="12.75">
      <c r="A45" s="562" t="s">
        <v>165</v>
      </c>
      <c r="B45" s="205" t="s">
        <v>166</v>
      </c>
      <c r="C45" s="164"/>
      <c r="D45" s="464"/>
      <c r="E45" s="464"/>
      <c r="F45" s="765"/>
    </row>
    <row r="46" spans="1:6" ht="12.75">
      <c r="A46" s="547" t="s">
        <v>167</v>
      </c>
      <c r="B46" s="169" t="s">
        <v>168</v>
      </c>
      <c r="C46" s="164">
        <v>100</v>
      </c>
      <c r="D46" s="464">
        <v>100</v>
      </c>
      <c r="E46" s="464">
        <v>100</v>
      </c>
      <c r="F46" s="765">
        <v>43</v>
      </c>
    </row>
    <row r="47" spans="1:6" ht="12.75">
      <c r="A47" s="563" t="s">
        <v>169</v>
      </c>
      <c r="B47" s="207" t="s">
        <v>170</v>
      </c>
      <c r="C47" s="203">
        <f>SUM(C44:C46)</f>
        <v>100</v>
      </c>
      <c r="D47" s="484">
        <f>SUM(D44:D46)</f>
        <v>100</v>
      </c>
      <c r="E47" s="484">
        <f>SUM(E44:E46)</f>
        <v>100</v>
      </c>
      <c r="F47" s="846">
        <f>SUM(F44:F46)</f>
        <v>49</v>
      </c>
    </row>
    <row r="48" spans="1:6" ht="12.75">
      <c r="A48" s="547" t="s">
        <v>171</v>
      </c>
      <c r="B48" s="169" t="s">
        <v>172</v>
      </c>
      <c r="C48" s="164">
        <v>250</v>
      </c>
      <c r="D48" s="464">
        <v>250</v>
      </c>
      <c r="E48" s="464">
        <v>250</v>
      </c>
      <c r="F48" s="765">
        <v>220</v>
      </c>
    </row>
    <row r="49" spans="1:6" ht="12.75">
      <c r="A49" s="547" t="s">
        <v>173</v>
      </c>
      <c r="B49" s="169" t="s">
        <v>174</v>
      </c>
      <c r="C49" s="164">
        <v>400</v>
      </c>
      <c r="D49" s="464">
        <v>400</v>
      </c>
      <c r="E49" s="464">
        <v>400</v>
      </c>
      <c r="F49" s="765">
        <v>374</v>
      </c>
    </row>
    <row r="50" spans="1:6" ht="12.75">
      <c r="A50" s="547" t="s">
        <v>175</v>
      </c>
      <c r="B50" s="169" t="s">
        <v>176</v>
      </c>
      <c r="C50" s="164">
        <v>45</v>
      </c>
      <c r="D50" s="464">
        <v>45</v>
      </c>
      <c r="E50" s="464">
        <v>45</v>
      </c>
      <c r="F50" s="765">
        <v>63</v>
      </c>
    </row>
    <row r="51" spans="1:6" ht="12.75">
      <c r="A51" s="563" t="s">
        <v>177</v>
      </c>
      <c r="B51" s="207" t="s">
        <v>178</v>
      </c>
      <c r="C51" s="203">
        <f>SUM(C48:C50)</f>
        <v>695</v>
      </c>
      <c r="D51" s="203">
        <f>SUM(D48:D50)</f>
        <v>695</v>
      </c>
      <c r="E51" s="203">
        <f>SUM(E48:E50)</f>
        <v>695</v>
      </c>
      <c r="F51" s="853">
        <f>SUM(F48:F50)</f>
        <v>657</v>
      </c>
    </row>
    <row r="52" spans="1:6" ht="12.75">
      <c r="A52" s="547" t="s">
        <v>179</v>
      </c>
      <c r="B52" s="169" t="s">
        <v>180</v>
      </c>
      <c r="C52" s="164"/>
      <c r="D52" s="464"/>
      <c r="E52" s="464"/>
      <c r="F52" s="765"/>
    </row>
    <row r="53" spans="1:6" ht="12.75">
      <c r="A53" s="547" t="s">
        <v>181</v>
      </c>
      <c r="B53" s="169" t="s">
        <v>182</v>
      </c>
      <c r="C53" s="164">
        <v>60</v>
      </c>
      <c r="D53" s="464">
        <v>60</v>
      </c>
      <c r="E53" s="464">
        <v>60</v>
      </c>
      <c r="F53" s="765">
        <v>24</v>
      </c>
    </row>
    <row r="54" spans="1:6" ht="12.75">
      <c r="A54" s="547" t="s">
        <v>184</v>
      </c>
      <c r="B54" s="169" t="s">
        <v>185</v>
      </c>
      <c r="C54" s="164"/>
      <c r="D54" s="464"/>
      <c r="E54" s="464"/>
      <c r="F54" s="765"/>
    </row>
    <row r="55" spans="1:6" ht="12.75">
      <c r="A55" s="563" t="s">
        <v>186</v>
      </c>
      <c r="B55" s="207" t="s">
        <v>187</v>
      </c>
      <c r="C55" s="203">
        <f>SUM(C53:C54)</f>
        <v>60</v>
      </c>
      <c r="D55" s="484">
        <f>SUM(D53:D54)</f>
        <v>60</v>
      </c>
      <c r="E55" s="484">
        <f>SUM(E53:E54)</f>
        <v>60</v>
      </c>
      <c r="F55" s="846">
        <f>SUM(F53:F54)</f>
        <v>24</v>
      </c>
    </row>
    <row r="56" spans="1:6" ht="12.75">
      <c r="A56" s="563" t="s">
        <v>188</v>
      </c>
      <c r="B56" s="208" t="s">
        <v>189</v>
      </c>
      <c r="C56" s="209"/>
      <c r="D56" s="504"/>
      <c r="E56" s="504"/>
      <c r="F56" s="854"/>
    </row>
    <row r="57" spans="1:6" ht="12.75">
      <c r="A57" s="560"/>
      <c r="B57" s="128" t="s">
        <v>190</v>
      </c>
      <c r="C57" s="210"/>
      <c r="D57" s="505"/>
      <c r="E57" s="505"/>
      <c r="F57" s="801"/>
    </row>
    <row r="58" spans="1:9" s="425" customFormat="1" ht="54.75" customHeight="1">
      <c r="A58" s="575" t="s">
        <v>191</v>
      </c>
      <c r="B58" s="422" t="s">
        <v>192</v>
      </c>
      <c r="C58" s="440">
        <v>1632</v>
      </c>
      <c r="D58" s="576">
        <v>1632</v>
      </c>
      <c r="E58" s="576">
        <v>1632</v>
      </c>
      <c r="F58" s="855">
        <v>5334</v>
      </c>
      <c r="G58" s="441"/>
      <c r="H58" s="441"/>
      <c r="I58" s="441"/>
    </row>
    <row r="59" spans="1:9" s="424" customFormat="1" ht="65.25" customHeight="1">
      <c r="A59" s="577" t="s">
        <v>194</v>
      </c>
      <c r="B59" s="422" t="s">
        <v>195</v>
      </c>
      <c r="C59" s="440">
        <v>3334</v>
      </c>
      <c r="D59" s="578">
        <v>3834</v>
      </c>
      <c r="E59" s="795">
        <v>4334</v>
      </c>
      <c r="F59" s="795">
        <v>650</v>
      </c>
      <c r="G59" s="452" t="s">
        <v>538</v>
      </c>
      <c r="H59" s="579" t="s">
        <v>539</v>
      </c>
      <c r="I59" s="580" t="s">
        <v>658</v>
      </c>
    </row>
    <row r="60" spans="1:6" ht="15.75" customHeight="1">
      <c r="A60" s="564" t="s">
        <v>196</v>
      </c>
      <c r="B60" s="130" t="s">
        <v>197</v>
      </c>
      <c r="C60" s="212">
        <f>SUM(C58:C59)</f>
        <v>4966</v>
      </c>
      <c r="D60" s="507">
        <f>SUM(D58:D59)</f>
        <v>5466</v>
      </c>
      <c r="E60" s="796">
        <f>SUM(E58:E59)</f>
        <v>5966</v>
      </c>
      <c r="F60" s="796">
        <f>SUM(F58:F59)</f>
        <v>5984</v>
      </c>
    </row>
    <row r="61" spans="1:6" ht="15.75" customHeight="1">
      <c r="A61" s="557" t="s">
        <v>198</v>
      </c>
      <c r="B61" s="133" t="s">
        <v>199</v>
      </c>
      <c r="C61" s="212"/>
      <c r="D61" s="507"/>
      <c r="E61" s="797"/>
      <c r="F61" s="797"/>
    </row>
    <row r="62" spans="1:6" ht="15.75" customHeight="1">
      <c r="A62" s="557" t="s">
        <v>200</v>
      </c>
      <c r="B62" s="133" t="s">
        <v>201</v>
      </c>
      <c r="C62" s="212"/>
      <c r="D62" s="507"/>
      <c r="E62" s="797"/>
      <c r="F62" s="797"/>
    </row>
    <row r="63" spans="1:6" ht="15.75" customHeight="1">
      <c r="A63" s="557" t="s">
        <v>202</v>
      </c>
      <c r="B63" s="133" t="s">
        <v>203</v>
      </c>
      <c r="C63" s="212"/>
      <c r="D63" s="507"/>
      <c r="E63" s="797"/>
      <c r="F63" s="797"/>
    </row>
    <row r="64" spans="1:8" ht="15.75" customHeight="1">
      <c r="A64" s="557" t="s">
        <v>205</v>
      </c>
      <c r="B64" s="133" t="s">
        <v>206</v>
      </c>
      <c r="C64" s="212"/>
      <c r="D64" s="507"/>
      <c r="E64" s="798">
        <v>63</v>
      </c>
      <c r="F64" s="798">
        <v>86</v>
      </c>
      <c r="G64" s="658" t="s">
        <v>540</v>
      </c>
      <c r="H64" s="658"/>
    </row>
    <row r="65" spans="1:6" ht="15.75" customHeight="1">
      <c r="A65" s="565" t="s">
        <v>208</v>
      </c>
      <c r="B65" s="130" t="s">
        <v>209</v>
      </c>
      <c r="C65" s="212">
        <f>SUM(C61:C64)</f>
        <v>0</v>
      </c>
      <c r="D65" s="507">
        <f>SUM(D61:D64)</f>
        <v>0</v>
      </c>
      <c r="E65" s="799">
        <f>SUM(E61:E64)</f>
        <v>63</v>
      </c>
      <c r="F65" s="799">
        <f>SUM(F61:F64)</f>
        <v>86</v>
      </c>
    </row>
    <row r="66" spans="1:6" ht="15.75" customHeight="1">
      <c r="A66" s="566" t="s">
        <v>210</v>
      </c>
      <c r="B66" s="127" t="s">
        <v>211</v>
      </c>
      <c r="C66" s="388">
        <f>SUM(C65+C60+C56+C55+C51)</f>
        <v>5721</v>
      </c>
      <c r="D66" s="508">
        <f>SUM(D65+D60+D56+D55+D51)</f>
        <v>6221</v>
      </c>
      <c r="E66" s="800">
        <f>SUM(E65+E60+E56+E55+E51)</f>
        <v>6784</v>
      </c>
      <c r="F66" s="800">
        <f>SUM(F65+F60+F56+F55+F51)</f>
        <v>6751</v>
      </c>
    </row>
    <row r="67" spans="1:6" ht="15.75" customHeight="1">
      <c r="A67" s="547" t="s">
        <v>212</v>
      </c>
      <c r="B67" s="133" t="s">
        <v>213</v>
      </c>
      <c r="C67" s="216"/>
      <c r="D67" s="505"/>
      <c r="E67" s="801"/>
      <c r="F67" s="801"/>
    </row>
    <row r="68" spans="1:6" ht="15.75" customHeight="1">
      <c r="A68" s="547" t="s">
        <v>214</v>
      </c>
      <c r="B68" s="133" t="s">
        <v>215</v>
      </c>
      <c r="C68" s="216"/>
      <c r="D68" s="505"/>
      <c r="E68" s="505"/>
      <c r="F68" s="801"/>
    </row>
    <row r="69" spans="1:6" ht="15.75" customHeight="1">
      <c r="A69" s="563" t="s">
        <v>217</v>
      </c>
      <c r="B69" s="127" t="s">
        <v>218</v>
      </c>
      <c r="C69" s="215">
        <f>SUM(C67:C68)</f>
        <v>0</v>
      </c>
      <c r="D69" s="508">
        <f>SUM(D67:D68)</f>
        <v>0</v>
      </c>
      <c r="E69" s="508">
        <f>SUM(E67:E68)</f>
        <v>0</v>
      </c>
      <c r="F69" s="856">
        <f>SUM(F67:F68)</f>
        <v>0</v>
      </c>
    </row>
    <row r="70" spans="1:7" ht="26.25" customHeight="1">
      <c r="A70" s="564" t="s">
        <v>219</v>
      </c>
      <c r="B70" s="130" t="s">
        <v>220</v>
      </c>
      <c r="C70" s="217">
        <v>1359</v>
      </c>
      <c r="D70" s="507">
        <v>1494</v>
      </c>
      <c r="E70" s="793">
        <v>1294</v>
      </c>
      <c r="F70" s="798">
        <v>579</v>
      </c>
      <c r="G70" s="645" t="s">
        <v>705</v>
      </c>
    </row>
    <row r="71" spans="1:6" ht="15.75" customHeight="1">
      <c r="A71" s="551" t="s">
        <v>221</v>
      </c>
      <c r="B71" s="130" t="s">
        <v>222</v>
      </c>
      <c r="C71" s="217"/>
      <c r="D71" s="507"/>
      <c r="E71" s="507"/>
      <c r="F71" s="797"/>
    </row>
    <row r="72" spans="1:6" ht="15.75" customHeight="1">
      <c r="A72" s="567" t="s">
        <v>223</v>
      </c>
      <c r="B72" s="130" t="s">
        <v>224</v>
      </c>
      <c r="C72" s="217"/>
      <c r="D72" s="507"/>
      <c r="E72" s="507"/>
      <c r="F72" s="797"/>
    </row>
    <row r="73" spans="1:6" ht="15.75" customHeight="1">
      <c r="A73" s="568" t="s">
        <v>225</v>
      </c>
      <c r="B73" s="142" t="s">
        <v>226</v>
      </c>
      <c r="C73" s="217"/>
      <c r="D73" s="507"/>
      <c r="E73" s="507"/>
      <c r="F73" s="797"/>
    </row>
    <row r="74" spans="1:6" ht="15.75" customHeight="1">
      <c r="A74" s="569" t="s">
        <v>227</v>
      </c>
      <c r="B74" s="143" t="s">
        <v>228</v>
      </c>
      <c r="C74" s="216"/>
      <c r="D74" s="505"/>
      <c r="E74" s="505"/>
      <c r="F74" s="801"/>
    </row>
    <row r="75" spans="1:6" ht="15.75" customHeight="1">
      <c r="A75" s="569" t="s">
        <v>229</v>
      </c>
      <c r="B75" s="143" t="s">
        <v>230</v>
      </c>
      <c r="C75" s="216"/>
      <c r="D75" s="505"/>
      <c r="E75" s="505"/>
      <c r="F75" s="801"/>
    </row>
    <row r="76" spans="1:6" ht="15.75" customHeight="1">
      <c r="A76" s="570" t="s">
        <v>231</v>
      </c>
      <c r="B76" s="130" t="s">
        <v>232</v>
      </c>
      <c r="C76" s="217">
        <f>SUM(C74:C75)</f>
        <v>0</v>
      </c>
      <c r="D76" s="507">
        <f>SUM(D74:D75)</f>
        <v>0</v>
      </c>
      <c r="E76" s="507">
        <f>SUM(E74:E75)</f>
        <v>0</v>
      </c>
      <c r="F76" s="797">
        <f>SUM(F74:F75)</f>
        <v>0</v>
      </c>
    </row>
    <row r="77" spans="1:6" ht="15.75" customHeight="1">
      <c r="A77" s="571" t="s">
        <v>233</v>
      </c>
      <c r="B77" s="127" t="s">
        <v>234</v>
      </c>
      <c r="C77" s="215">
        <f>C76+C73+C72+C71+C70</f>
        <v>1359</v>
      </c>
      <c r="D77" s="508">
        <f>D76+D73+D72+D71+D70</f>
        <v>1494</v>
      </c>
      <c r="E77" s="508">
        <f>E76+E73+E72+E71+E70</f>
        <v>1294</v>
      </c>
      <c r="F77" s="856">
        <f>F76+F73+F72+F71+F70</f>
        <v>579</v>
      </c>
    </row>
    <row r="78" spans="1:9" ht="15.75" customHeight="1">
      <c r="A78" s="572" t="s">
        <v>235</v>
      </c>
      <c r="B78" s="148" t="s">
        <v>236</v>
      </c>
      <c r="C78" s="215">
        <f>SUM(C77+C69+C66+C47+C43)</f>
        <v>7280</v>
      </c>
      <c r="D78" s="508">
        <f>SUM(D77+D69+D66+D47+D43)</f>
        <v>7915</v>
      </c>
      <c r="E78" s="794">
        <f>SUM(E77+E69+E66+E47+E43)</f>
        <v>8278</v>
      </c>
      <c r="F78" s="800">
        <f>SUM(F77+F69+F66+F47+F43)</f>
        <v>7497</v>
      </c>
      <c r="G78" s="146"/>
      <c r="H78" s="146"/>
      <c r="I78" s="146"/>
    </row>
    <row r="79" spans="1:9" ht="15.75" customHeight="1">
      <c r="A79" s="570" t="s">
        <v>237</v>
      </c>
      <c r="B79" s="133" t="s">
        <v>238</v>
      </c>
      <c r="C79" s="217"/>
      <c r="D79" s="507"/>
      <c r="E79" s="507"/>
      <c r="F79" s="797"/>
      <c r="G79" s="146"/>
      <c r="H79" s="146"/>
      <c r="I79" s="146"/>
    </row>
    <row r="80" spans="1:9" ht="24.75" customHeight="1">
      <c r="A80" s="570" t="s">
        <v>239</v>
      </c>
      <c r="B80" s="133" t="s">
        <v>240</v>
      </c>
      <c r="C80" s="217"/>
      <c r="D80" s="507"/>
      <c r="E80" s="507"/>
      <c r="F80" s="797"/>
      <c r="G80" s="146"/>
      <c r="H80" s="146"/>
      <c r="I80" s="146"/>
    </row>
    <row r="81" spans="1:9" ht="15" customHeight="1">
      <c r="A81" s="570"/>
      <c r="B81" s="185" t="s">
        <v>241</v>
      </c>
      <c r="C81" s="217"/>
      <c r="D81" s="507"/>
      <c r="E81" s="507"/>
      <c r="F81" s="797"/>
      <c r="G81" s="146"/>
      <c r="H81" s="146"/>
      <c r="I81" s="146"/>
    </row>
    <row r="82" spans="1:8" ht="15" customHeight="1">
      <c r="A82" s="570"/>
      <c r="B82" s="185" t="s">
        <v>242</v>
      </c>
      <c r="C82" s="164"/>
      <c r="D82" s="464"/>
      <c r="E82" s="761">
        <v>130</v>
      </c>
      <c r="F82" s="761">
        <v>130</v>
      </c>
      <c r="G82" s="658"/>
      <c r="H82" s="658"/>
    </row>
    <row r="83" spans="1:8" ht="15" customHeight="1">
      <c r="A83" s="570"/>
      <c r="B83" s="104" t="s">
        <v>243</v>
      </c>
      <c r="C83" s="164"/>
      <c r="D83" s="464"/>
      <c r="E83" s="765"/>
      <c r="F83" s="765"/>
      <c r="G83" s="633"/>
      <c r="H83" s="633"/>
    </row>
    <row r="84" spans="1:8" ht="15" customHeight="1">
      <c r="A84" s="571" t="s">
        <v>244</v>
      </c>
      <c r="B84" s="127" t="s">
        <v>245</v>
      </c>
      <c r="C84" s="179">
        <f>SUM(C80:C83)</f>
        <v>0</v>
      </c>
      <c r="D84" s="472">
        <f>SUM(D80:D83)</f>
        <v>0</v>
      </c>
      <c r="E84" s="755">
        <f>SUM(E80:E83)</f>
        <v>130</v>
      </c>
      <c r="F84" s="755">
        <f>SUM(F80:F83)</f>
        <v>130</v>
      </c>
      <c r="G84" s="633"/>
      <c r="H84" s="633"/>
    </row>
    <row r="85" spans="1:8" s="150" customFormat="1" ht="15" customHeight="1">
      <c r="A85" s="572" t="s">
        <v>246</v>
      </c>
      <c r="B85" s="222" t="s">
        <v>247</v>
      </c>
      <c r="C85" s="203">
        <f>SUM(C79+C84)</f>
        <v>0</v>
      </c>
      <c r="D85" s="484">
        <f>SUM(D79+D84)</f>
        <v>0</v>
      </c>
      <c r="E85" s="774">
        <f>SUM(E79+E84)</f>
        <v>130</v>
      </c>
      <c r="F85" s="774">
        <f>SUM(F79+F84)</f>
        <v>130</v>
      </c>
      <c r="G85" s="775"/>
      <c r="H85" s="775"/>
    </row>
    <row r="86" spans="1:6" ht="15" customHeight="1">
      <c r="A86" s="573" t="s">
        <v>248</v>
      </c>
      <c r="B86" s="133" t="s">
        <v>249</v>
      </c>
      <c r="C86" s="216"/>
      <c r="D86" s="505"/>
      <c r="E86" s="505"/>
      <c r="F86" s="801"/>
    </row>
    <row r="87" spans="1:6" s="153" customFormat="1" ht="15" customHeight="1">
      <c r="A87" s="573" t="s">
        <v>250</v>
      </c>
      <c r="B87" s="133" t="s">
        <v>251</v>
      </c>
      <c r="C87" s="216"/>
      <c r="D87" s="505"/>
      <c r="E87" s="505"/>
      <c r="F87" s="801"/>
    </row>
    <row r="88" spans="1:6" ht="15" customHeight="1">
      <c r="A88" s="573" t="s">
        <v>252</v>
      </c>
      <c r="B88" s="133" t="s">
        <v>253</v>
      </c>
      <c r="C88" s="216"/>
      <c r="D88" s="505"/>
      <c r="E88" s="505"/>
      <c r="F88" s="801"/>
    </row>
    <row r="89" spans="1:6" ht="15" customHeight="1">
      <c r="A89" s="573" t="s">
        <v>254</v>
      </c>
      <c r="B89" s="133" t="s">
        <v>255</v>
      </c>
      <c r="C89" s="216"/>
      <c r="D89" s="505"/>
      <c r="E89" s="505"/>
      <c r="F89" s="801"/>
    </row>
    <row r="90" spans="1:6" ht="31.5" customHeight="1">
      <c r="A90" s="573" t="s">
        <v>256</v>
      </c>
      <c r="B90" s="133" t="s">
        <v>257</v>
      </c>
      <c r="C90" s="216"/>
      <c r="D90" s="505">
        <v>235</v>
      </c>
      <c r="E90" s="505">
        <v>235</v>
      </c>
      <c r="F90" s="801">
        <v>234</v>
      </c>
    </row>
    <row r="91" spans="1:6" ht="25.5" customHeight="1">
      <c r="A91" s="573" t="s">
        <v>262</v>
      </c>
      <c r="B91" s="133" t="s">
        <v>263</v>
      </c>
      <c r="C91" s="216"/>
      <c r="D91" s="505">
        <v>63</v>
      </c>
      <c r="E91" s="505">
        <v>63</v>
      </c>
      <c r="F91" s="801">
        <v>63</v>
      </c>
    </row>
    <row r="92" spans="1:6" ht="12.75">
      <c r="A92" s="572" t="s">
        <v>264</v>
      </c>
      <c r="B92" s="148" t="s">
        <v>265</v>
      </c>
      <c r="C92" s="217">
        <f>SUM(C86:C91)</f>
        <v>0</v>
      </c>
      <c r="D92" s="507">
        <f>SUM(D86:D91)</f>
        <v>298</v>
      </c>
      <c r="E92" s="507">
        <f>SUM(E86:E91)</f>
        <v>298</v>
      </c>
      <c r="F92" s="797">
        <f>SUM(F86:F91)</f>
        <v>297</v>
      </c>
    </row>
    <row r="93" spans="1:6" ht="12.75">
      <c r="A93" s="573" t="s">
        <v>266</v>
      </c>
      <c r="B93" s="133" t="s">
        <v>267</v>
      </c>
      <c r="C93" s="216"/>
      <c r="D93" s="505"/>
      <c r="E93" s="505"/>
      <c r="F93" s="801"/>
    </row>
    <row r="94" spans="1:6" ht="12.75">
      <c r="A94" s="573" t="s">
        <v>269</v>
      </c>
      <c r="B94" s="133" t="s">
        <v>270</v>
      </c>
      <c r="C94" s="216"/>
      <c r="D94" s="505"/>
      <c r="E94" s="505"/>
      <c r="F94" s="801"/>
    </row>
    <row r="95" spans="1:6" ht="12.75">
      <c r="A95" s="573" t="s">
        <v>271</v>
      </c>
      <c r="B95" s="133" t="s">
        <v>272</v>
      </c>
      <c r="C95" s="216"/>
      <c r="D95" s="505"/>
      <c r="E95" s="505"/>
      <c r="F95" s="801"/>
    </row>
    <row r="96" spans="1:6" ht="24" customHeight="1">
      <c r="A96" s="573" t="s">
        <v>273</v>
      </c>
      <c r="B96" s="133" t="s">
        <v>274</v>
      </c>
      <c r="C96" s="216"/>
      <c r="D96" s="505"/>
      <c r="E96" s="505"/>
      <c r="F96" s="801"/>
    </row>
    <row r="97" spans="1:6" ht="12.75">
      <c r="A97" s="572" t="s">
        <v>275</v>
      </c>
      <c r="B97" s="148" t="s">
        <v>276</v>
      </c>
      <c r="C97" s="217">
        <f>SUM(C93:C96)</f>
        <v>0</v>
      </c>
      <c r="D97" s="507">
        <f>SUM(D93:D96)</f>
        <v>0</v>
      </c>
      <c r="E97" s="507">
        <f>SUM(E93:E96)</f>
        <v>0</v>
      </c>
      <c r="F97" s="797">
        <f>SUM(F93:F96)</f>
        <v>0</v>
      </c>
    </row>
    <row r="98" spans="1:6" ht="25.5" customHeight="1">
      <c r="A98" s="573" t="s">
        <v>277</v>
      </c>
      <c r="B98" s="158" t="s">
        <v>278</v>
      </c>
      <c r="C98" s="216"/>
      <c r="D98" s="505"/>
      <c r="E98" s="505"/>
      <c r="F98" s="801"/>
    </row>
    <row r="99" spans="1:6" ht="27" customHeight="1">
      <c r="A99" s="574" t="s">
        <v>279</v>
      </c>
      <c r="B99" s="133" t="s">
        <v>280</v>
      </c>
      <c r="C99" s="216"/>
      <c r="D99" s="505"/>
      <c r="E99" s="505"/>
      <c r="F99" s="801"/>
    </row>
    <row r="100" spans="1:6" ht="12.75">
      <c r="A100" s="572" t="s">
        <v>281</v>
      </c>
      <c r="B100" s="226" t="s">
        <v>282</v>
      </c>
      <c r="C100" s="179">
        <f>SUM(C98:C99)</f>
        <v>0</v>
      </c>
      <c r="D100" s="472">
        <f>SUM(D98:D99)</f>
        <v>0</v>
      </c>
      <c r="E100" s="472">
        <f>SUM(E98:E99)</f>
        <v>0</v>
      </c>
      <c r="F100" s="769">
        <f>SUM(F98:F99)</f>
        <v>0</v>
      </c>
    </row>
    <row r="101" spans="1:6" ht="12.75">
      <c r="A101" s="573"/>
      <c r="B101" s="227" t="s">
        <v>283</v>
      </c>
      <c r="C101" s="192">
        <f>SUM(C100+C97+C92+C85+C78+C29+C23)</f>
        <v>10031</v>
      </c>
      <c r="D101" s="472">
        <f>SUM(D100+D97+D91+D85+D78+D29+D23+D90)</f>
        <v>10964</v>
      </c>
      <c r="E101" s="743">
        <f>SUM(E100+E97+E91+E85+E78+E29+E23+E90)</f>
        <v>11807</v>
      </c>
      <c r="F101" s="755">
        <f>SUM(F100+F97+F91+F85+F78+F29+F23+F90)</f>
        <v>10966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68" r:id="rId1"/>
  <headerFooter alignWithMargins="0">
    <oddHeader>&amp;L&amp;D&amp;C&amp;P/&amp;N</oddHeader>
    <oddFooter>&amp;L&amp;"Times New Roman,Normál"&amp;12&amp;F&amp;R&amp;A</oddFooter>
  </headerFooter>
  <rowBreaks count="1" manualBreakCount="1">
    <brk id="53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91">
      <selection activeCell="F51" sqref="F51"/>
    </sheetView>
  </sheetViews>
  <sheetFormatPr defaultColWidth="8.41015625" defaultRowHeight="18"/>
  <cols>
    <col min="1" max="1" width="8.41015625" style="3" customWidth="1"/>
    <col min="2" max="2" width="36.91015625" style="3" customWidth="1"/>
    <col min="3" max="3" width="5.08203125" style="161" customWidth="1"/>
    <col min="4" max="4" width="9.66015625" style="70" customWidth="1"/>
    <col min="5" max="5" width="9.41015625" style="70" customWidth="1"/>
    <col min="6" max="6" width="9.41015625" style="730" customWidth="1"/>
    <col min="7" max="249" width="7.08203125" style="3" customWidth="1"/>
    <col min="250" max="16384" width="8.41015625" style="3" customWidth="1"/>
  </cols>
  <sheetData>
    <row r="2" spans="1:6" ht="12.75">
      <c r="A2" s="880" t="s">
        <v>50</v>
      </c>
      <c r="B2" s="880"/>
      <c r="C2" s="880"/>
      <c r="D2" s="880"/>
      <c r="E2" s="880"/>
      <c r="F2" s="633"/>
    </row>
    <row r="3" spans="3:6" ht="12.75">
      <c r="C3" s="389"/>
      <c r="E3" s="635" t="s">
        <v>5</v>
      </c>
      <c r="F3" s="635" t="s">
        <v>708</v>
      </c>
    </row>
    <row r="4" spans="1:6" ht="12.75">
      <c r="A4" s="134">
        <v>932911</v>
      </c>
      <c r="B4" s="74" t="s">
        <v>542</v>
      </c>
      <c r="C4" s="230">
        <v>2017</v>
      </c>
      <c r="D4" s="429">
        <v>42933</v>
      </c>
      <c r="E4" s="725">
        <v>43100</v>
      </c>
      <c r="F4" s="725">
        <v>43100</v>
      </c>
    </row>
    <row r="5" spans="1:6" ht="12.75">
      <c r="A5" s="319" t="s">
        <v>543</v>
      </c>
      <c r="B5" s="78"/>
      <c r="C5" s="230"/>
      <c r="D5" s="230"/>
      <c r="E5" s="230"/>
      <c r="F5" s="664"/>
    </row>
    <row r="6" spans="1:6" ht="12.75">
      <c r="A6" s="166" t="s">
        <v>60</v>
      </c>
      <c r="B6" s="167" t="s">
        <v>61</v>
      </c>
      <c r="C6" s="230"/>
      <c r="D6" s="230"/>
      <c r="E6" s="230"/>
      <c r="F6" s="664"/>
    </row>
    <row r="7" spans="1:6" ht="12.75">
      <c r="A7" s="168" t="s">
        <v>64</v>
      </c>
      <c r="B7" s="169" t="s">
        <v>65</v>
      </c>
      <c r="C7" s="230"/>
      <c r="D7" s="230"/>
      <c r="E7" s="230"/>
      <c r="F7" s="664"/>
    </row>
    <row r="8" spans="1:6" ht="12.75">
      <c r="A8" s="168" t="s">
        <v>69</v>
      </c>
      <c r="B8" s="169" t="s">
        <v>70</v>
      </c>
      <c r="C8" s="76"/>
      <c r="D8" s="76"/>
      <c r="E8" s="76"/>
      <c r="F8" s="729"/>
    </row>
    <row r="9" spans="1:6" ht="12.75">
      <c r="A9" s="168" t="s">
        <v>73</v>
      </c>
      <c r="B9" s="169" t="s">
        <v>74</v>
      </c>
      <c r="C9" s="230"/>
      <c r="D9" s="230"/>
      <c r="E9" s="230"/>
      <c r="F9" s="664"/>
    </row>
    <row r="10" spans="1:6" ht="12.75">
      <c r="A10" s="168" t="s">
        <v>77</v>
      </c>
      <c r="B10" s="170" t="s">
        <v>78</v>
      </c>
      <c r="C10" s="230"/>
      <c r="D10" s="230"/>
      <c r="E10" s="230"/>
      <c r="F10" s="664"/>
    </row>
    <row r="11" spans="1:6" ht="12.75">
      <c r="A11" s="168" t="s">
        <v>82</v>
      </c>
      <c r="B11" s="170" t="s">
        <v>83</v>
      </c>
      <c r="C11" s="230"/>
      <c r="D11" s="230"/>
      <c r="E11" s="230"/>
      <c r="F11" s="664"/>
    </row>
    <row r="12" spans="1:6" ht="12.75">
      <c r="A12" s="168" t="s">
        <v>86</v>
      </c>
      <c r="B12" s="171" t="s">
        <v>286</v>
      </c>
      <c r="C12" s="230"/>
      <c r="D12" s="230"/>
      <c r="E12" s="230"/>
      <c r="F12" s="664"/>
    </row>
    <row r="13" spans="1:6" ht="12.75">
      <c r="A13" s="168" t="s">
        <v>89</v>
      </c>
      <c r="B13" s="171" t="s">
        <v>90</v>
      </c>
      <c r="C13" s="230"/>
      <c r="D13" s="230"/>
      <c r="E13" s="230"/>
      <c r="F13" s="664"/>
    </row>
    <row r="14" spans="1:6" ht="12.75">
      <c r="A14" s="168" t="s">
        <v>92</v>
      </c>
      <c r="B14" s="169" t="s">
        <v>287</v>
      </c>
      <c r="C14" s="230"/>
      <c r="D14" s="230"/>
      <c r="E14" s="230"/>
      <c r="F14" s="664"/>
    </row>
    <row r="15" spans="1:6" ht="12.75">
      <c r="A15" s="168" t="s">
        <v>96</v>
      </c>
      <c r="B15" s="169" t="s">
        <v>288</v>
      </c>
      <c r="C15" s="230"/>
      <c r="D15" s="230"/>
      <c r="E15" s="230"/>
      <c r="F15" s="664"/>
    </row>
    <row r="16" spans="1:6" ht="12.75">
      <c r="A16" s="172" t="s">
        <v>98</v>
      </c>
      <c r="B16" s="173" t="s">
        <v>99</v>
      </c>
      <c r="C16" s="230"/>
      <c r="D16" s="230"/>
      <c r="E16" s="230"/>
      <c r="F16" s="664"/>
    </row>
    <row r="17" spans="1:6" ht="12.75">
      <c r="A17" s="174" t="s">
        <v>102</v>
      </c>
      <c r="B17" s="175" t="s">
        <v>103</v>
      </c>
      <c r="C17" s="95">
        <f>SUM(C6:C16)</f>
        <v>0</v>
      </c>
      <c r="D17" s="95">
        <f>SUM(D6:D16)</f>
        <v>0</v>
      </c>
      <c r="E17" s="95">
        <f>SUM(E6:E16)</f>
        <v>0</v>
      </c>
      <c r="F17" s="731">
        <f>SUM(F6:F16)</f>
        <v>0</v>
      </c>
    </row>
    <row r="18" spans="1:6" ht="12.75">
      <c r="A18" s="177" t="s">
        <v>104</v>
      </c>
      <c r="B18" s="178" t="s">
        <v>105</v>
      </c>
      <c r="C18" s="230"/>
      <c r="D18" s="230"/>
      <c r="E18" s="230"/>
      <c r="F18" s="664"/>
    </row>
    <row r="19" spans="1:6" ht="12.75">
      <c r="A19" s="177" t="s">
        <v>107</v>
      </c>
      <c r="B19" s="178" t="s">
        <v>108</v>
      </c>
      <c r="C19" s="230"/>
      <c r="D19" s="230"/>
      <c r="E19" s="230"/>
      <c r="F19" s="664"/>
    </row>
    <row r="20" spans="1:6" ht="12.75">
      <c r="A20" s="177" t="s">
        <v>109</v>
      </c>
      <c r="B20" s="178" t="s">
        <v>110</v>
      </c>
      <c r="C20" s="230"/>
      <c r="D20" s="230"/>
      <c r="E20" s="230"/>
      <c r="F20" s="664"/>
    </row>
    <row r="21" spans="1:6" s="424" customFormat="1" ht="59.25" customHeight="1">
      <c r="A21" s="581" t="s">
        <v>111</v>
      </c>
      <c r="B21" s="582" t="s">
        <v>112</v>
      </c>
      <c r="C21" s="445"/>
      <c r="D21" s="503">
        <v>3265</v>
      </c>
      <c r="E21" s="787">
        <v>2500</v>
      </c>
      <c r="F21" s="787">
        <v>2487</v>
      </c>
    </row>
    <row r="22" spans="1:6" ht="12.75">
      <c r="A22" s="174" t="s">
        <v>115</v>
      </c>
      <c r="B22" s="175" t="s">
        <v>116</v>
      </c>
      <c r="C22" s="76">
        <f>SUM(C18:C21)</f>
        <v>0</v>
      </c>
      <c r="D22" s="76">
        <f>SUM(D18:D21)</f>
        <v>3265</v>
      </c>
      <c r="E22" s="627">
        <f>SUM(E18:E21)</f>
        <v>2500</v>
      </c>
      <c r="F22" s="627">
        <f>SUM(F18:F21)</f>
        <v>2487</v>
      </c>
    </row>
    <row r="23" spans="1:6" ht="15.75" customHeight="1">
      <c r="A23" s="180" t="s">
        <v>117</v>
      </c>
      <c r="B23" s="181" t="s">
        <v>118</v>
      </c>
      <c r="C23" s="95">
        <f>SUM(C22,C17)</f>
        <v>0</v>
      </c>
      <c r="D23" s="428">
        <f>SUM(D22,D17)</f>
        <v>3265</v>
      </c>
      <c r="E23" s="632">
        <f>SUM(E22,E17)</f>
        <v>2500</v>
      </c>
      <c r="F23" s="632">
        <f>SUM(F22,F17)</f>
        <v>2487</v>
      </c>
    </row>
    <row r="24" spans="1:6" ht="12.75">
      <c r="A24" s="182"/>
      <c r="B24" s="183"/>
      <c r="C24" s="230"/>
      <c r="D24" s="230"/>
      <c r="E24" s="664"/>
      <c r="F24" s="664"/>
    </row>
    <row r="25" spans="1:6" ht="12.75">
      <c r="A25" s="184" t="s">
        <v>120</v>
      </c>
      <c r="B25" s="185" t="s">
        <v>289</v>
      </c>
      <c r="C25" s="230"/>
      <c r="D25" s="391">
        <v>718</v>
      </c>
      <c r="E25" s="663">
        <v>500</v>
      </c>
      <c r="F25" s="663">
        <v>492</v>
      </c>
    </row>
    <row r="26" spans="1:6" ht="12.75">
      <c r="A26" s="186" t="s">
        <v>123</v>
      </c>
      <c r="B26" s="185" t="s">
        <v>124</v>
      </c>
      <c r="C26" s="230"/>
      <c r="D26" s="230"/>
      <c r="E26" s="664"/>
      <c r="F26" s="664"/>
    </row>
    <row r="27" spans="1:6" ht="12.75">
      <c r="A27" s="187" t="s">
        <v>125</v>
      </c>
      <c r="B27" s="188" t="s">
        <v>126</v>
      </c>
      <c r="C27" s="230"/>
      <c r="D27" s="230"/>
      <c r="E27" s="230"/>
      <c r="F27" s="664"/>
    </row>
    <row r="28" spans="1:6" ht="12.75">
      <c r="A28" s="189" t="s">
        <v>128</v>
      </c>
      <c r="B28" s="188" t="s">
        <v>129</v>
      </c>
      <c r="C28" s="230"/>
      <c r="D28" s="230"/>
      <c r="E28" s="230"/>
      <c r="F28" s="664"/>
    </row>
    <row r="29" spans="1:6" ht="12.75">
      <c r="A29" s="190" t="s">
        <v>131</v>
      </c>
      <c r="B29" s="191" t="s">
        <v>132</v>
      </c>
      <c r="C29" s="357">
        <f>SUM(C25:C28)</f>
        <v>0</v>
      </c>
      <c r="D29" s="418">
        <f>SUM(D25:D28)</f>
        <v>718</v>
      </c>
      <c r="E29" s="669">
        <f>SUM(E25:E28)</f>
        <v>500</v>
      </c>
      <c r="F29" s="669">
        <f>SUM(F25:F28)</f>
        <v>492</v>
      </c>
    </row>
    <row r="30" spans="1:6" ht="12.75">
      <c r="A30" s="193"/>
      <c r="B30" s="194"/>
      <c r="C30" s="230"/>
      <c r="D30" s="230"/>
      <c r="E30" s="230"/>
      <c r="F30" s="664"/>
    </row>
    <row r="31" spans="1:6" ht="12.75">
      <c r="A31" s="166" t="s">
        <v>133</v>
      </c>
      <c r="B31" s="195" t="s">
        <v>134</v>
      </c>
      <c r="C31" s="230"/>
      <c r="D31" s="230"/>
      <c r="E31" s="230"/>
      <c r="F31" s="664"/>
    </row>
    <row r="32" spans="1:6" ht="12.75">
      <c r="A32" s="168" t="s">
        <v>135</v>
      </c>
      <c r="B32" s="169" t="s">
        <v>290</v>
      </c>
      <c r="C32" s="230"/>
      <c r="D32" s="230"/>
      <c r="E32" s="230"/>
      <c r="F32" s="664"/>
    </row>
    <row r="33" spans="1:6" ht="12.75">
      <c r="A33" s="168" t="s">
        <v>137</v>
      </c>
      <c r="B33" s="169" t="s">
        <v>138</v>
      </c>
      <c r="C33" s="230"/>
      <c r="D33" s="230"/>
      <c r="E33" s="230"/>
      <c r="F33" s="664"/>
    </row>
    <row r="34" spans="1:6" ht="12.75">
      <c r="A34" s="168" t="s">
        <v>140</v>
      </c>
      <c r="B34" s="169" t="s">
        <v>141</v>
      </c>
      <c r="C34" s="230"/>
      <c r="D34" s="230"/>
      <c r="E34" s="230"/>
      <c r="F34" s="664"/>
    </row>
    <row r="35" spans="1:6" ht="12.75">
      <c r="A35" s="168" t="s">
        <v>142</v>
      </c>
      <c r="B35" s="169" t="s">
        <v>143</v>
      </c>
      <c r="C35" s="230"/>
      <c r="D35" s="230"/>
      <c r="E35" s="230"/>
      <c r="F35" s="664"/>
    </row>
    <row r="36" spans="1:6" ht="12.75">
      <c r="A36" s="168" t="s">
        <v>145</v>
      </c>
      <c r="B36" s="196" t="s">
        <v>146</v>
      </c>
      <c r="C36" s="385">
        <f>SUM(C31:C35)</f>
        <v>0</v>
      </c>
      <c r="D36" s="385">
        <f>SUM(D31:D35)</f>
        <v>0</v>
      </c>
      <c r="E36" s="385"/>
      <c r="F36" s="857"/>
    </row>
    <row r="37" spans="1:6" ht="12.75">
      <c r="A37" s="168" t="s">
        <v>147</v>
      </c>
      <c r="B37" s="169" t="s">
        <v>148</v>
      </c>
      <c r="C37" s="385"/>
      <c r="D37" s="385"/>
      <c r="E37" s="385"/>
      <c r="F37" s="857"/>
    </row>
    <row r="38" spans="1:6" ht="12.75">
      <c r="A38" s="168" t="s">
        <v>149</v>
      </c>
      <c r="B38" s="169" t="s">
        <v>150</v>
      </c>
      <c r="C38" s="230"/>
      <c r="D38" s="230"/>
      <c r="E38" s="230"/>
      <c r="F38" s="664"/>
    </row>
    <row r="39" spans="1:6" ht="12.75">
      <c r="A39" s="168" t="s">
        <v>151</v>
      </c>
      <c r="B39" s="169" t="s">
        <v>152</v>
      </c>
      <c r="C39" s="230"/>
      <c r="D39" s="230"/>
      <c r="E39" s="230"/>
      <c r="F39" s="664"/>
    </row>
    <row r="40" spans="1:6" ht="12.75">
      <c r="A40" s="168" t="s">
        <v>153</v>
      </c>
      <c r="B40" s="169" t="s">
        <v>154</v>
      </c>
      <c r="C40" s="230"/>
      <c r="D40" s="230"/>
      <c r="E40" s="230"/>
      <c r="F40" s="664"/>
    </row>
    <row r="41" spans="1:6" s="425" customFormat="1" ht="17.25" customHeight="1">
      <c r="A41" s="421" t="s">
        <v>156</v>
      </c>
      <c r="B41" s="583" t="s">
        <v>157</v>
      </c>
      <c r="C41" s="584">
        <v>499</v>
      </c>
      <c r="D41" s="584">
        <v>499</v>
      </c>
      <c r="E41" s="788">
        <v>632</v>
      </c>
      <c r="F41" s="788">
        <v>632</v>
      </c>
    </row>
    <row r="42" spans="1:6" ht="17.25" customHeight="1">
      <c r="A42" s="180" t="s">
        <v>159</v>
      </c>
      <c r="B42" s="200" t="s">
        <v>160</v>
      </c>
      <c r="C42" s="76">
        <f>SUM(C38:C41)</f>
        <v>499</v>
      </c>
      <c r="D42" s="76">
        <f>SUM(D38:D41)</f>
        <v>499</v>
      </c>
      <c r="E42" s="627">
        <f>SUM(E38:E41)</f>
        <v>632</v>
      </c>
      <c r="F42" s="627">
        <f>SUM(F38:F41)</f>
        <v>632</v>
      </c>
    </row>
    <row r="43" spans="1:6" ht="22.5" customHeight="1">
      <c r="A43" s="201" t="s">
        <v>161</v>
      </c>
      <c r="B43" s="202" t="s">
        <v>162</v>
      </c>
      <c r="C43" s="386">
        <f>SUM(C42,C36)</f>
        <v>499</v>
      </c>
      <c r="D43" s="386">
        <f>SUM(D42,D36)</f>
        <v>499</v>
      </c>
      <c r="E43" s="735">
        <f>SUM(E42,E36)</f>
        <v>632</v>
      </c>
      <c r="F43" s="735">
        <f>SUM(F42,F36)</f>
        <v>632</v>
      </c>
    </row>
    <row r="44" spans="1:6" ht="12.75">
      <c r="A44" s="166" t="s">
        <v>163</v>
      </c>
      <c r="B44" s="195" t="s">
        <v>164</v>
      </c>
      <c r="C44" s="230"/>
      <c r="D44" s="230"/>
      <c r="E44" s="230"/>
      <c r="F44" s="664"/>
    </row>
    <row r="45" spans="1:6" ht="12.75">
      <c r="A45" s="204" t="s">
        <v>165</v>
      </c>
      <c r="B45" s="205" t="s">
        <v>166</v>
      </c>
      <c r="C45" s="230"/>
      <c r="D45" s="230"/>
      <c r="E45" s="230"/>
      <c r="F45" s="664"/>
    </row>
    <row r="46" spans="1:6" ht="12.75">
      <c r="A46" s="168" t="s">
        <v>167</v>
      </c>
      <c r="B46" s="169" t="s">
        <v>168</v>
      </c>
      <c r="C46" s="230"/>
      <c r="D46" s="230"/>
      <c r="E46" s="230"/>
      <c r="F46" s="664"/>
    </row>
    <row r="47" spans="1:6" ht="12.75">
      <c r="A47" s="206" t="s">
        <v>169</v>
      </c>
      <c r="B47" s="207" t="s">
        <v>170</v>
      </c>
      <c r="C47" s="386">
        <f>SUM(C44:C46)</f>
        <v>0</v>
      </c>
      <c r="D47" s="386">
        <f>SUM(D44:D46)</f>
        <v>0</v>
      </c>
      <c r="E47" s="386">
        <f>SUM(E44:E46)</f>
        <v>0</v>
      </c>
      <c r="F47" s="853">
        <f>SUM(F44:F46)</f>
        <v>0</v>
      </c>
    </row>
    <row r="48" spans="1:6" ht="12.75">
      <c r="A48" s="168" t="s">
        <v>171</v>
      </c>
      <c r="B48" s="169" t="s">
        <v>172</v>
      </c>
      <c r="C48" s="230">
        <v>10</v>
      </c>
      <c r="D48" s="230">
        <v>10</v>
      </c>
      <c r="E48" s="230">
        <v>10</v>
      </c>
      <c r="F48" s="664">
        <v>5</v>
      </c>
    </row>
    <row r="49" spans="1:6" ht="12.75">
      <c r="A49" s="168" t="s">
        <v>173</v>
      </c>
      <c r="B49" s="169" t="s">
        <v>174</v>
      </c>
      <c r="C49" s="230"/>
      <c r="D49" s="230"/>
      <c r="E49" s="230"/>
      <c r="F49" s="664"/>
    </row>
    <row r="50" spans="1:6" ht="12.75">
      <c r="A50" s="168" t="s">
        <v>175</v>
      </c>
      <c r="B50" s="169" t="s">
        <v>176</v>
      </c>
      <c r="C50" s="230">
        <v>80</v>
      </c>
      <c r="D50" s="230">
        <v>80</v>
      </c>
      <c r="E50" s="230">
        <v>80</v>
      </c>
      <c r="F50" s="664">
        <v>15</v>
      </c>
    </row>
    <row r="51" spans="1:6" ht="12.75">
      <c r="A51" s="206" t="s">
        <v>177</v>
      </c>
      <c r="B51" s="207" t="s">
        <v>178</v>
      </c>
      <c r="C51" s="386">
        <f>SUM(C48:C50)</f>
        <v>90</v>
      </c>
      <c r="D51" s="386">
        <f>SUM(D48:D50)</f>
        <v>90</v>
      </c>
      <c r="E51" s="386">
        <f>SUM(E48:E50)</f>
        <v>90</v>
      </c>
      <c r="F51" s="853">
        <f>SUM(F48:F50)</f>
        <v>20</v>
      </c>
    </row>
    <row r="52" spans="1:6" ht="12.75">
      <c r="A52" s="168" t="s">
        <v>179</v>
      </c>
      <c r="B52" s="169" t="s">
        <v>180</v>
      </c>
      <c r="C52" s="230"/>
      <c r="D52" s="230"/>
      <c r="E52" s="230"/>
      <c r="F52" s="664"/>
    </row>
    <row r="53" spans="1:6" ht="12.75">
      <c r="A53" s="168" t="s">
        <v>181</v>
      </c>
      <c r="B53" s="169" t="s">
        <v>182</v>
      </c>
      <c r="C53" s="230"/>
      <c r="D53" s="230"/>
      <c r="E53" s="230"/>
      <c r="F53" s="664"/>
    </row>
    <row r="54" spans="1:6" ht="12.75">
      <c r="A54" s="168" t="s">
        <v>184</v>
      </c>
      <c r="B54" s="169" t="s">
        <v>185</v>
      </c>
      <c r="C54" s="230"/>
      <c r="D54" s="230"/>
      <c r="E54" s="230"/>
      <c r="F54" s="664"/>
    </row>
    <row r="55" spans="1:6" ht="12.75">
      <c r="A55" s="206" t="s">
        <v>186</v>
      </c>
      <c r="B55" s="207" t="s">
        <v>187</v>
      </c>
      <c r="C55" s="386">
        <f>SUM(C53:C54)</f>
        <v>0</v>
      </c>
      <c r="D55" s="386">
        <f>SUM(D53:D54)</f>
        <v>0</v>
      </c>
      <c r="E55" s="386">
        <f>SUM(E53:E54)</f>
        <v>0</v>
      </c>
      <c r="F55" s="853">
        <f>SUM(F53:F54)</f>
        <v>0</v>
      </c>
    </row>
    <row r="56" spans="1:6" ht="12.75">
      <c r="A56" s="206" t="s">
        <v>188</v>
      </c>
      <c r="B56" s="208" t="s">
        <v>189</v>
      </c>
      <c r="C56" s="387"/>
      <c r="D56" s="387"/>
      <c r="E56" s="387"/>
      <c r="F56" s="858"/>
    </row>
    <row r="57" spans="1:6" ht="12.75">
      <c r="A57" s="198"/>
      <c r="B57" s="128" t="s">
        <v>190</v>
      </c>
      <c r="C57" s="210"/>
      <c r="D57" s="210"/>
      <c r="E57" s="210"/>
      <c r="F57" s="666"/>
    </row>
    <row r="58" spans="1:6" ht="12.75">
      <c r="A58" s="198" t="s">
        <v>191</v>
      </c>
      <c r="B58" s="128" t="s">
        <v>192</v>
      </c>
      <c r="C58" s="210"/>
      <c r="D58" s="210"/>
      <c r="E58" s="210"/>
      <c r="F58" s="666"/>
    </row>
    <row r="59" spans="1:6" ht="12.75">
      <c r="A59" s="198" t="s">
        <v>194</v>
      </c>
      <c r="B59" s="128" t="s">
        <v>195</v>
      </c>
      <c r="C59" s="210"/>
      <c r="D59" s="210"/>
      <c r="E59" s="210"/>
      <c r="F59" s="666"/>
    </row>
    <row r="60" spans="1:6" ht="15.75" customHeight="1">
      <c r="A60" s="211" t="s">
        <v>196</v>
      </c>
      <c r="B60" s="130" t="s">
        <v>197</v>
      </c>
      <c r="C60" s="212">
        <f>SUM(C58:C59)</f>
        <v>0</v>
      </c>
      <c r="D60" s="212">
        <f>SUM(D58:D59)</f>
        <v>0</v>
      </c>
      <c r="E60" s="212">
        <f>SUM(E58:E59)</f>
        <v>0</v>
      </c>
      <c r="F60" s="859">
        <f>SUM(F58:F59)</f>
        <v>0</v>
      </c>
    </row>
    <row r="61" spans="1:6" ht="15.75" customHeight="1">
      <c r="A61" s="189" t="s">
        <v>198</v>
      </c>
      <c r="B61" s="133" t="s">
        <v>199</v>
      </c>
      <c r="C61" s="212"/>
      <c r="D61" s="212"/>
      <c r="E61" s="212"/>
      <c r="F61" s="859"/>
    </row>
    <row r="62" spans="1:6" ht="15.75" customHeight="1">
      <c r="A62" s="189" t="s">
        <v>200</v>
      </c>
      <c r="B62" s="133" t="s">
        <v>201</v>
      </c>
      <c r="C62" s="212"/>
      <c r="D62" s="212"/>
      <c r="E62" s="212"/>
      <c r="F62" s="859"/>
    </row>
    <row r="63" spans="1:6" ht="15.75" customHeight="1">
      <c r="A63" s="189" t="s">
        <v>202</v>
      </c>
      <c r="B63" s="133" t="s">
        <v>203</v>
      </c>
      <c r="C63" s="212"/>
      <c r="D63" s="212"/>
      <c r="E63" s="212"/>
      <c r="F63" s="859">
        <v>106</v>
      </c>
    </row>
    <row r="64" spans="1:7" ht="15.75" customHeight="1">
      <c r="A64" s="189" t="s">
        <v>205</v>
      </c>
      <c r="B64" s="133" t="s">
        <v>206</v>
      </c>
      <c r="C64" s="212"/>
      <c r="D64" s="212"/>
      <c r="E64" s="789">
        <v>208</v>
      </c>
      <c r="F64" s="859">
        <v>165</v>
      </c>
      <c r="G64" s="645" t="s">
        <v>704</v>
      </c>
    </row>
    <row r="65" spans="1:6" ht="15.75" customHeight="1">
      <c r="A65" s="213" t="s">
        <v>208</v>
      </c>
      <c r="B65" s="130" t="s">
        <v>209</v>
      </c>
      <c r="C65" s="212">
        <f>SUM(C61:C64)</f>
        <v>0</v>
      </c>
      <c r="D65" s="212">
        <f>SUM(D61:D64)</f>
        <v>0</v>
      </c>
      <c r="E65" s="212">
        <f>SUM(E61:E64)</f>
        <v>208</v>
      </c>
      <c r="F65" s="859">
        <f>SUM(F61:F64)</f>
        <v>271</v>
      </c>
    </row>
    <row r="66" spans="1:6" ht="15.75" customHeight="1">
      <c r="A66" s="214" t="s">
        <v>210</v>
      </c>
      <c r="B66" s="127" t="s">
        <v>211</v>
      </c>
      <c r="C66" s="388">
        <f>SUM(C65+C60+C56+C55+C52+C51)</f>
        <v>90</v>
      </c>
      <c r="D66" s="388">
        <f>SUM(D65+D60+D56+D55+D52+D51)</f>
        <v>90</v>
      </c>
      <c r="E66" s="388">
        <f>SUM(E65+E60+E56+E55+E52+E51)</f>
        <v>298</v>
      </c>
      <c r="F66" s="860">
        <f>SUM(F65+F60+F56+F55+F52+F51)</f>
        <v>291</v>
      </c>
    </row>
    <row r="67" spans="1:6" ht="15.75" customHeight="1">
      <c r="A67" s="168" t="s">
        <v>212</v>
      </c>
      <c r="B67" s="133" t="s">
        <v>213</v>
      </c>
      <c r="C67" s="216"/>
      <c r="D67" s="216"/>
      <c r="E67" s="216"/>
      <c r="F67" s="728"/>
    </row>
    <row r="68" spans="1:6" ht="15.75" customHeight="1">
      <c r="A68" s="168" t="s">
        <v>214</v>
      </c>
      <c r="B68" s="133" t="s">
        <v>215</v>
      </c>
      <c r="C68" s="216"/>
      <c r="D68" s="216"/>
      <c r="E68" s="216"/>
      <c r="F68" s="728"/>
    </row>
    <row r="69" spans="1:6" ht="15.75" customHeight="1">
      <c r="A69" s="206" t="s">
        <v>217</v>
      </c>
      <c r="B69" s="127" t="s">
        <v>218</v>
      </c>
      <c r="C69" s="215">
        <f>SUM(C67:C68)</f>
        <v>0</v>
      </c>
      <c r="D69" s="215">
        <f>SUM(D67:D68)</f>
        <v>0</v>
      </c>
      <c r="E69" s="215">
        <f>SUM(E67:E68)</f>
        <v>0</v>
      </c>
      <c r="F69" s="737">
        <f>SUM(F67:F68)</f>
        <v>0</v>
      </c>
    </row>
    <row r="70" spans="1:6" ht="26.25" customHeight="1">
      <c r="A70" s="211" t="s">
        <v>219</v>
      </c>
      <c r="B70" s="130" t="s">
        <v>220</v>
      </c>
      <c r="C70" s="217">
        <v>159</v>
      </c>
      <c r="D70" s="217">
        <v>159</v>
      </c>
      <c r="E70" s="790">
        <v>204</v>
      </c>
      <c r="F70" s="727">
        <v>204</v>
      </c>
    </row>
    <row r="71" spans="1:6" ht="16.5" customHeight="1">
      <c r="A71" s="180" t="s">
        <v>221</v>
      </c>
      <c r="B71" s="130" t="s">
        <v>222</v>
      </c>
      <c r="C71" s="217"/>
      <c r="D71" s="217"/>
      <c r="E71" s="217"/>
      <c r="F71" s="739"/>
    </row>
    <row r="72" spans="1:6" ht="16.5" customHeight="1">
      <c r="A72" s="78" t="s">
        <v>223</v>
      </c>
      <c r="B72" s="130" t="s">
        <v>224</v>
      </c>
      <c r="C72" s="217"/>
      <c r="D72" s="217"/>
      <c r="E72" s="217"/>
      <c r="F72" s="739"/>
    </row>
    <row r="73" spans="1:6" ht="16.5" customHeight="1">
      <c r="A73" s="218" t="s">
        <v>225</v>
      </c>
      <c r="B73" s="142" t="s">
        <v>226</v>
      </c>
      <c r="C73" s="217"/>
      <c r="D73" s="217"/>
      <c r="E73" s="217"/>
      <c r="F73" s="739"/>
    </row>
    <row r="74" spans="1:6" ht="16.5" customHeight="1">
      <c r="A74" s="219" t="s">
        <v>227</v>
      </c>
      <c r="B74" s="143" t="s">
        <v>228</v>
      </c>
      <c r="C74" s="216"/>
      <c r="D74" s="216"/>
      <c r="E74" s="216"/>
      <c r="F74" s="728"/>
    </row>
    <row r="75" spans="1:6" ht="16.5" customHeight="1">
      <c r="A75" s="219" t="s">
        <v>229</v>
      </c>
      <c r="B75" s="143" t="s">
        <v>230</v>
      </c>
      <c r="C75" s="216"/>
      <c r="D75" s="216"/>
      <c r="E75" s="216"/>
      <c r="F75" s="728"/>
    </row>
    <row r="76" spans="1:6" ht="16.5" customHeight="1">
      <c r="A76" s="220" t="s">
        <v>231</v>
      </c>
      <c r="B76" s="130" t="s">
        <v>232</v>
      </c>
      <c r="C76" s="217">
        <f>SUM(C74:C75)</f>
        <v>0</v>
      </c>
      <c r="D76" s="217">
        <f>SUM(D74:D75)</f>
        <v>0</v>
      </c>
      <c r="E76" s="217">
        <v>0</v>
      </c>
      <c r="F76" s="739">
        <v>0</v>
      </c>
    </row>
    <row r="77" spans="1:6" ht="16.5" customHeight="1">
      <c r="A77" s="221" t="s">
        <v>233</v>
      </c>
      <c r="B77" s="127" t="s">
        <v>234</v>
      </c>
      <c r="C77" s="215">
        <f>C76+C73+C72+C71+C70</f>
        <v>159</v>
      </c>
      <c r="D77" s="215">
        <f>D76+D73+D72+D71+D70</f>
        <v>159</v>
      </c>
      <c r="E77" s="791">
        <f>E76+E73+E72+E71+E70</f>
        <v>204</v>
      </c>
      <c r="F77" s="668">
        <f>F76+F73+F72+F71+F70</f>
        <v>204</v>
      </c>
    </row>
    <row r="78" spans="1:10" ht="16.5" customHeight="1">
      <c r="A78" s="222" t="s">
        <v>235</v>
      </c>
      <c r="B78" s="148" t="s">
        <v>236</v>
      </c>
      <c r="C78" s="215">
        <f>SUM(C77+C69+C66+C47+C43)</f>
        <v>748</v>
      </c>
      <c r="D78" s="215">
        <f>SUM(D77+D69+D66+D47+D43)</f>
        <v>748</v>
      </c>
      <c r="E78" s="791">
        <f>SUM(E77+E69+E66+E47+E43)</f>
        <v>1134</v>
      </c>
      <c r="F78" s="668">
        <f>SUM(F77+F69+F66+F47+F43)</f>
        <v>1127</v>
      </c>
      <c r="G78" s="146"/>
      <c r="H78" s="146"/>
      <c r="I78" s="146"/>
      <c r="J78" s="146"/>
    </row>
    <row r="79" spans="1:10" ht="16.5" customHeight="1">
      <c r="A79" s="220" t="s">
        <v>237</v>
      </c>
      <c r="B79" s="133" t="s">
        <v>238</v>
      </c>
      <c r="C79" s="217"/>
      <c r="D79" s="217"/>
      <c r="E79" s="217"/>
      <c r="F79" s="739"/>
      <c r="G79" s="146"/>
      <c r="H79" s="146"/>
      <c r="I79" s="146"/>
      <c r="J79" s="146"/>
    </row>
    <row r="80" spans="1:10" ht="24.75" customHeight="1">
      <c r="A80" s="220" t="s">
        <v>239</v>
      </c>
      <c r="B80" s="133" t="s">
        <v>240</v>
      </c>
      <c r="C80" s="217"/>
      <c r="D80" s="217"/>
      <c r="E80" s="217"/>
      <c r="F80" s="739"/>
      <c r="G80" s="146"/>
      <c r="H80" s="146"/>
      <c r="I80" s="146"/>
      <c r="J80" s="146"/>
    </row>
    <row r="81" spans="1:10" ht="15" customHeight="1">
      <c r="A81" s="220"/>
      <c r="B81" s="185" t="s">
        <v>241</v>
      </c>
      <c r="C81" s="217"/>
      <c r="D81" s="217"/>
      <c r="E81" s="217"/>
      <c r="F81" s="739"/>
      <c r="G81" s="146"/>
      <c r="H81" s="146"/>
      <c r="I81" s="146"/>
      <c r="J81" s="146"/>
    </row>
    <row r="82" spans="1:6" ht="15" customHeight="1">
      <c r="A82" s="220"/>
      <c r="B82" s="185" t="s">
        <v>242</v>
      </c>
      <c r="C82" s="230"/>
      <c r="D82" s="230"/>
      <c r="E82" s="230"/>
      <c r="F82" s="664"/>
    </row>
    <row r="83" spans="1:6" ht="15" customHeight="1">
      <c r="A83" s="220"/>
      <c r="B83" s="104" t="s">
        <v>243</v>
      </c>
      <c r="C83" s="230"/>
      <c r="D83" s="230"/>
      <c r="E83" s="230"/>
      <c r="F83" s="664"/>
    </row>
    <row r="84" spans="1:6" ht="15" customHeight="1">
      <c r="A84" s="221" t="s">
        <v>244</v>
      </c>
      <c r="B84" s="127" t="s">
        <v>245</v>
      </c>
      <c r="C84" s="76">
        <f>SUM(C80:C83)</f>
        <v>0</v>
      </c>
      <c r="D84" s="76">
        <f>SUM(D80:D83)</f>
        <v>0</v>
      </c>
      <c r="E84" s="76"/>
      <c r="F84" s="729"/>
    </row>
    <row r="85" spans="1:6" s="150" customFormat="1" ht="15" customHeight="1">
      <c r="A85" s="222" t="s">
        <v>246</v>
      </c>
      <c r="B85" s="222" t="s">
        <v>247</v>
      </c>
      <c r="C85" s="386">
        <f>SUM(C79+C84)</f>
        <v>0</v>
      </c>
      <c r="D85" s="386">
        <f>SUM(D79+D84)</f>
        <v>0</v>
      </c>
      <c r="E85" s="386"/>
      <c r="F85" s="853"/>
    </row>
    <row r="86" spans="1:7" ht="15" customHeight="1">
      <c r="A86" s="185" t="s">
        <v>248</v>
      </c>
      <c r="B86" s="133" t="s">
        <v>249</v>
      </c>
      <c r="C86" s="216"/>
      <c r="D86" s="216"/>
      <c r="E86" s="726">
        <v>200</v>
      </c>
      <c r="F86" s="726">
        <v>200</v>
      </c>
      <c r="G86" s="658" t="s">
        <v>544</v>
      </c>
    </row>
    <row r="87" spans="1:7" s="153" customFormat="1" ht="15" customHeight="1">
      <c r="A87" s="185" t="s">
        <v>250</v>
      </c>
      <c r="B87" s="133" t="s">
        <v>251</v>
      </c>
      <c r="C87" s="216"/>
      <c r="D87" s="216"/>
      <c r="E87" s="728"/>
      <c r="F87" s="728"/>
      <c r="G87" s="792"/>
    </row>
    <row r="88" spans="1:7" ht="15" customHeight="1">
      <c r="A88" s="224" t="s">
        <v>252</v>
      </c>
      <c r="B88" s="133" t="s">
        <v>253</v>
      </c>
      <c r="C88" s="216"/>
      <c r="D88" s="216"/>
      <c r="E88" s="728"/>
      <c r="F88" s="728"/>
      <c r="G88" s="633"/>
    </row>
    <row r="89" spans="1:7" ht="15" customHeight="1">
      <c r="A89" s="224" t="s">
        <v>254</v>
      </c>
      <c r="B89" s="133" t="s">
        <v>255</v>
      </c>
      <c r="C89" s="216"/>
      <c r="D89" s="216"/>
      <c r="E89" s="728"/>
      <c r="F89" s="728"/>
      <c r="G89" s="633"/>
    </row>
    <row r="90" spans="1:7" ht="42" customHeight="1">
      <c r="A90" s="224" t="s">
        <v>256</v>
      </c>
      <c r="B90" s="133" t="s">
        <v>257</v>
      </c>
      <c r="C90" s="216">
        <v>368</v>
      </c>
      <c r="D90" s="216">
        <v>368</v>
      </c>
      <c r="E90" s="726">
        <v>421</v>
      </c>
      <c r="F90" s="726">
        <v>421</v>
      </c>
      <c r="G90" s="658" t="s">
        <v>545</v>
      </c>
    </row>
    <row r="91" spans="1:7" ht="25.5" customHeight="1">
      <c r="A91" s="224" t="s">
        <v>262</v>
      </c>
      <c r="B91" s="133" t="s">
        <v>263</v>
      </c>
      <c r="C91" s="216">
        <v>100</v>
      </c>
      <c r="D91" s="216">
        <v>100</v>
      </c>
      <c r="E91" s="726">
        <v>168</v>
      </c>
      <c r="F91" s="726">
        <v>168</v>
      </c>
      <c r="G91" s="658" t="s">
        <v>546</v>
      </c>
    </row>
    <row r="92" spans="1:7" ht="12.75">
      <c r="A92" s="225" t="s">
        <v>264</v>
      </c>
      <c r="B92" s="148" t="s">
        <v>265</v>
      </c>
      <c r="C92" s="217">
        <f>SUM(C86:C91)</f>
        <v>468</v>
      </c>
      <c r="D92" s="217">
        <f>SUM(D86:D91)</f>
        <v>468</v>
      </c>
      <c r="E92" s="727">
        <f>SUM(E86:E91)</f>
        <v>789</v>
      </c>
      <c r="F92" s="727">
        <f>SUM(F86:F91)</f>
        <v>789</v>
      </c>
      <c r="G92" s="633"/>
    </row>
    <row r="93" spans="1:6" ht="39" customHeight="1">
      <c r="A93" s="224" t="s">
        <v>266</v>
      </c>
      <c r="B93" s="133" t="s">
        <v>267</v>
      </c>
      <c r="C93" s="216">
        <v>118</v>
      </c>
      <c r="D93" s="216">
        <v>118</v>
      </c>
      <c r="E93" s="216">
        <v>118</v>
      </c>
      <c r="F93" s="728">
        <v>81</v>
      </c>
    </row>
    <row r="94" spans="1:6" ht="12.75">
      <c r="A94" s="224" t="s">
        <v>269</v>
      </c>
      <c r="B94" s="133" t="s">
        <v>270</v>
      </c>
      <c r="C94" s="216"/>
      <c r="D94" s="216"/>
      <c r="E94" s="216"/>
      <c r="F94" s="728"/>
    </row>
    <row r="95" spans="1:6" ht="12.75">
      <c r="A95" s="224" t="s">
        <v>271</v>
      </c>
      <c r="B95" s="133" t="s">
        <v>272</v>
      </c>
      <c r="C95" s="216"/>
      <c r="D95" s="216"/>
      <c r="E95" s="216"/>
      <c r="F95" s="728"/>
    </row>
    <row r="96" spans="1:6" ht="24" customHeight="1">
      <c r="A96" s="224" t="s">
        <v>273</v>
      </c>
      <c r="B96" s="133" t="s">
        <v>274</v>
      </c>
      <c r="C96" s="216">
        <v>32</v>
      </c>
      <c r="D96" s="216">
        <v>32</v>
      </c>
      <c r="E96" s="216">
        <v>32</v>
      </c>
      <c r="F96" s="728">
        <v>22</v>
      </c>
    </row>
    <row r="97" spans="1:6" ht="12.75">
      <c r="A97" s="225" t="s">
        <v>275</v>
      </c>
      <c r="B97" s="148" t="s">
        <v>276</v>
      </c>
      <c r="C97" s="217">
        <f>SUM(C93:C96)</f>
        <v>150</v>
      </c>
      <c r="D97" s="217">
        <f>SUM(D93:D96)</f>
        <v>150</v>
      </c>
      <c r="E97" s="217">
        <f>SUM(E93:E96)</f>
        <v>150</v>
      </c>
      <c r="F97" s="739">
        <f>SUM(F93:F96)</f>
        <v>103</v>
      </c>
    </row>
    <row r="98" spans="1:6" ht="25.5" customHeight="1">
      <c r="A98" s="224" t="s">
        <v>277</v>
      </c>
      <c r="B98" s="158" t="s">
        <v>278</v>
      </c>
      <c r="C98" s="216"/>
      <c r="D98" s="216"/>
      <c r="E98" s="216"/>
      <c r="F98" s="728"/>
    </row>
    <row r="99" spans="1:6" ht="27" customHeight="1">
      <c r="A99" s="155" t="s">
        <v>279</v>
      </c>
      <c r="B99" s="133" t="s">
        <v>280</v>
      </c>
      <c r="C99" s="216"/>
      <c r="D99" s="216"/>
      <c r="E99" s="216"/>
      <c r="F99" s="728"/>
    </row>
    <row r="100" spans="1:6" ht="12.75">
      <c r="A100" s="225" t="s">
        <v>281</v>
      </c>
      <c r="B100" s="226" t="s">
        <v>282</v>
      </c>
      <c r="C100" s="76">
        <f>SUM(C98:C99)</f>
        <v>0</v>
      </c>
      <c r="D100" s="76">
        <f>SUM(D98:D99)</f>
        <v>0</v>
      </c>
      <c r="E100" s="76">
        <f>SUM(E98:E99)</f>
        <v>0</v>
      </c>
      <c r="F100" s="729">
        <f>SUM(F98:F99)</f>
        <v>0</v>
      </c>
    </row>
    <row r="101" spans="1:6" ht="12.75">
      <c r="A101" s="224"/>
      <c r="B101" s="227" t="s">
        <v>283</v>
      </c>
      <c r="C101" s="357">
        <f>SUM(C100+C97+C92+C85+C78+C29+C23)</f>
        <v>1366</v>
      </c>
      <c r="D101" s="418">
        <f>SUM(D100+D97+D92+D85+D78+D29+D23)</f>
        <v>5349</v>
      </c>
      <c r="E101" s="716">
        <f>SUM(E100+E97+E92+E85+E78+E29+E23)</f>
        <v>5073</v>
      </c>
      <c r="F101" s="669">
        <f>SUM(F100+F97+F92+F85+F78+F29+F23)</f>
        <v>4998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1" r:id="rId1"/>
  <headerFooter alignWithMargins="0">
    <oddHeader>&amp;L&amp;D&amp;C&amp;P/&amp;N</oddHeader>
    <oddFooter>&amp;L&amp;"Times New Roman,Normál"&amp;12&amp;F&amp;R&amp;A</oddFooter>
  </headerFooter>
  <rowBreaks count="1" manualBreakCount="1">
    <brk id="66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91">
      <selection activeCell="F71" sqref="F71"/>
    </sheetView>
  </sheetViews>
  <sheetFormatPr defaultColWidth="8.41015625" defaultRowHeight="18"/>
  <cols>
    <col min="1" max="1" width="8.41015625" style="543" customWidth="1"/>
    <col min="2" max="2" width="32.91015625" style="3" customWidth="1"/>
    <col min="3" max="3" width="5.66015625" style="161" customWidth="1"/>
    <col min="4" max="4" width="4.58203125" style="162" customWidth="1"/>
    <col min="5" max="5" width="5.58203125" style="162" customWidth="1"/>
    <col min="6" max="6" width="10.25" style="162" customWidth="1"/>
    <col min="7" max="7" width="10.75" style="3" customWidth="1"/>
    <col min="8" max="248" width="7.08203125" style="3" customWidth="1"/>
    <col min="249" max="16384" width="8.41015625" style="3" customWidth="1"/>
  </cols>
  <sheetData>
    <row r="2" spans="1:6" ht="12.75">
      <c r="A2" s="884" t="s">
        <v>50</v>
      </c>
      <c r="B2" s="884"/>
      <c r="C2" s="884"/>
      <c r="D2" s="884"/>
      <c r="E2" s="884"/>
      <c r="F2" s="3"/>
    </row>
    <row r="3" spans="3:6" ht="12.75">
      <c r="C3" s="389"/>
      <c r="E3" s="243" t="s">
        <v>5</v>
      </c>
      <c r="F3" s="635" t="s">
        <v>708</v>
      </c>
    </row>
    <row r="4" spans="1:6" ht="12.75">
      <c r="A4" s="544">
        <v>940000</v>
      </c>
      <c r="B4" s="74" t="s">
        <v>44</v>
      </c>
      <c r="C4" s="164">
        <v>2017</v>
      </c>
      <c r="D4" s="164">
        <v>2017</v>
      </c>
      <c r="E4" s="165">
        <v>2017</v>
      </c>
      <c r="F4" s="650">
        <v>43100</v>
      </c>
    </row>
    <row r="5" spans="1:6" ht="12.75">
      <c r="A5" s="545" t="s">
        <v>547</v>
      </c>
      <c r="B5" s="78"/>
      <c r="C5" s="164"/>
      <c r="D5" s="164"/>
      <c r="E5" s="164"/>
      <c r="F5" s="164"/>
    </row>
    <row r="6" spans="1:6" ht="12.75">
      <c r="A6" s="546" t="s">
        <v>60</v>
      </c>
      <c r="B6" s="167" t="s">
        <v>61</v>
      </c>
      <c r="C6" s="164"/>
      <c r="D6" s="164"/>
      <c r="E6" s="164"/>
      <c r="F6" s="164"/>
    </row>
    <row r="7" spans="1:6" ht="12.75">
      <c r="A7" s="547" t="s">
        <v>64</v>
      </c>
      <c r="B7" s="169" t="s">
        <v>65</v>
      </c>
      <c r="C7" s="164"/>
      <c r="D7" s="164"/>
      <c r="E7" s="164"/>
      <c r="F7" s="164"/>
    </row>
    <row r="8" spans="1:6" ht="12.75">
      <c r="A8" s="547" t="s">
        <v>69</v>
      </c>
      <c r="B8" s="169" t="s">
        <v>70</v>
      </c>
      <c r="C8" s="76"/>
      <c r="D8" s="76"/>
      <c r="E8" s="76"/>
      <c r="F8" s="76"/>
    </row>
    <row r="9" spans="1:6" ht="12.75">
      <c r="A9" s="547" t="s">
        <v>73</v>
      </c>
      <c r="B9" s="169" t="s">
        <v>74</v>
      </c>
      <c r="C9" s="164"/>
      <c r="D9" s="164"/>
      <c r="E9" s="164"/>
      <c r="F9" s="164"/>
    </row>
    <row r="10" spans="1:6" ht="12.75">
      <c r="A10" s="547" t="s">
        <v>77</v>
      </c>
      <c r="B10" s="170" t="s">
        <v>78</v>
      </c>
      <c r="C10" s="164"/>
      <c r="D10" s="164"/>
      <c r="E10" s="164"/>
      <c r="F10" s="164"/>
    </row>
    <row r="11" spans="1:6" ht="12.75">
      <c r="A11" s="547" t="s">
        <v>82</v>
      </c>
      <c r="B11" s="170" t="s">
        <v>83</v>
      </c>
      <c r="C11" s="164"/>
      <c r="D11" s="164"/>
      <c r="E11" s="164"/>
      <c r="F11" s="164"/>
    </row>
    <row r="12" spans="1:6" ht="12.75">
      <c r="A12" s="547" t="s">
        <v>86</v>
      </c>
      <c r="B12" s="171" t="s">
        <v>286</v>
      </c>
      <c r="C12" s="164"/>
      <c r="D12" s="164"/>
      <c r="E12" s="164"/>
      <c r="F12" s="164"/>
    </row>
    <row r="13" spans="1:6" ht="12.75">
      <c r="A13" s="547" t="s">
        <v>89</v>
      </c>
      <c r="B13" s="171" t="s">
        <v>90</v>
      </c>
      <c r="C13" s="164"/>
      <c r="D13" s="164"/>
      <c r="E13" s="164"/>
      <c r="F13" s="164"/>
    </row>
    <row r="14" spans="1:6" ht="12.75">
      <c r="A14" s="547" t="s">
        <v>92</v>
      </c>
      <c r="B14" s="169" t="s">
        <v>287</v>
      </c>
      <c r="C14" s="164"/>
      <c r="D14" s="164"/>
      <c r="E14" s="164"/>
      <c r="F14" s="164"/>
    </row>
    <row r="15" spans="1:6" ht="12.75">
      <c r="A15" s="547" t="s">
        <v>96</v>
      </c>
      <c r="B15" s="169" t="s">
        <v>288</v>
      </c>
      <c r="C15" s="164"/>
      <c r="D15" s="164"/>
      <c r="E15" s="164"/>
      <c r="F15" s="164"/>
    </row>
    <row r="16" spans="1:6" ht="12.75">
      <c r="A16" s="548" t="s">
        <v>98</v>
      </c>
      <c r="B16" s="173" t="s">
        <v>99</v>
      </c>
      <c r="C16" s="164"/>
      <c r="D16" s="164"/>
      <c r="E16" s="164"/>
      <c r="F16" s="164"/>
    </row>
    <row r="17" spans="1:6" ht="12.75">
      <c r="A17" s="549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</row>
    <row r="18" spans="1:6" ht="12.75">
      <c r="A18" s="550" t="s">
        <v>104</v>
      </c>
      <c r="B18" s="178" t="s">
        <v>105</v>
      </c>
      <c r="C18" s="164"/>
      <c r="D18" s="164"/>
      <c r="E18" s="164"/>
      <c r="F18" s="164"/>
    </row>
    <row r="19" spans="1:6" ht="12.75">
      <c r="A19" s="550" t="s">
        <v>107</v>
      </c>
      <c r="B19" s="178" t="s">
        <v>108</v>
      </c>
      <c r="C19" s="164"/>
      <c r="D19" s="164"/>
      <c r="E19" s="164"/>
      <c r="F19" s="164"/>
    </row>
    <row r="20" spans="1:7" ht="12.75">
      <c r="A20" s="550" t="s">
        <v>109</v>
      </c>
      <c r="B20" s="178" t="s">
        <v>110</v>
      </c>
      <c r="C20" s="164"/>
      <c r="D20" s="164"/>
      <c r="E20" s="164"/>
      <c r="F20" s="164"/>
      <c r="G20" s="658" t="s">
        <v>536</v>
      </c>
    </row>
    <row r="21" spans="1:10" ht="15" customHeight="1">
      <c r="A21" s="550" t="s">
        <v>111</v>
      </c>
      <c r="B21" s="178" t="s">
        <v>112</v>
      </c>
      <c r="C21" s="164">
        <v>780</v>
      </c>
      <c r="D21" s="164">
        <v>780</v>
      </c>
      <c r="E21" s="165">
        <v>1475</v>
      </c>
      <c r="F21" s="663">
        <v>1465</v>
      </c>
      <c r="G21" s="3" t="s">
        <v>548</v>
      </c>
      <c r="H21" s="3" t="s">
        <v>549</v>
      </c>
      <c r="J21" s="3" t="s">
        <v>550</v>
      </c>
    </row>
    <row r="22" spans="1:8" ht="15" customHeight="1">
      <c r="A22" s="549" t="s">
        <v>115</v>
      </c>
      <c r="B22" s="175" t="s">
        <v>116</v>
      </c>
      <c r="C22" s="179">
        <f>SUM(C18:C21)</f>
        <v>780</v>
      </c>
      <c r="D22" s="179">
        <f>SUM(D18:D21)</f>
        <v>780</v>
      </c>
      <c r="E22" s="229">
        <f>SUM(E18:E21)</f>
        <v>1475</v>
      </c>
      <c r="F22" s="627">
        <f>SUM(F18:F21)</f>
        <v>1465</v>
      </c>
      <c r="G22" s="3" t="s">
        <v>551</v>
      </c>
      <c r="H22" s="3" t="s">
        <v>552</v>
      </c>
    </row>
    <row r="23" spans="1:6" ht="15" customHeight="1">
      <c r="A23" s="551" t="s">
        <v>117</v>
      </c>
      <c r="B23" s="181" t="s">
        <v>118</v>
      </c>
      <c r="C23" s="176">
        <f>SUM(C22,C17)</f>
        <v>780</v>
      </c>
      <c r="D23" s="176">
        <f>SUM(D22,D17)</f>
        <v>780</v>
      </c>
      <c r="E23" s="233">
        <f>SUM(E22,E17)</f>
        <v>1475</v>
      </c>
      <c r="F23" s="632">
        <f>SUM(F22,F17)</f>
        <v>1465</v>
      </c>
    </row>
    <row r="24" spans="1:6" ht="15" customHeight="1">
      <c r="A24" s="552"/>
      <c r="B24" s="183"/>
      <c r="C24" s="164"/>
      <c r="D24" s="164"/>
      <c r="E24" s="165"/>
      <c r="F24" s="663"/>
    </row>
    <row r="25" spans="1:7" ht="15" customHeight="1">
      <c r="A25" s="553" t="s">
        <v>120</v>
      </c>
      <c r="B25" s="185" t="s">
        <v>289</v>
      </c>
      <c r="C25" s="164">
        <v>172</v>
      </c>
      <c r="D25" s="164">
        <v>172</v>
      </c>
      <c r="E25" s="165">
        <v>325</v>
      </c>
      <c r="F25" s="663">
        <v>290</v>
      </c>
      <c r="G25" s="3">
        <f>F25*0.22</f>
        <v>63.8</v>
      </c>
    </row>
    <row r="26" spans="1:6" ht="15" customHeight="1">
      <c r="A26" s="555" t="s">
        <v>123</v>
      </c>
      <c r="B26" s="185" t="s">
        <v>124</v>
      </c>
      <c r="C26" s="164"/>
      <c r="D26" s="164"/>
      <c r="E26" s="164"/>
      <c r="F26" s="664"/>
    </row>
    <row r="27" spans="1:6" ht="15" customHeight="1">
      <c r="A27" s="556" t="s">
        <v>125</v>
      </c>
      <c r="B27" s="188" t="s">
        <v>126</v>
      </c>
      <c r="C27" s="164"/>
      <c r="D27" s="164"/>
      <c r="E27" s="164"/>
      <c r="F27" s="664"/>
    </row>
    <row r="28" spans="1:6" ht="15" customHeight="1">
      <c r="A28" s="557" t="s">
        <v>128</v>
      </c>
      <c r="B28" s="188" t="s">
        <v>129</v>
      </c>
      <c r="C28" s="164"/>
      <c r="D28" s="164"/>
      <c r="E28" s="164"/>
      <c r="F28" s="664"/>
    </row>
    <row r="29" spans="1:6" ht="15" customHeight="1">
      <c r="A29" s="558" t="s">
        <v>131</v>
      </c>
      <c r="B29" s="191" t="s">
        <v>132</v>
      </c>
      <c r="C29" s="192">
        <f>SUM(C25:C28)</f>
        <v>172</v>
      </c>
      <c r="D29" s="192">
        <f>SUM(D25:D28)</f>
        <v>172</v>
      </c>
      <c r="E29" s="228">
        <f>SUM(E25:E28)</f>
        <v>325</v>
      </c>
      <c r="F29" s="669">
        <f>SUM(F25:F28)</f>
        <v>290</v>
      </c>
    </row>
    <row r="30" spans="1:6" ht="12.75">
      <c r="A30" s="559"/>
      <c r="B30" s="194"/>
      <c r="C30" s="164"/>
      <c r="D30" s="164"/>
      <c r="E30" s="164"/>
      <c r="F30" s="164"/>
    </row>
    <row r="31" spans="1:6" ht="12.75">
      <c r="A31" s="546" t="s">
        <v>133</v>
      </c>
      <c r="B31" s="195" t="s">
        <v>134</v>
      </c>
      <c r="C31" s="164"/>
      <c r="D31" s="164"/>
      <c r="E31" s="164"/>
      <c r="F31" s="164"/>
    </row>
    <row r="32" spans="1:6" ht="12.75">
      <c r="A32" s="547" t="s">
        <v>135</v>
      </c>
      <c r="B32" s="169" t="s">
        <v>290</v>
      </c>
      <c r="C32" s="164"/>
      <c r="D32" s="164"/>
      <c r="E32" s="164"/>
      <c r="F32" s="164"/>
    </row>
    <row r="33" spans="1:6" ht="12.75">
      <c r="A33" s="547" t="s">
        <v>137</v>
      </c>
      <c r="B33" s="169" t="s">
        <v>138</v>
      </c>
      <c r="C33" s="164"/>
      <c r="D33" s="164"/>
      <c r="E33" s="164"/>
      <c r="F33" s="164"/>
    </row>
    <row r="34" spans="1:6" ht="12.75">
      <c r="A34" s="547" t="s">
        <v>140</v>
      </c>
      <c r="B34" s="169" t="s">
        <v>141</v>
      </c>
      <c r="C34" s="164"/>
      <c r="D34" s="164"/>
      <c r="E34" s="164"/>
      <c r="F34" s="164"/>
    </row>
    <row r="35" spans="1:9" ht="12.75">
      <c r="A35" s="547" t="s">
        <v>142</v>
      </c>
      <c r="B35" s="169" t="s">
        <v>143</v>
      </c>
      <c r="C35" s="164">
        <v>325</v>
      </c>
      <c r="D35" s="164">
        <v>325</v>
      </c>
      <c r="E35" s="164">
        <v>325</v>
      </c>
      <c r="F35" s="164">
        <v>98</v>
      </c>
      <c r="G35" s="322" t="s">
        <v>553</v>
      </c>
      <c r="H35" s="322">
        <v>30000</v>
      </c>
      <c r="I35" s="322"/>
    </row>
    <row r="36" spans="1:9" ht="12.75">
      <c r="A36" s="547" t="s">
        <v>145</v>
      </c>
      <c r="B36" s="196" t="s">
        <v>146</v>
      </c>
      <c r="C36" s="197">
        <f>SUM(C31:C35)</f>
        <v>325</v>
      </c>
      <c r="D36" s="197">
        <f>SUM(D31:D35)</f>
        <v>325</v>
      </c>
      <c r="E36" s="197">
        <f>SUM(E31:E35)</f>
        <v>325</v>
      </c>
      <c r="F36" s="197">
        <f>SUM(F31:F35)</f>
        <v>98</v>
      </c>
      <c r="G36" s="322" t="s">
        <v>554</v>
      </c>
      <c r="H36" s="250">
        <v>30000</v>
      </c>
      <c r="I36" s="322"/>
    </row>
    <row r="37" spans="1:9" ht="12.75">
      <c r="A37" s="547" t="s">
        <v>147</v>
      </c>
      <c r="B37" s="169" t="s">
        <v>148</v>
      </c>
      <c r="C37" s="197"/>
      <c r="D37" s="197"/>
      <c r="E37" s="197"/>
      <c r="F37" s="197"/>
      <c r="G37" s="322" t="s">
        <v>555</v>
      </c>
      <c r="H37" s="322">
        <v>65000</v>
      </c>
      <c r="I37" s="322"/>
    </row>
    <row r="38" spans="1:9" ht="12.75">
      <c r="A38" s="547" t="s">
        <v>149</v>
      </c>
      <c r="B38" s="169" t="s">
        <v>150</v>
      </c>
      <c r="C38" s="164"/>
      <c r="D38" s="164"/>
      <c r="E38" s="164"/>
      <c r="F38" s="164"/>
      <c r="G38" s="322"/>
      <c r="H38" s="322"/>
      <c r="I38" s="322"/>
    </row>
    <row r="39" spans="1:9" ht="12.75">
      <c r="A39" s="547" t="s">
        <v>151</v>
      </c>
      <c r="B39" s="169" t="s">
        <v>152</v>
      </c>
      <c r="C39" s="164"/>
      <c r="D39" s="164"/>
      <c r="E39" s="164"/>
      <c r="F39" s="164"/>
      <c r="G39" s="322" t="s">
        <v>556</v>
      </c>
      <c r="H39" s="322">
        <v>100000</v>
      </c>
      <c r="I39" s="322"/>
    </row>
    <row r="40" spans="1:9" ht="12.75">
      <c r="A40" s="547" t="s">
        <v>153</v>
      </c>
      <c r="B40" s="169" t="s">
        <v>154</v>
      </c>
      <c r="C40" s="164"/>
      <c r="D40" s="164"/>
      <c r="E40" s="164"/>
      <c r="F40" s="164"/>
      <c r="G40" s="322" t="s">
        <v>557</v>
      </c>
      <c r="H40" s="322">
        <v>100000</v>
      </c>
      <c r="I40" s="322"/>
    </row>
    <row r="41" spans="1:9" ht="12.75">
      <c r="A41" s="560" t="s">
        <v>156</v>
      </c>
      <c r="B41" s="199" t="s">
        <v>157</v>
      </c>
      <c r="C41" s="164"/>
      <c r="D41" s="164"/>
      <c r="E41" s="164"/>
      <c r="F41" s="164"/>
      <c r="G41" s="322"/>
      <c r="H41" s="322">
        <v>325000</v>
      </c>
      <c r="I41" s="322"/>
    </row>
    <row r="42" spans="1:6" ht="17.25" customHeight="1">
      <c r="A42" s="551" t="s">
        <v>159</v>
      </c>
      <c r="B42" s="200" t="s">
        <v>160</v>
      </c>
      <c r="C42" s="179">
        <f>SUM(C38:C41)</f>
        <v>0</v>
      </c>
      <c r="D42" s="179">
        <f>SUM(D38:D41)</f>
        <v>0</v>
      </c>
      <c r="E42" s="179">
        <f>SUM(E38:E41)</f>
        <v>0</v>
      </c>
      <c r="F42" s="179">
        <f>SUM(F38:F41)</f>
        <v>0</v>
      </c>
    </row>
    <row r="43" spans="1:6" ht="22.5" customHeight="1">
      <c r="A43" s="561" t="s">
        <v>161</v>
      </c>
      <c r="B43" s="202" t="s">
        <v>162</v>
      </c>
      <c r="C43" s="203">
        <f>SUM(C42,C36)</f>
        <v>325</v>
      </c>
      <c r="D43" s="203">
        <f>SUM(D42,D36)</f>
        <v>325</v>
      </c>
      <c r="E43" s="203">
        <f>SUM(E42,E36)</f>
        <v>325</v>
      </c>
      <c r="F43" s="203">
        <f>SUM(F42,F36)</f>
        <v>98</v>
      </c>
    </row>
    <row r="44" spans="1:6" ht="12.75">
      <c r="A44" s="546" t="s">
        <v>163</v>
      </c>
      <c r="B44" s="195" t="s">
        <v>164</v>
      </c>
      <c r="C44" s="164"/>
      <c r="D44" s="164"/>
      <c r="E44" s="164"/>
      <c r="F44" s="164"/>
    </row>
    <row r="45" spans="1:6" ht="12.75">
      <c r="A45" s="562" t="s">
        <v>165</v>
      </c>
      <c r="B45" s="205" t="s">
        <v>166</v>
      </c>
      <c r="C45" s="164"/>
      <c r="D45" s="164"/>
      <c r="E45" s="164"/>
      <c r="F45" s="164"/>
    </row>
    <row r="46" spans="1:6" ht="12.75">
      <c r="A46" s="547" t="s">
        <v>167</v>
      </c>
      <c r="B46" s="169" t="s">
        <v>168</v>
      </c>
      <c r="C46" s="164"/>
      <c r="D46" s="164"/>
      <c r="E46" s="164"/>
      <c r="F46" s="164"/>
    </row>
    <row r="47" spans="1:6" ht="12.75">
      <c r="A47" s="563" t="s">
        <v>169</v>
      </c>
      <c r="B47" s="207" t="s">
        <v>170</v>
      </c>
      <c r="C47" s="203">
        <f>SUM(C44:C46)</f>
        <v>0</v>
      </c>
      <c r="D47" s="203">
        <f>SUM(D44:D46)</f>
        <v>0</v>
      </c>
      <c r="E47" s="203">
        <f>SUM(E44:E46)</f>
        <v>0</v>
      </c>
      <c r="F47" s="203">
        <f>SUM(F44:F46)</f>
        <v>0</v>
      </c>
    </row>
    <row r="48" spans="1:6" ht="12.75">
      <c r="A48" s="547" t="s">
        <v>171</v>
      </c>
      <c r="B48" s="169" t="s">
        <v>172</v>
      </c>
      <c r="C48" s="164"/>
      <c r="D48" s="164"/>
      <c r="E48" s="164"/>
      <c r="F48" s="164"/>
    </row>
    <row r="49" spans="1:6" ht="12.75">
      <c r="A49" s="547" t="s">
        <v>173</v>
      </c>
      <c r="B49" s="169" t="s">
        <v>174</v>
      </c>
      <c r="C49" s="164"/>
      <c r="D49" s="164"/>
      <c r="E49" s="164"/>
      <c r="F49" s="164"/>
    </row>
    <row r="50" spans="1:6" ht="12.75">
      <c r="A50" s="547" t="s">
        <v>175</v>
      </c>
      <c r="B50" s="169" t="s">
        <v>176</v>
      </c>
      <c r="C50" s="164"/>
      <c r="D50" s="164"/>
      <c r="E50" s="164"/>
      <c r="F50" s="164"/>
    </row>
    <row r="51" spans="1:6" ht="12.75">
      <c r="A51" s="563" t="s">
        <v>177</v>
      </c>
      <c r="B51" s="207" t="s">
        <v>178</v>
      </c>
      <c r="C51" s="203">
        <f>SUM(C48:C50)</f>
        <v>0</v>
      </c>
      <c r="D51" s="203">
        <f>SUM(D48:D50)</f>
        <v>0</v>
      </c>
      <c r="E51" s="203">
        <f>SUM(E48:E50)</f>
        <v>0</v>
      </c>
      <c r="F51" s="203">
        <f>SUM(F48:F50)</f>
        <v>0</v>
      </c>
    </row>
    <row r="52" spans="1:6" ht="12.75">
      <c r="A52" s="547" t="s">
        <v>179</v>
      </c>
      <c r="B52" s="169" t="s">
        <v>180</v>
      </c>
      <c r="C52" s="164"/>
      <c r="D52" s="164"/>
      <c r="E52" s="164"/>
      <c r="F52" s="164"/>
    </row>
    <row r="53" spans="1:6" ht="12.75">
      <c r="A53" s="547" t="s">
        <v>181</v>
      </c>
      <c r="B53" s="169" t="s">
        <v>182</v>
      </c>
      <c r="C53" s="164"/>
      <c r="D53" s="164"/>
      <c r="E53" s="164"/>
      <c r="F53" s="164"/>
    </row>
    <row r="54" spans="1:6" ht="12.75">
      <c r="A54" s="547" t="s">
        <v>184</v>
      </c>
      <c r="B54" s="169" t="s">
        <v>185</v>
      </c>
      <c r="C54" s="164"/>
      <c r="D54" s="164"/>
      <c r="E54" s="164"/>
      <c r="F54" s="164"/>
    </row>
    <row r="55" spans="1:6" ht="12.75">
      <c r="A55" s="563" t="s">
        <v>186</v>
      </c>
      <c r="B55" s="207" t="s">
        <v>187</v>
      </c>
      <c r="C55" s="203">
        <f>SUM(C53:C54)</f>
        <v>0</v>
      </c>
      <c r="D55" s="203">
        <f>SUM(D53:D54)</f>
        <v>0</v>
      </c>
      <c r="E55" s="203">
        <f>SUM(E53:E54)</f>
        <v>0</v>
      </c>
      <c r="F55" s="203">
        <f>SUM(F53:F54)</f>
        <v>0</v>
      </c>
    </row>
    <row r="56" spans="1:6" ht="12.75">
      <c r="A56" s="563" t="s">
        <v>188</v>
      </c>
      <c r="B56" s="208" t="s">
        <v>189</v>
      </c>
      <c r="C56" s="379"/>
      <c r="D56" s="379"/>
      <c r="E56" s="379"/>
      <c r="F56" s="379"/>
    </row>
    <row r="57" spans="1:6" ht="12.75">
      <c r="A57" s="560"/>
      <c r="B57" s="128" t="s">
        <v>190</v>
      </c>
      <c r="C57" s="380"/>
      <c r="D57" s="380"/>
      <c r="E57" s="380"/>
      <c r="F57" s="380"/>
    </row>
    <row r="58" spans="1:6" ht="12.75">
      <c r="A58" s="560" t="s">
        <v>191</v>
      </c>
      <c r="B58" s="128" t="s">
        <v>192</v>
      </c>
      <c r="C58" s="380"/>
      <c r="D58" s="380"/>
      <c r="E58" s="380"/>
      <c r="F58" s="380"/>
    </row>
    <row r="59" spans="1:6" ht="12.75">
      <c r="A59" s="560" t="s">
        <v>194</v>
      </c>
      <c r="B59" s="128" t="s">
        <v>195</v>
      </c>
      <c r="C59" s="380"/>
      <c r="D59" s="380"/>
      <c r="E59" s="380"/>
      <c r="F59" s="380"/>
    </row>
    <row r="60" spans="1:6" ht="16.5" customHeight="1">
      <c r="A60" s="564" t="s">
        <v>196</v>
      </c>
      <c r="B60" s="130" t="s">
        <v>197</v>
      </c>
      <c r="C60" s="381">
        <f>SUM(C58:C59)</f>
        <v>0</v>
      </c>
      <c r="D60" s="381">
        <f>SUM(D58:D59)</f>
        <v>0</v>
      </c>
      <c r="E60" s="381">
        <f>SUM(E58:E59)</f>
        <v>0</v>
      </c>
      <c r="F60" s="381">
        <f>SUM(F58:F59)</f>
        <v>0</v>
      </c>
    </row>
    <row r="61" spans="1:6" ht="16.5" customHeight="1">
      <c r="A61" s="557" t="s">
        <v>198</v>
      </c>
      <c r="B61" s="133" t="s">
        <v>199</v>
      </c>
      <c r="C61" s="381"/>
      <c r="D61" s="381"/>
      <c r="E61" s="381"/>
      <c r="F61" s="381"/>
    </row>
    <row r="62" spans="1:6" ht="16.5" customHeight="1">
      <c r="A62" s="557" t="s">
        <v>200</v>
      </c>
      <c r="B62" s="133" t="s">
        <v>201</v>
      </c>
      <c r="C62" s="381"/>
      <c r="D62" s="381"/>
      <c r="E62" s="381"/>
      <c r="F62" s="381"/>
    </row>
    <row r="63" spans="1:6" ht="16.5" customHeight="1">
      <c r="A63" s="557" t="s">
        <v>202</v>
      </c>
      <c r="B63" s="133" t="s">
        <v>203</v>
      </c>
      <c r="C63" s="381"/>
      <c r="D63" s="381"/>
      <c r="E63" s="381"/>
      <c r="F63" s="381"/>
    </row>
    <row r="64" spans="1:7" ht="16.5" customHeight="1">
      <c r="A64" s="557" t="s">
        <v>205</v>
      </c>
      <c r="B64" s="133" t="s">
        <v>206</v>
      </c>
      <c r="C64" s="381"/>
      <c r="D64" s="381"/>
      <c r="E64" s="381"/>
      <c r="F64" s="381"/>
      <c r="G64" s="585"/>
    </row>
    <row r="65" spans="1:6" ht="16.5" customHeight="1">
      <c r="A65" s="565" t="s">
        <v>208</v>
      </c>
      <c r="B65" s="130" t="s">
        <v>209</v>
      </c>
      <c r="C65" s="381">
        <f>SUM(C61:C64)</f>
        <v>0</v>
      </c>
      <c r="D65" s="381">
        <f>SUM(D61:D64)</f>
        <v>0</v>
      </c>
      <c r="E65" s="381">
        <f>SUM(E61:E64)</f>
        <v>0</v>
      </c>
      <c r="F65" s="381">
        <f>SUM(F61:F64)</f>
        <v>0</v>
      </c>
    </row>
    <row r="66" spans="1:6" ht="16.5" customHeight="1">
      <c r="A66" s="566" t="s">
        <v>210</v>
      </c>
      <c r="B66" s="127" t="s">
        <v>211</v>
      </c>
      <c r="C66" s="382">
        <f>SUM(C65+C60+C56+C55+C52)</f>
        <v>0</v>
      </c>
      <c r="D66" s="382">
        <f>SUM(D65+D60+D56+D55+D52)</f>
        <v>0</v>
      </c>
      <c r="E66" s="382">
        <f>SUM(E65+E60+E56+E55+E52)</f>
        <v>0</v>
      </c>
      <c r="F66" s="382">
        <f>SUM(F65+F60+F56+F55+F52)</f>
        <v>0</v>
      </c>
    </row>
    <row r="67" spans="1:6" ht="16.5" customHeight="1">
      <c r="A67" s="547" t="s">
        <v>212</v>
      </c>
      <c r="B67" s="133" t="s">
        <v>213</v>
      </c>
      <c r="C67" s="383"/>
      <c r="D67" s="383"/>
      <c r="E67" s="383"/>
      <c r="F67" s="383"/>
    </row>
    <row r="68" spans="1:6" ht="16.5" customHeight="1">
      <c r="A68" s="547" t="s">
        <v>214</v>
      </c>
      <c r="B68" s="133" t="s">
        <v>215</v>
      </c>
      <c r="C68" s="383"/>
      <c r="D68" s="383"/>
      <c r="E68" s="383"/>
      <c r="F68" s="383"/>
    </row>
    <row r="69" spans="1:6" ht="16.5" customHeight="1">
      <c r="A69" s="563" t="s">
        <v>217</v>
      </c>
      <c r="B69" s="127" t="s">
        <v>218</v>
      </c>
      <c r="C69" s="382">
        <f>SUM(C67:C68)</f>
        <v>0</v>
      </c>
      <c r="D69" s="382">
        <f>SUM(D67:D68)</f>
        <v>0</v>
      </c>
      <c r="E69" s="382">
        <f>SUM(E67:E68)</f>
        <v>0</v>
      </c>
      <c r="F69" s="382">
        <f>SUM(F67:F68)</f>
        <v>0</v>
      </c>
    </row>
    <row r="70" spans="1:7" ht="26.25" customHeight="1">
      <c r="A70" s="564" t="s">
        <v>219</v>
      </c>
      <c r="B70" s="130" t="s">
        <v>220</v>
      </c>
      <c r="C70" s="384">
        <v>88</v>
      </c>
      <c r="D70" s="384">
        <v>88</v>
      </c>
      <c r="E70" s="384">
        <v>88</v>
      </c>
      <c r="F70" s="384">
        <v>27</v>
      </c>
      <c r="G70" s="3">
        <f>F70*27%</f>
        <v>7.290000000000001</v>
      </c>
    </row>
    <row r="71" spans="1:6" ht="15.75" customHeight="1">
      <c r="A71" s="551" t="s">
        <v>221</v>
      </c>
      <c r="B71" s="130" t="s">
        <v>222</v>
      </c>
      <c r="C71" s="384"/>
      <c r="D71" s="384"/>
      <c r="E71" s="384"/>
      <c r="F71" s="384"/>
    </row>
    <row r="72" spans="1:6" ht="15.75" customHeight="1">
      <c r="A72" s="567" t="s">
        <v>223</v>
      </c>
      <c r="B72" s="130" t="s">
        <v>224</v>
      </c>
      <c r="C72" s="384"/>
      <c r="D72" s="384"/>
      <c r="E72" s="384"/>
      <c r="F72" s="384"/>
    </row>
    <row r="73" spans="1:6" ht="15.75" customHeight="1">
      <c r="A73" s="568" t="s">
        <v>225</v>
      </c>
      <c r="B73" s="142" t="s">
        <v>226</v>
      </c>
      <c r="C73" s="384"/>
      <c r="D73" s="384"/>
      <c r="E73" s="384"/>
      <c r="F73" s="384"/>
    </row>
    <row r="74" spans="1:7" ht="15.75" customHeight="1">
      <c r="A74" s="569" t="s">
        <v>227</v>
      </c>
      <c r="B74" s="143" t="s">
        <v>228</v>
      </c>
      <c r="C74" s="383"/>
      <c r="D74" s="383"/>
      <c r="E74" s="383"/>
      <c r="F74" s="886"/>
      <c r="G74" s="886"/>
    </row>
    <row r="75" spans="1:6" ht="15.75" customHeight="1">
      <c r="A75" s="569" t="s">
        <v>229</v>
      </c>
      <c r="B75" s="143" t="s">
        <v>230</v>
      </c>
      <c r="C75" s="383"/>
      <c r="D75" s="383"/>
      <c r="E75" s="383"/>
      <c r="F75" s="383"/>
    </row>
    <row r="76" spans="1:6" ht="15.75" customHeight="1">
      <c r="A76" s="570" t="s">
        <v>231</v>
      </c>
      <c r="B76" s="130" t="s">
        <v>232</v>
      </c>
      <c r="C76" s="384">
        <f>SUM(C74:C75)</f>
        <v>0</v>
      </c>
      <c r="D76" s="384">
        <f>SUM(D74:D75)</f>
        <v>0</v>
      </c>
      <c r="E76" s="384">
        <f>SUM(E74:E75)</f>
        <v>0</v>
      </c>
      <c r="F76" s="384">
        <f>SUM(F74:F75)</f>
        <v>0</v>
      </c>
    </row>
    <row r="77" spans="1:6" ht="24.75" customHeight="1">
      <c r="A77" s="571" t="s">
        <v>233</v>
      </c>
      <c r="B77" s="127" t="s">
        <v>234</v>
      </c>
      <c r="C77" s="382">
        <f>C76+C73+C72+C71+C70</f>
        <v>88</v>
      </c>
      <c r="D77" s="382">
        <f>D76+D73+D72+D71+D70</f>
        <v>88</v>
      </c>
      <c r="E77" s="382">
        <f>E76+E73+E72+E71+E70</f>
        <v>88</v>
      </c>
      <c r="F77" s="382">
        <f>F76+F73+F72+F71+F70</f>
        <v>27</v>
      </c>
    </row>
    <row r="78" spans="1:9" ht="24.75" customHeight="1">
      <c r="A78" s="572" t="s">
        <v>235</v>
      </c>
      <c r="B78" s="148" t="s">
        <v>236</v>
      </c>
      <c r="C78" s="382">
        <f>SUM(C77+C69+C66+C47+C43)</f>
        <v>413</v>
      </c>
      <c r="D78" s="382">
        <f>SUM(D77+D69+D66+D47+D43)</f>
        <v>413</v>
      </c>
      <c r="E78" s="382">
        <f>SUM(E77+E69+E66+E47+E43)</f>
        <v>413</v>
      </c>
      <c r="F78" s="382">
        <f>SUM(F77+F69+F66+F47+F43)</f>
        <v>125</v>
      </c>
      <c r="G78" s="146"/>
      <c r="H78" s="146"/>
      <c r="I78" s="146"/>
    </row>
    <row r="79" spans="1:9" ht="24.75" customHeight="1">
      <c r="A79" s="570" t="s">
        <v>237</v>
      </c>
      <c r="B79" s="133" t="s">
        <v>238</v>
      </c>
      <c r="C79" s="384"/>
      <c r="D79" s="384"/>
      <c r="E79" s="384"/>
      <c r="F79" s="384"/>
      <c r="G79" s="146"/>
      <c r="H79" s="146"/>
      <c r="I79" s="146"/>
    </row>
    <row r="80" spans="1:9" ht="24.75" customHeight="1">
      <c r="A80" s="570" t="s">
        <v>239</v>
      </c>
      <c r="B80" s="133" t="s">
        <v>240</v>
      </c>
      <c r="C80" s="384"/>
      <c r="D80" s="384"/>
      <c r="E80" s="384"/>
      <c r="F80" s="384"/>
      <c r="G80" s="146"/>
      <c r="H80" s="146"/>
      <c r="I80" s="146"/>
    </row>
    <row r="81" spans="1:9" ht="15" customHeight="1">
      <c r="A81" s="570"/>
      <c r="B81" s="185" t="s">
        <v>241</v>
      </c>
      <c r="C81" s="384"/>
      <c r="D81" s="384"/>
      <c r="E81" s="384"/>
      <c r="F81" s="384"/>
      <c r="G81" s="146"/>
      <c r="H81" s="146"/>
      <c r="I81" s="146"/>
    </row>
    <row r="82" spans="1:6" ht="15" customHeight="1">
      <c r="A82" s="570"/>
      <c r="B82" s="185" t="s">
        <v>242</v>
      </c>
      <c r="C82" s="164"/>
      <c r="D82" s="164"/>
      <c r="E82" s="164"/>
      <c r="F82" s="164"/>
    </row>
    <row r="83" spans="1:6" ht="15" customHeight="1">
      <c r="A83" s="570"/>
      <c r="B83" s="104" t="s">
        <v>243</v>
      </c>
      <c r="C83" s="164"/>
      <c r="D83" s="164"/>
      <c r="E83" s="164"/>
      <c r="F83" s="164"/>
    </row>
    <row r="84" spans="1:6" ht="15" customHeight="1">
      <c r="A84" s="571" t="s">
        <v>244</v>
      </c>
      <c r="B84" s="127" t="s">
        <v>245</v>
      </c>
      <c r="C84" s="179">
        <f>SUM(C80:C83)</f>
        <v>0</v>
      </c>
      <c r="D84" s="179">
        <f>SUM(D80:D83)</f>
        <v>0</v>
      </c>
      <c r="E84" s="179">
        <f>SUM(E80:E83)</f>
        <v>0</v>
      </c>
      <c r="F84" s="179">
        <f>SUM(F80:F83)</f>
        <v>0</v>
      </c>
    </row>
    <row r="85" spans="1:6" s="150" customFormat="1" ht="15" customHeight="1">
      <c r="A85" s="572" t="s">
        <v>246</v>
      </c>
      <c r="B85" s="222" t="s">
        <v>247</v>
      </c>
      <c r="C85" s="203">
        <f>SUM(C79+C84)</f>
        <v>0</v>
      </c>
      <c r="D85" s="203">
        <f>SUM(D79+D84)</f>
        <v>0</v>
      </c>
      <c r="E85" s="203">
        <f>SUM(E79+E84)</f>
        <v>0</v>
      </c>
      <c r="F85" s="203">
        <f>SUM(F79+F84)</f>
        <v>0</v>
      </c>
    </row>
    <row r="86" spans="1:6" ht="15" customHeight="1">
      <c r="A86" s="573" t="s">
        <v>248</v>
      </c>
      <c r="B86" s="133" t="s">
        <v>249</v>
      </c>
      <c r="C86" s="383"/>
      <c r="D86" s="383"/>
      <c r="E86" s="383"/>
      <c r="F86" s="383"/>
    </row>
    <row r="87" spans="1:6" s="153" customFormat="1" ht="15" customHeight="1">
      <c r="A87" s="573" t="s">
        <v>250</v>
      </c>
      <c r="B87" s="133" t="s">
        <v>251</v>
      </c>
      <c r="C87" s="383"/>
      <c r="D87" s="383"/>
      <c r="E87" s="383"/>
      <c r="F87" s="383"/>
    </row>
    <row r="88" spans="1:6" ht="15" customHeight="1">
      <c r="A88" s="573" t="s">
        <v>252</v>
      </c>
      <c r="B88" s="133" t="s">
        <v>253</v>
      </c>
      <c r="C88" s="383"/>
      <c r="D88" s="383"/>
      <c r="E88" s="383"/>
      <c r="F88" s="383"/>
    </row>
    <row r="89" spans="1:6" ht="15" customHeight="1">
      <c r="A89" s="573" t="s">
        <v>254</v>
      </c>
      <c r="B89" s="133" t="s">
        <v>255</v>
      </c>
      <c r="C89" s="383"/>
      <c r="D89" s="383"/>
      <c r="E89" s="383"/>
      <c r="F89" s="383"/>
    </row>
    <row r="90" spans="1:6" ht="15" customHeight="1">
      <c r="A90" s="573" t="s">
        <v>256</v>
      </c>
      <c r="B90" s="133" t="s">
        <v>257</v>
      </c>
      <c r="C90" s="383"/>
      <c r="D90" s="383"/>
      <c r="E90" s="383"/>
      <c r="F90" s="383"/>
    </row>
    <row r="91" spans="1:6" ht="25.5" customHeight="1">
      <c r="A91" s="573" t="s">
        <v>262</v>
      </c>
      <c r="B91" s="133" t="s">
        <v>263</v>
      </c>
      <c r="C91" s="383"/>
      <c r="D91" s="383"/>
      <c r="E91" s="383"/>
      <c r="F91" s="383"/>
    </row>
    <row r="92" spans="1:6" ht="12.75">
      <c r="A92" s="572" t="s">
        <v>264</v>
      </c>
      <c r="B92" s="148" t="s">
        <v>265</v>
      </c>
      <c r="C92" s="384">
        <f>SUM(C86:C91)</f>
        <v>0</v>
      </c>
      <c r="D92" s="384">
        <f>SUM(D86:D91)</f>
        <v>0</v>
      </c>
      <c r="E92" s="384">
        <f>SUM(E86:E91)</f>
        <v>0</v>
      </c>
      <c r="F92" s="384">
        <f>SUM(F86:F91)</f>
        <v>0</v>
      </c>
    </row>
    <row r="93" spans="1:6" ht="12.75">
      <c r="A93" s="573" t="s">
        <v>266</v>
      </c>
      <c r="B93" s="133" t="s">
        <v>267</v>
      </c>
      <c r="C93" s="383"/>
      <c r="D93" s="383"/>
      <c r="E93" s="383"/>
      <c r="F93" s="383"/>
    </row>
    <row r="94" spans="1:6" ht="12.75">
      <c r="A94" s="573" t="s">
        <v>269</v>
      </c>
      <c r="B94" s="133" t="s">
        <v>270</v>
      </c>
      <c r="C94" s="383"/>
      <c r="D94" s="383"/>
      <c r="E94" s="383"/>
      <c r="F94" s="383"/>
    </row>
    <row r="95" spans="1:6" ht="12.75">
      <c r="A95" s="573" t="s">
        <v>271</v>
      </c>
      <c r="B95" s="133" t="s">
        <v>272</v>
      </c>
      <c r="C95" s="383"/>
      <c r="D95" s="383"/>
      <c r="E95" s="383"/>
      <c r="F95" s="383"/>
    </row>
    <row r="96" spans="1:6" ht="24" customHeight="1">
      <c r="A96" s="573" t="s">
        <v>273</v>
      </c>
      <c r="B96" s="133" t="s">
        <v>274</v>
      </c>
      <c r="C96" s="383"/>
      <c r="D96" s="383"/>
      <c r="E96" s="383"/>
      <c r="F96" s="383"/>
    </row>
    <row r="97" spans="1:6" ht="12.75">
      <c r="A97" s="572" t="s">
        <v>275</v>
      </c>
      <c r="B97" s="148" t="s">
        <v>276</v>
      </c>
      <c r="C97" s="384">
        <f>SUM(C93:C96)</f>
        <v>0</v>
      </c>
      <c r="D97" s="384">
        <f>SUM(D93:D96)</f>
        <v>0</v>
      </c>
      <c r="E97" s="384">
        <f>SUM(E93:E96)</f>
        <v>0</v>
      </c>
      <c r="F97" s="384">
        <f>SUM(F93:F96)</f>
        <v>0</v>
      </c>
    </row>
    <row r="98" spans="1:6" ht="25.5" customHeight="1">
      <c r="A98" s="573" t="s">
        <v>277</v>
      </c>
      <c r="B98" s="158" t="s">
        <v>278</v>
      </c>
      <c r="C98" s="383"/>
      <c r="D98" s="383"/>
      <c r="E98" s="383"/>
      <c r="F98" s="383"/>
    </row>
    <row r="99" spans="1:6" ht="27" customHeight="1">
      <c r="A99" s="574" t="s">
        <v>279</v>
      </c>
      <c r="B99" s="133" t="s">
        <v>280</v>
      </c>
      <c r="C99" s="383"/>
      <c r="D99" s="383"/>
      <c r="E99" s="383"/>
      <c r="F99" s="383"/>
    </row>
    <row r="100" spans="1:6" ht="12.75">
      <c r="A100" s="572" t="s">
        <v>281</v>
      </c>
      <c r="B100" s="226" t="s">
        <v>282</v>
      </c>
      <c r="C100" s="179">
        <f>SUM(C98:C99)</f>
        <v>0</v>
      </c>
      <c r="D100" s="179">
        <f>SUM(D98:D99)</f>
        <v>0</v>
      </c>
      <c r="E100" s="179">
        <f>SUM(E98:E99)</f>
        <v>0</v>
      </c>
      <c r="F100" s="179">
        <f>SUM(F98:F99)</f>
        <v>0</v>
      </c>
    </row>
    <row r="101" spans="1:6" ht="12.75">
      <c r="A101" s="573"/>
      <c r="B101" s="227" t="s">
        <v>283</v>
      </c>
      <c r="C101" s="192">
        <f>SUM(C100+C97+C92+C85+C78+C29+C23)</f>
        <v>1365</v>
      </c>
      <c r="D101" s="192">
        <f>SUM(D100+D97+D92+D85+D78+D29+D23)</f>
        <v>1365</v>
      </c>
      <c r="E101" s="228">
        <f>SUM(E100+E97+E92+E85+E78+E29+E23)</f>
        <v>2213</v>
      </c>
      <c r="F101" s="669">
        <f>SUM(F100+F97+F92+F85+F78+F29+F23)</f>
        <v>1880</v>
      </c>
    </row>
  </sheetData>
  <sheetProtection selectLockedCells="1" selectUnlockedCells="1"/>
  <mergeCells count="2">
    <mergeCell ref="A2:E2"/>
    <mergeCell ref="F74:G74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47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83">
      <selection activeCell="F97" sqref="F97"/>
    </sheetView>
  </sheetViews>
  <sheetFormatPr defaultColWidth="8.41015625" defaultRowHeight="18"/>
  <cols>
    <col min="1" max="1" width="8.41015625" style="543" customWidth="1"/>
    <col min="2" max="2" width="35.33203125" style="3" customWidth="1"/>
    <col min="3" max="4" width="6" style="586" customWidth="1"/>
    <col min="5" max="5" width="7.75" style="587" customWidth="1"/>
    <col min="6" max="6" width="7.75" style="864" customWidth="1"/>
    <col min="7" max="249" width="7.08203125" style="3" customWidth="1"/>
    <col min="250" max="16384" width="8.41015625" style="3" customWidth="1"/>
  </cols>
  <sheetData>
    <row r="2" spans="1:6" ht="12.75">
      <c r="A2" s="884" t="s">
        <v>50</v>
      </c>
      <c r="B2" s="884"/>
      <c r="C2" s="884"/>
      <c r="D2" s="884"/>
      <c r="E2" s="884"/>
      <c r="F2" s="633"/>
    </row>
    <row r="3" spans="3:6" ht="12.75">
      <c r="C3" s="588"/>
      <c r="D3" s="588"/>
      <c r="E3" s="776" t="s">
        <v>5</v>
      </c>
      <c r="F3" s="861" t="s">
        <v>708</v>
      </c>
    </row>
    <row r="4" spans="1:6" ht="12.75">
      <c r="A4" s="544">
        <v>960302</v>
      </c>
      <c r="B4" s="463" t="s">
        <v>45</v>
      </c>
      <c r="C4" s="589" t="s">
        <v>292</v>
      </c>
      <c r="D4" s="589" t="s">
        <v>292</v>
      </c>
      <c r="E4" s="777" t="s">
        <v>700</v>
      </c>
      <c r="F4" s="862" t="s">
        <v>700</v>
      </c>
    </row>
    <row r="5" spans="1:6" ht="12.75">
      <c r="A5" s="545" t="s">
        <v>558</v>
      </c>
      <c r="B5" s="78"/>
      <c r="C5" s="262"/>
      <c r="D5" s="262"/>
      <c r="E5" s="262"/>
      <c r="F5" s="781"/>
    </row>
    <row r="6" spans="1:6" ht="12.75">
      <c r="A6" s="546" t="s">
        <v>60</v>
      </c>
      <c r="B6" s="167" t="s">
        <v>61</v>
      </c>
      <c r="C6" s="262"/>
      <c r="D6" s="262"/>
      <c r="E6" s="262"/>
      <c r="F6" s="781"/>
    </row>
    <row r="7" spans="1:6" ht="12.75">
      <c r="A7" s="547" t="s">
        <v>64</v>
      </c>
      <c r="B7" s="169" t="s">
        <v>65</v>
      </c>
      <c r="C7" s="262"/>
      <c r="D7" s="262"/>
      <c r="E7" s="262"/>
      <c r="F7" s="781"/>
    </row>
    <row r="8" spans="1:6" ht="12.75">
      <c r="A8" s="547" t="s">
        <v>69</v>
      </c>
      <c r="B8" s="169" t="s">
        <v>70</v>
      </c>
      <c r="C8" s="273"/>
      <c r="D8" s="273"/>
      <c r="E8" s="273"/>
      <c r="F8" s="825"/>
    </row>
    <row r="9" spans="1:6" ht="12.75">
      <c r="A9" s="547" t="s">
        <v>73</v>
      </c>
      <c r="B9" s="169" t="s">
        <v>74</v>
      </c>
      <c r="C9" s="262"/>
      <c r="D9" s="262"/>
      <c r="E9" s="262"/>
      <c r="F9" s="781"/>
    </row>
    <row r="10" spans="1:6" ht="12.75">
      <c r="A10" s="547" t="s">
        <v>77</v>
      </c>
      <c r="B10" s="170" t="s">
        <v>78</v>
      </c>
      <c r="C10" s="262"/>
      <c r="D10" s="262"/>
      <c r="E10" s="262"/>
      <c r="F10" s="781"/>
    </row>
    <row r="11" spans="1:6" ht="12.75">
      <c r="A11" s="547" t="s">
        <v>82</v>
      </c>
      <c r="B11" s="170" t="s">
        <v>83</v>
      </c>
      <c r="C11" s="262"/>
      <c r="D11" s="262"/>
      <c r="E11" s="262"/>
      <c r="F11" s="781"/>
    </row>
    <row r="12" spans="1:6" ht="12.75">
      <c r="A12" s="547" t="s">
        <v>86</v>
      </c>
      <c r="B12" s="171" t="s">
        <v>286</v>
      </c>
      <c r="C12" s="262"/>
      <c r="D12" s="262"/>
      <c r="E12" s="262"/>
      <c r="F12" s="781"/>
    </row>
    <row r="13" spans="1:6" ht="12.75">
      <c r="A13" s="547" t="s">
        <v>89</v>
      </c>
      <c r="B13" s="171" t="s">
        <v>90</v>
      </c>
      <c r="C13" s="262"/>
      <c r="D13" s="262"/>
      <c r="E13" s="262"/>
      <c r="F13" s="781"/>
    </row>
    <row r="14" spans="1:6" ht="12.75">
      <c r="A14" s="547" t="s">
        <v>92</v>
      </c>
      <c r="B14" s="169" t="s">
        <v>287</v>
      </c>
      <c r="C14" s="262"/>
      <c r="D14" s="262"/>
      <c r="E14" s="262"/>
      <c r="F14" s="781"/>
    </row>
    <row r="15" spans="1:6" ht="12.75">
      <c r="A15" s="547" t="s">
        <v>96</v>
      </c>
      <c r="B15" s="169" t="s">
        <v>288</v>
      </c>
      <c r="C15" s="262"/>
      <c r="D15" s="262"/>
      <c r="E15" s="262"/>
      <c r="F15" s="781"/>
    </row>
    <row r="16" spans="1:6" ht="12.75">
      <c r="A16" s="548" t="s">
        <v>98</v>
      </c>
      <c r="B16" s="173" t="s">
        <v>99</v>
      </c>
      <c r="C16" s="262"/>
      <c r="D16" s="262"/>
      <c r="E16" s="262"/>
      <c r="F16" s="781"/>
    </row>
    <row r="17" spans="1:6" ht="12.75">
      <c r="A17" s="549" t="s">
        <v>102</v>
      </c>
      <c r="B17" s="175" t="s">
        <v>103</v>
      </c>
      <c r="C17" s="273">
        <f>SUM(C6:C16)</f>
        <v>0</v>
      </c>
      <c r="D17" s="273">
        <f>SUM(D6:D16)</f>
        <v>0</v>
      </c>
      <c r="E17" s="273">
        <f>SUM(E6:E16)</f>
        <v>0</v>
      </c>
      <c r="F17" s="825">
        <f>SUM(F6:F16)</f>
        <v>0</v>
      </c>
    </row>
    <row r="18" spans="1:6" ht="12.75">
      <c r="A18" s="550" t="s">
        <v>104</v>
      </c>
      <c r="B18" s="178" t="s">
        <v>105</v>
      </c>
      <c r="C18" s="262"/>
      <c r="D18" s="262"/>
      <c r="E18" s="262"/>
      <c r="F18" s="781"/>
    </row>
    <row r="19" spans="1:7" ht="12.75">
      <c r="A19" s="550" t="s">
        <v>107</v>
      </c>
      <c r="B19" s="178" t="s">
        <v>108</v>
      </c>
      <c r="C19" s="262"/>
      <c r="D19" s="262"/>
      <c r="E19" s="262"/>
      <c r="F19" s="781"/>
      <c r="G19" s="658"/>
    </row>
    <row r="20" spans="1:6" ht="12.75">
      <c r="A20" s="550" t="s">
        <v>109</v>
      </c>
      <c r="B20" s="178" t="s">
        <v>110</v>
      </c>
      <c r="C20" s="262"/>
      <c r="D20" s="262"/>
      <c r="E20" s="262"/>
      <c r="F20" s="781"/>
    </row>
    <row r="21" spans="1:7" ht="12.75">
      <c r="A21" s="550" t="s">
        <v>111</v>
      </c>
      <c r="B21" s="178" t="s">
        <v>112</v>
      </c>
      <c r="C21" s="262">
        <v>105</v>
      </c>
      <c r="D21" s="262">
        <v>105</v>
      </c>
      <c r="E21" s="700">
        <v>164</v>
      </c>
      <c r="F21" s="780">
        <v>164</v>
      </c>
      <c r="G21" s="645" t="s">
        <v>701</v>
      </c>
    </row>
    <row r="22" spans="1:6" ht="12.75">
      <c r="A22" s="549" t="s">
        <v>115</v>
      </c>
      <c r="B22" s="175" t="s">
        <v>116</v>
      </c>
      <c r="C22" s="273">
        <f>SUM(C18:C21)</f>
        <v>105</v>
      </c>
      <c r="D22" s="273">
        <f>SUM(D18:D21)</f>
        <v>105</v>
      </c>
      <c r="E22" s="701">
        <f>SUM(E18:E21)</f>
        <v>164</v>
      </c>
      <c r="F22" s="778">
        <f>SUM(F18:F21)</f>
        <v>164</v>
      </c>
    </row>
    <row r="23" spans="1:6" ht="13.5" customHeight="1">
      <c r="A23" s="551" t="s">
        <v>117</v>
      </c>
      <c r="B23" s="181" t="s">
        <v>118</v>
      </c>
      <c r="C23" s="273">
        <f>SUM(C22,C17)</f>
        <v>105</v>
      </c>
      <c r="D23" s="273">
        <f>SUM(D22,D17)</f>
        <v>105</v>
      </c>
      <c r="E23" s="701">
        <f>SUM(E22,E17)</f>
        <v>164</v>
      </c>
      <c r="F23" s="778">
        <f>SUM(F22,F17)</f>
        <v>164</v>
      </c>
    </row>
    <row r="24" spans="1:6" ht="12.75">
      <c r="A24" s="552"/>
      <c r="B24" s="183"/>
      <c r="C24" s="262"/>
      <c r="D24" s="262"/>
      <c r="E24" s="262"/>
      <c r="F24" s="781"/>
    </row>
    <row r="25" spans="1:7" ht="12.75">
      <c r="A25" s="553" t="s">
        <v>120</v>
      </c>
      <c r="B25" s="185" t="s">
        <v>289</v>
      </c>
      <c r="C25" s="262">
        <v>23</v>
      </c>
      <c r="D25" s="262">
        <v>23</v>
      </c>
      <c r="E25" s="700">
        <v>33</v>
      </c>
      <c r="F25" s="780">
        <v>33</v>
      </c>
      <c r="G25" s="3" t="s">
        <v>702</v>
      </c>
    </row>
    <row r="26" spans="1:6" ht="12.75">
      <c r="A26" s="555" t="s">
        <v>123</v>
      </c>
      <c r="B26" s="185" t="s">
        <v>124</v>
      </c>
      <c r="C26" s="262"/>
      <c r="D26" s="262"/>
      <c r="E26" s="262"/>
      <c r="F26" s="781"/>
    </row>
    <row r="27" spans="1:6" ht="12.75">
      <c r="A27" s="556" t="s">
        <v>125</v>
      </c>
      <c r="B27" s="188" t="s">
        <v>126</v>
      </c>
      <c r="C27" s="262">
        <v>0</v>
      </c>
      <c r="D27" s="262">
        <v>0</v>
      </c>
      <c r="E27" s="262">
        <f>F27*16.67%</f>
        <v>0</v>
      </c>
      <c r="F27" s="781">
        <f>G27*16.67%</f>
        <v>0</v>
      </c>
    </row>
    <row r="28" spans="1:6" ht="12.75">
      <c r="A28" s="557" t="s">
        <v>128</v>
      </c>
      <c r="B28" s="188" t="s">
        <v>129</v>
      </c>
      <c r="C28" s="262">
        <v>0</v>
      </c>
      <c r="D28" s="262">
        <v>0</v>
      </c>
      <c r="E28" s="262">
        <f>F27*19.34%</f>
        <v>0</v>
      </c>
      <c r="F28" s="781">
        <f>G27*19.34%</f>
        <v>0</v>
      </c>
    </row>
    <row r="29" spans="1:6" ht="12.75">
      <c r="A29" s="558" t="s">
        <v>131</v>
      </c>
      <c r="B29" s="191" t="s">
        <v>132</v>
      </c>
      <c r="C29" s="273">
        <f>SUM(C25:C28)</f>
        <v>23</v>
      </c>
      <c r="D29" s="273">
        <f>SUM(D25:D28)</f>
        <v>23</v>
      </c>
      <c r="E29" s="701">
        <f>SUM(E25:E28)</f>
        <v>33</v>
      </c>
      <c r="F29" s="778">
        <f>SUM(F25:F28)</f>
        <v>33</v>
      </c>
    </row>
    <row r="30" spans="1:6" ht="12.75">
      <c r="A30" s="559"/>
      <c r="B30" s="194"/>
      <c r="C30" s="262"/>
      <c r="D30" s="262"/>
      <c r="E30" s="262"/>
      <c r="F30" s="781"/>
    </row>
    <row r="31" spans="1:6" ht="12.75">
      <c r="A31" s="546" t="s">
        <v>133</v>
      </c>
      <c r="B31" s="195" t="s">
        <v>134</v>
      </c>
      <c r="C31" s="262"/>
      <c r="D31" s="262"/>
      <c r="E31" s="262"/>
      <c r="F31" s="781"/>
    </row>
    <row r="32" spans="1:6" ht="12.75">
      <c r="A32" s="547" t="s">
        <v>135</v>
      </c>
      <c r="B32" s="169" t="s">
        <v>290</v>
      </c>
      <c r="C32" s="262"/>
      <c r="D32" s="262"/>
      <c r="E32" s="262"/>
      <c r="F32" s="781"/>
    </row>
    <row r="33" spans="1:6" ht="12.75">
      <c r="A33" s="547" t="s">
        <v>137</v>
      </c>
      <c r="B33" s="169" t="s">
        <v>138</v>
      </c>
      <c r="C33" s="262"/>
      <c r="D33" s="262"/>
      <c r="E33" s="262"/>
      <c r="F33" s="781"/>
    </row>
    <row r="34" spans="1:6" ht="12.75">
      <c r="A34" s="547" t="s">
        <v>140</v>
      </c>
      <c r="B34" s="169" t="s">
        <v>141</v>
      </c>
      <c r="C34" s="262"/>
      <c r="D34" s="262"/>
      <c r="E34" s="262"/>
      <c r="F34" s="781"/>
    </row>
    <row r="35" spans="1:6" ht="12.75">
      <c r="A35" s="547" t="s">
        <v>142</v>
      </c>
      <c r="B35" s="169" t="s">
        <v>143</v>
      </c>
      <c r="C35" s="262"/>
      <c r="D35" s="262"/>
      <c r="E35" s="262"/>
      <c r="F35" s="781"/>
    </row>
    <row r="36" spans="1:6" ht="12.75">
      <c r="A36" s="547" t="s">
        <v>145</v>
      </c>
      <c r="B36" s="196" t="s">
        <v>146</v>
      </c>
      <c r="C36" s="292">
        <f>SUM(C31:C35)</f>
        <v>0</v>
      </c>
      <c r="D36" s="292">
        <f>SUM(D31:D35)</f>
        <v>0</v>
      </c>
      <c r="E36" s="292">
        <f>SUM(E31:E35)</f>
        <v>0</v>
      </c>
      <c r="F36" s="828">
        <f>SUM(F31:F35)</f>
        <v>0</v>
      </c>
    </row>
    <row r="37" spans="1:6" ht="12.75">
      <c r="A37" s="547" t="s">
        <v>147</v>
      </c>
      <c r="B37" s="169" t="s">
        <v>148</v>
      </c>
      <c r="C37" s="292"/>
      <c r="D37" s="292"/>
      <c r="E37" s="292"/>
      <c r="F37" s="828"/>
    </row>
    <row r="38" spans="1:6" ht="12.75">
      <c r="A38" s="547" t="s">
        <v>149</v>
      </c>
      <c r="B38" s="169" t="s">
        <v>150</v>
      </c>
      <c r="C38" s="262"/>
      <c r="D38" s="262"/>
      <c r="E38" s="262"/>
      <c r="F38" s="781"/>
    </row>
    <row r="39" spans="1:6" ht="12.75">
      <c r="A39" s="547" t="s">
        <v>151</v>
      </c>
      <c r="B39" s="169" t="s">
        <v>152</v>
      </c>
      <c r="C39" s="262"/>
      <c r="D39" s="262"/>
      <c r="E39" s="262"/>
      <c r="F39" s="781"/>
    </row>
    <row r="40" spans="1:6" ht="12.75">
      <c r="A40" s="547" t="s">
        <v>153</v>
      </c>
      <c r="B40" s="169" t="s">
        <v>154</v>
      </c>
      <c r="C40" s="262">
        <v>20</v>
      </c>
      <c r="D40" s="262">
        <v>20</v>
      </c>
      <c r="E40" s="262">
        <v>20</v>
      </c>
      <c r="F40" s="781">
        <v>0</v>
      </c>
    </row>
    <row r="41" spans="1:6" ht="12.75">
      <c r="A41" s="560" t="s">
        <v>156</v>
      </c>
      <c r="B41" s="199" t="s">
        <v>157</v>
      </c>
      <c r="C41" s="262">
        <v>30</v>
      </c>
      <c r="D41" s="262">
        <v>30</v>
      </c>
      <c r="E41" s="262">
        <v>70</v>
      </c>
      <c r="F41" s="781">
        <v>68</v>
      </c>
    </row>
    <row r="42" spans="1:6" ht="17.25" customHeight="1">
      <c r="A42" s="551" t="s">
        <v>159</v>
      </c>
      <c r="B42" s="200" t="s">
        <v>160</v>
      </c>
      <c r="C42" s="273">
        <f>SUM(C38:C41)</f>
        <v>50</v>
      </c>
      <c r="D42" s="273">
        <f>SUM(D38:D41)</f>
        <v>50</v>
      </c>
      <c r="E42" s="778">
        <f>SUM(E38:E41)</f>
        <v>90</v>
      </c>
      <c r="F42" s="778">
        <f>SUM(F38:F41)</f>
        <v>68</v>
      </c>
    </row>
    <row r="43" spans="1:6" ht="22.5" customHeight="1">
      <c r="A43" s="561" t="s">
        <v>161</v>
      </c>
      <c r="B43" s="202" t="s">
        <v>162</v>
      </c>
      <c r="C43" s="297">
        <f>SUM(C42,C36)</f>
        <v>50</v>
      </c>
      <c r="D43" s="297">
        <f>SUM(D42,D36)</f>
        <v>50</v>
      </c>
      <c r="E43" s="779">
        <f>SUM(E42,E36)</f>
        <v>90</v>
      </c>
      <c r="F43" s="779">
        <f>SUM(F42,F36)</f>
        <v>68</v>
      </c>
    </row>
    <row r="44" spans="1:6" ht="12.75">
      <c r="A44" s="546" t="s">
        <v>163</v>
      </c>
      <c r="B44" s="195" t="s">
        <v>164</v>
      </c>
      <c r="C44" s="262"/>
      <c r="D44" s="262"/>
      <c r="E44" s="262"/>
      <c r="F44" s="781"/>
    </row>
    <row r="45" spans="1:6" ht="12.75">
      <c r="A45" s="562" t="s">
        <v>165</v>
      </c>
      <c r="B45" s="205" t="s">
        <v>166</v>
      </c>
      <c r="C45" s="262"/>
      <c r="D45" s="262"/>
      <c r="E45" s="262"/>
      <c r="F45" s="781"/>
    </row>
    <row r="46" spans="1:6" ht="12.75">
      <c r="A46" s="547" t="s">
        <v>167</v>
      </c>
      <c r="B46" s="169" t="s">
        <v>168</v>
      </c>
      <c r="C46" s="262"/>
      <c r="D46" s="262"/>
      <c r="E46" s="262"/>
      <c r="F46" s="781"/>
    </row>
    <row r="47" spans="1:6" ht="12.75">
      <c r="A47" s="563" t="s">
        <v>169</v>
      </c>
      <c r="B47" s="207" t="s">
        <v>170</v>
      </c>
      <c r="C47" s="297">
        <f>SUM(C44:C46)</f>
        <v>0</v>
      </c>
      <c r="D47" s="297">
        <f>SUM(D44:D46)</f>
        <v>0</v>
      </c>
      <c r="E47" s="297">
        <f>SUM(E44:E46)</f>
        <v>0</v>
      </c>
      <c r="F47" s="829">
        <f>SUM(F44:F46)</f>
        <v>0</v>
      </c>
    </row>
    <row r="48" spans="1:6" ht="12.75">
      <c r="A48" s="547" t="s">
        <v>171</v>
      </c>
      <c r="B48" s="169" t="s">
        <v>172</v>
      </c>
      <c r="C48" s="262">
        <v>10</v>
      </c>
      <c r="D48" s="262">
        <v>10</v>
      </c>
      <c r="E48" s="262">
        <v>10</v>
      </c>
      <c r="F48" s="781">
        <v>10</v>
      </c>
    </row>
    <row r="49" spans="1:6" ht="12.75">
      <c r="A49" s="547" t="s">
        <v>173</v>
      </c>
      <c r="B49" s="169" t="s">
        <v>174</v>
      </c>
      <c r="C49" s="262"/>
      <c r="D49" s="262"/>
      <c r="E49" s="262"/>
      <c r="F49" s="781"/>
    </row>
    <row r="50" spans="1:6" ht="12.75">
      <c r="A50" s="547" t="s">
        <v>175</v>
      </c>
      <c r="B50" s="169" t="s">
        <v>176</v>
      </c>
      <c r="C50" s="262">
        <v>10</v>
      </c>
      <c r="D50" s="262">
        <v>10</v>
      </c>
      <c r="E50" s="262">
        <v>10</v>
      </c>
      <c r="F50" s="781">
        <v>3</v>
      </c>
    </row>
    <row r="51" spans="1:6" ht="12.75">
      <c r="A51" s="563" t="s">
        <v>177</v>
      </c>
      <c r="B51" s="207" t="s">
        <v>178</v>
      </c>
      <c r="C51" s="297">
        <f>SUM(C48:C50)</f>
        <v>20</v>
      </c>
      <c r="D51" s="297">
        <f>SUM(D48:D50)</f>
        <v>20</v>
      </c>
      <c r="E51" s="297">
        <f>SUM(E48:E50)</f>
        <v>20</v>
      </c>
      <c r="F51" s="829">
        <f>SUM(F48:F50)</f>
        <v>13</v>
      </c>
    </row>
    <row r="52" spans="1:6" ht="12.75">
      <c r="A52" s="547" t="s">
        <v>179</v>
      </c>
      <c r="B52" s="169" t="s">
        <v>180</v>
      </c>
      <c r="C52" s="262"/>
      <c r="D52" s="262"/>
      <c r="E52" s="262"/>
      <c r="F52" s="781"/>
    </row>
    <row r="53" spans="1:6" ht="12.75">
      <c r="A53" s="547" t="s">
        <v>181</v>
      </c>
      <c r="B53" s="169" t="s">
        <v>182</v>
      </c>
      <c r="C53" s="262">
        <v>30</v>
      </c>
      <c r="D53" s="262">
        <v>30</v>
      </c>
      <c r="E53" s="780">
        <v>73</v>
      </c>
      <c r="F53" s="780">
        <v>73</v>
      </c>
    </row>
    <row r="54" spans="1:6" ht="12.75">
      <c r="A54" s="547" t="s">
        <v>184</v>
      </c>
      <c r="B54" s="169" t="s">
        <v>185</v>
      </c>
      <c r="C54" s="262"/>
      <c r="D54" s="262"/>
      <c r="E54" s="781"/>
      <c r="F54" s="781"/>
    </row>
    <row r="55" spans="1:6" ht="12.75">
      <c r="A55" s="563" t="s">
        <v>186</v>
      </c>
      <c r="B55" s="207" t="s">
        <v>187</v>
      </c>
      <c r="C55" s="297">
        <f>SUM(C53:C54)</f>
        <v>30</v>
      </c>
      <c r="D55" s="297">
        <f>SUM(D53:D54)</f>
        <v>30</v>
      </c>
      <c r="E55" s="779">
        <f>SUM(E53:E54)</f>
        <v>73</v>
      </c>
      <c r="F55" s="779">
        <f>SUM(F53:F54)</f>
        <v>73</v>
      </c>
    </row>
    <row r="56" spans="1:6" ht="12.75">
      <c r="A56" s="563" t="s">
        <v>188</v>
      </c>
      <c r="B56" s="208" t="s">
        <v>189</v>
      </c>
      <c r="C56" s="346"/>
      <c r="D56" s="346"/>
      <c r="E56" s="782"/>
      <c r="F56" s="782"/>
    </row>
    <row r="57" spans="1:6" ht="12.75">
      <c r="A57" s="560"/>
      <c r="B57" s="128" t="s">
        <v>190</v>
      </c>
      <c r="C57" s="305"/>
      <c r="D57" s="305"/>
      <c r="E57" s="305"/>
      <c r="F57" s="654"/>
    </row>
    <row r="58" spans="1:6" s="425" customFormat="1" ht="12.75">
      <c r="A58" s="575" t="s">
        <v>191</v>
      </c>
      <c r="B58" s="422" t="s">
        <v>192</v>
      </c>
      <c r="C58" s="590">
        <v>10</v>
      </c>
      <c r="D58" s="590">
        <v>10</v>
      </c>
      <c r="E58" s="590">
        <v>10</v>
      </c>
      <c r="F58" s="863">
        <v>0</v>
      </c>
    </row>
    <row r="59" spans="1:6" ht="15.75" customHeight="1">
      <c r="A59" s="560" t="s">
        <v>194</v>
      </c>
      <c r="B59" s="128" t="s">
        <v>195</v>
      </c>
      <c r="C59" s="305"/>
      <c r="D59" s="305"/>
      <c r="E59" s="305"/>
      <c r="F59" s="654"/>
    </row>
    <row r="60" spans="1:6" ht="15.75" customHeight="1">
      <c r="A60" s="564" t="s">
        <v>196</v>
      </c>
      <c r="B60" s="130" t="s">
        <v>197</v>
      </c>
      <c r="C60" s="132">
        <f>SUM(C58:C59)</f>
        <v>10</v>
      </c>
      <c r="D60" s="132">
        <f>SUM(D58:D59)</f>
        <v>10</v>
      </c>
      <c r="E60" s="132">
        <f>SUM(E58:E59)</f>
        <v>10</v>
      </c>
      <c r="F60" s="785">
        <f>SUM(F58:F59)</f>
        <v>0</v>
      </c>
    </row>
    <row r="61" spans="1:6" ht="15.75" customHeight="1">
      <c r="A61" s="557" t="s">
        <v>198</v>
      </c>
      <c r="B61" s="133" t="s">
        <v>199</v>
      </c>
      <c r="C61" s="132"/>
      <c r="D61" s="132"/>
      <c r="E61" s="132"/>
      <c r="F61" s="785"/>
    </row>
    <row r="62" spans="1:6" ht="15.75" customHeight="1">
      <c r="A62" s="557" t="s">
        <v>200</v>
      </c>
      <c r="B62" s="133" t="s">
        <v>201</v>
      </c>
      <c r="C62" s="132"/>
      <c r="D62" s="132"/>
      <c r="E62" s="132"/>
      <c r="F62" s="785"/>
    </row>
    <row r="63" spans="1:6" ht="15.75" customHeight="1">
      <c r="A63" s="557" t="s">
        <v>202</v>
      </c>
      <c r="B63" s="133" t="s">
        <v>203</v>
      </c>
      <c r="C63" s="132"/>
      <c r="D63" s="132"/>
      <c r="E63" s="132"/>
      <c r="F63" s="785"/>
    </row>
    <row r="64" spans="1:6" ht="15.75" customHeight="1">
      <c r="A64" s="557" t="s">
        <v>205</v>
      </c>
      <c r="B64" s="133" t="s">
        <v>206</v>
      </c>
      <c r="C64" s="132"/>
      <c r="D64" s="132"/>
      <c r="E64" s="132"/>
      <c r="F64" s="785"/>
    </row>
    <row r="65" spans="1:6" ht="15.75" customHeight="1">
      <c r="A65" s="565" t="s">
        <v>208</v>
      </c>
      <c r="B65" s="130" t="s">
        <v>209</v>
      </c>
      <c r="C65" s="132">
        <f>SUM(C61:C64)</f>
        <v>0</v>
      </c>
      <c r="D65" s="132">
        <f>SUM(D61:D64)</f>
        <v>0</v>
      </c>
      <c r="E65" s="132">
        <f>SUM(E61:E64)</f>
        <v>0</v>
      </c>
      <c r="F65" s="785">
        <f>SUM(F61:F64)</f>
        <v>0</v>
      </c>
    </row>
    <row r="66" spans="1:6" ht="15.75" customHeight="1">
      <c r="A66" s="566" t="s">
        <v>210</v>
      </c>
      <c r="B66" s="127" t="s">
        <v>211</v>
      </c>
      <c r="C66" s="137">
        <f>SUM(C65+C60+C56+C55+C52+C51)</f>
        <v>60</v>
      </c>
      <c r="D66" s="137">
        <f>SUM(D65+D60+D56+D55+D52+D51)</f>
        <v>60</v>
      </c>
      <c r="E66" s="783">
        <f>SUM(E65+E60+E56+E55+E52+E51)</f>
        <v>103</v>
      </c>
      <c r="F66" s="783">
        <f>SUM(F65+F60+F56+F55+F52+F51)</f>
        <v>86</v>
      </c>
    </row>
    <row r="67" spans="1:6" ht="15.75" customHeight="1">
      <c r="A67" s="547" t="s">
        <v>212</v>
      </c>
      <c r="B67" s="133" t="s">
        <v>213</v>
      </c>
      <c r="C67" s="305"/>
      <c r="D67" s="305"/>
      <c r="E67" s="654"/>
      <c r="F67" s="654"/>
    </row>
    <row r="68" spans="1:6" ht="15.75" customHeight="1">
      <c r="A68" s="547" t="s">
        <v>214</v>
      </c>
      <c r="B68" s="133" t="s">
        <v>215</v>
      </c>
      <c r="C68" s="305"/>
      <c r="D68" s="305"/>
      <c r="E68" s="654"/>
      <c r="F68" s="654"/>
    </row>
    <row r="69" spans="1:6" ht="15.75" customHeight="1">
      <c r="A69" s="563" t="s">
        <v>217</v>
      </c>
      <c r="B69" s="127" t="s">
        <v>218</v>
      </c>
      <c r="C69" s="137">
        <f>SUM(C67:C68)</f>
        <v>0</v>
      </c>
      <c r="D69" s="137">
        <f>SUM(D67:D68)</f>
        <v>0</v>
      </c>
      <c r="E69" s="784">
        <f>SUM(E67:E68)</f>
        <v>0</v>
      </c>
      <c r="F69" s="784">
        <f>SUM(F67:F68)</f>
        <v>0</v>
      </c>
    </row>
    <row r="70" spans="1:7" ht="26.25" customHeight="1">
      <c r="A70" s="564" t="s">
        <v>219</v>
      </c>
      <c r="B70" s="130" t="s">
        <v>220</v>
      </c>
      <c r="C70" s="132">
        <v>30</v>
      </c>
      <c r="D70" s="132">
        <v>30</v>
      </c>
      <c r="E70" s="656">
        <v>41</v>
      </c>
      <c r="F70" s="656">
        <v>41</v>
      </c>
      <c r="G70" s="3">
        <f>F70*27%</f>
        <v>11.07</v>
      </c>
    </row>
    <row r="71" spans="1:6" ht="17.25" customHeight="1">
      <c r="A71" s="551" t="s">
        <v>221</v>
      </c>
      <c r="B71" s="130" t="s">
        <v>222</v>
      </c>
      <c r="C71" s="132"/>
      <c r="D71" s="132"/>
      <c r="E71" s="785"/>
      <c r="F71" s="785"/>
    </row>
    <row r="72" spans="1:6" ht="17.25" customHeight="1">
      <c r="A72" s="567" t="s">
        <v>223</v>
      </c>
      <c r="B72" s="130" t="s">
        <v>224</v>
      </c>
      <c r="C72" s="132"/>
      <c r="D72" s="132"/>
      <c r="E72" s="132"/>
      <c r="F72" s="785"/>
    </row>
    <row r="73" spans="1:6" ht="17.25" customHeight="1">
      <c r="A73" s="568" t="s">
        <v>225</v>
      </c>
      <c r="B73" s="142" t="s">
        <v>226</v>
      </c>
      <c r="C73" s="132"/>
      <c r="D73" s="132"/>
      <c r="E73" s="132"/>
      <c r="F73" s="785"/>
    </row>
    <row r="74" spans="1:6" ht="17.25" customHeight="1">
      <c r="A74" s="569" t="s">
        <v>227</v>
      </c>
      <c r="B74" s="143" t="s">
        <v>228</v>
      </c>
      <c r="C74" s="305"/>
      <c r="D74" s="305"/>
      <c r="E74" s="305"/>
      <c r="F74" s="654"/>
    </row>
    <row r="75" spans="1:6" ht="17.25" customHeight="1">
      <c r="A75" s="569" t="s">
        <v>229</v>
      </c>
      <c r="B75" s="143" t="s">
        <v>230</v>
      </c>
      <c r="C75" s="305"/>
      <c r="D75" s="305"/>
      <c r="E75" s="305"/>
      <c r="F75" s="654"/>
    </row>
    <row r="76" spans="1:6" ht="17.25" customHeight="1">
      <c r="A76" s="570" t="s">
        <v>231</v>
      </c>
      <c r="B76" s="130" t="s">
        <v>232</v>
      </c>
      <c r="C76" s="132">
        <f>SUM(C74:C75)</f>
        <v>0</v>
      </c>
      <c r="D76" s="132">
        <f>SUM(D74:D75)</f>
        <v>0</v>
      </c>
      <c r="E76" s="132">
        <f>SUM(E74:E75)</f>
        <v>0</v>
      </c>
      <c r="F76" s="785">
        <f>SUM(F74:F75)</f>
        <v>0</v>
      </c>
    </row>
    <row r="77" spans="1:6" ht="17.25" customHeight="1">
      <c r="A77" s="571" t="s">
        <v>233</v>
      </c>
      <c r="B77" s="127" t="s">
        <v>234</v>
      </c>
      <c r="C77" s="137">
        <f>C76+C73+C72+C71+C70</f>
        <v>30</v>
      </c>
      <c r="D77" s="137">
        <f>D76+D73+D72+D71+D70</f>
        <v>30</v>
      </c>
      <c r="E77" s="783">
        <f>E76+E73+E72+E71+E70</f>
        <v>41</v>
      </c>
      <c r="F77" s="783">
        <f>F76+F73+F72+F71+F70</f>
        <v>41</v>
      </c>
    </row>
    <row r="78" spans="1:10" ht="17.25" customHeight="1">
      <c r="A78" s="572" t="s">
        <v>235</v>
      </c>
      <c r="B78" s="148" t="s">
        <v>236</v>
      </c>
      <c r="C78" s="137">
        <f>SUM(C77+C69+C66+C47+C43)</f>
        <v>140</v>
      </c>
      <c r="D78" s="137">
        <f>SUM(D77+D69+D66+D47+D43)</f>
        <v>140</v>
      </c>
      <c r="E78" s="783">
        <f>SUM(E77+E69+E66+E47+E43)</f>
        <v>234</v>
      </c>
      <c r="F78" s="783">
        <f>SUM(F77+F69+F66+F47+F43)</f>
        <v>195</v>
      </c>
      <c r="G78" s="146"/>
      <c r="H78" s="146"/>
      <c r="I78" s="146"/>
      <c r="J78" s="146"/>
    </row>
    <row r="79" spans="1:10" ht="17.25" customHeight="1">
      <c r="A79" s="570" t="s">
        <v>237</v>
      </c>
      <c r="B79" s="133" t="s">
        <v>238</v>
      </c>
      <c r="C79" s="132"/>
      <c r="D79" s="132"/>
      <c r="E79" s="132"/>
      <c r="F79" s="785"/>
      <c r="G79" s="146"/>
      <c r="H79" s="146"/>
      <c r="I79" s="146"/>
      <c r="J79" s="146"/>
    </row>
    <row r="80" spans="1:10" ht="24.75" customHeight="1">
      <c r="A80" s="570" t="s">
        <v>239</v>
      </c>
      <c r="B80" s="133" t="s">
        <v>240</v>
      </c>
      <c r="C80" s="132"/>
      <c r="D80" s="132"/>
      <c r="E80" s="132"/>
      <c r="F80" s="785"/>
      <c r="G80" s="146"/>
      <c r="H80" s="146"/>
      <c r="I80" s="146"/>
      <c r="J80" s="146"/>
    </row>
    <row r="81" spans="1:10" ht="15" customHeight="1">
      <c r="A81" s="570"/>
      <c r="B81" s="185" t="s">
        <v>241</v>
      </c>
      <c r="C81" s="132"/>
      <c r="D81" s="132"/>
      <c r="E81" s="132"/>
      <c r="F81" s="785"/>
      <c r="G81" s="146"/>
      <c r="H81" s="146"/>
      <c r="I81" s="146"/>
      <c r="J81" s="146"/>
    </row>
    <row r="82" spans="1:6" ht="15" customHeight="1">
      <c r="A82" s="570"/>
      <c r="B82" s="185" t="s">
        <v>242</v>
      </c>
      <c r="C82" s="262"/>
      <c r="D82" s="262"/>
      <c r="E82" s="262"/>
      <c r="F82" s="781"/>
    </row>
    <row r="83" spans="1:6" ht="15" customHeight="1">
      <c r="A83" s="570"/>
      <c r="B83" s="104" t="s">
        <v>243</v>
      </c>
      <c r="C83" s="262"/>
      <c r="D83" s="262"/>
      <c r="E83" s="262"/>
      <c r="F83" s="781"/>
    </row>
    <row r="84" spans="1:6" ht="15" customHeight="1">
      <c r="A84" s="571" t="s">
        <v>244</v>
      </c>
      <c r="B84" s="127" t="s">
        <v>245</v>
      </c>
      <c r="C84" s="273">
        <f>SUM(C80:C83)</f>
        <v>0</v>
      </c>
      <c r="D84" s="273">
        <f>SUM(D80:D83)</f>
        <v>0</v>
      </c>
      <c r="E84" s="273">
        <f>SUM(E80:E83)</f>
        <v>0</v>
      </c>
      <c r="F84" s="825">
        <f>SUM(F80:F83)</f>
        <v>0</v>
      </c>
    </row>
    <row r="85" spans="1:6" s="150" customFormat="1" ht="15" customHeight="1">
      <c r="A85" s="572" t="s">
        <v>246</v>
      </c>
      <c r="B85" s="222" t="s">
        <v>247</v>
      </c>
      <c r="C85" s="297">
        <f>SUM(C79+C84)</f>
        <v>0</v>
      </c>
      <c r="D85" s="297">
        <f>SUM(D79+D84)</f>
        <v>0</v>
      </c>
      <c r="E85" s="297">
        <f>SUM(E79+E84)</f>
        <v>0</v>
      </c>
      <c r="F85" s="829">
        <f>SUM(F79+F84)</f>
        <v>0</v>
      </c>
    </row>
    <row r="86" spans="1:6" ht="15" customHeight="1">
      <c r="A86" s="573" t="s">
        <v>248</v>
      </c>
      <c r="B86" s="133" t="s">
        <v>249</v>
      </c>
      <c r="C86" s="305"/>
      <c r="D86" s="305"/>
      <c r="E86" s="305"/>
      <c r="F86" s="654"/>
    </row>
    <row r="87" spans="1:6" s="153" customFormat="1" ht="15" customHeight="1">
      <c r="A87" s="573" t="s">
        <v>250</v>
      </c>
      <c r="B87" s="133" t="s">
        <v>251</v>
      </c>
      <c r="C87" s="305"/>
      <c r="D87" s="305"/>
      <c r="E87" s="305"/>
      <c r="F87" s="654"/>
    </row>
    <row r="88" spans="1:6" ht="15" customHeight="1">
      <c r="A88" s="573" t="s">
        <v>252</v>
      </c>
      <c r="B88" s="133" t="s">
        <v>253</v>
      </c>
      <c r="C88" s="305"/>
      <c r="D88" s="305"/>
      <c r="E88" s="305"/>
      <c r="F88" s="654"/>
    </row>
    <row r="89" spans="1:6" ht="15" customHeight="1">
      <c r="A89" s="573" t="s">
        <v>254</v>
      </c>
      <c r="B89" s="133" t="s">
        <v>255</v>
      </c>
      <c r="C89" s="305"/>
      <c r="D89" s="305"/>
      <c r="E89" s="305"/>
      <c r="F89" s="654"/>
    </row>
    <row r="90" spans="1:6" ht="15" customHeight="1">
      <c r="A90" s="573" t="s">
        <v>256</v>
      </c>
      <c r="B90" s="133" t="s">
        <v>257</v>
      </c>
      <c r="C90" s="305"/>
      <c r="D90" s="305"/>
      <c r="E90" s="305"/>
      <c r="F90" s="654"/>
    </row>
    <row r="91" spans="1:6" ht="25.5" customHeight="1">
      <c r="A91" s="573" t="s">
        <v>262</v>
      </c>
      <c r="B91" s="133" t="s">
        <v>263</v>
      </c>
      <c r="C91" s="305"/>
      <c r="D91" s="305"/>
      <c r="E91" s="305"/>
      <c r="F91" s="654"/>
    </row>
    <row r="92" spans="1:6" ht="12.75">
      <c r="A92" s="572" t="s">
        <v>264</v>
      </c>
      <c r="B92" s="148" t="s">
        <v>265</v>
      </c>
      <c r="C92" s="132">
        <f>SUM(C86:C91)</f>
        <v>0</v>
      </c>
      <c r="D92" s="132">
        <f>SUM(D86:D91)</f>
        <v>0</v>
      </c>
      <c r="E92" s="132">
        <f>SUM(E86:E91)</f>
        <v>0</v>
      </c>
      <c r="F92" s="785">
        <f>SUM(F86:F91)</f>
        <v>0</v>
      </c>
    </row>
    <row r="93" spans="1:7" ht="12.75">
      <c r="A93" s="573" t="s">
        <v>266</v>
      </c>
      <c r="B93" s="133" t="s">
        <v>267</v>
      </c>
      <c r="C93" s="305">
        <v>50</v>
      </c>
      <c r="D93" s="305">
        <v>50</v>
      </c>
      <c r="E93" s="661">
        <v>12</v>
      </c>
      <c r="F93" s="654">
        <v>0</v>
      </c>
      <c r="G93" s="645" t="s">
        <v>703</v>
      </c>
    </row>
    <row r="94" spans="1:6" ht="12.75">
      <c r="A94" s="573" t="s">
        <v>269</v>
      </c>
      <c r="B94" s="133" t="s">
        <v>270</v>
      </c>
      <c r="C94" s="305"/>
      <c r="D94" s="305"/>
      <c r="E94" s="305"/>
      <c r="F94" s="654"/>
    </row>
    <row r="95" spans="1:6" ht="12.75">
      <c r="A95" s="573" t="s">
        <v>271</v>
      </c>
      <c r="B95" s="133" t="s">
        <v>272</v>
      </c>
      <c r="C95" s="305"/>
      <c r="D95" s="305"/>
      <c r="E95" s="305"/>
      <c r="F95" s="654"/>
    </row>
    <row r="96" spans="1:7" ht="24" customHeight="1">
      <c r="A96" s="573" t="s">
        <v>273</v>
      </c>
      <c r="B96" s="133" t="s">
        <v>274</v>
      </c>
      <c r="C96" s="305">
        <v>14</v>
      </c>
      <c r="D96" s="305">
        <v>14</v>
      </c>
      <c r="E96" s="305">
        <v>14</v>
      </c>
      <c r="F96" s="654">
        <v>0</v>
      </c>
      <c r="G96" s="3">
        <f>E93*0.27</f>
        <v>3.24</v>
      </c>
    </row>
    <row r="97" spans="1:6" ht="12.75">
      <c r="A97" s="572" t="s">
        <v>275</v>
      </c>
      <c r="B97" s="148" t="s">
        <v>276</v>
      </c>
      <c r="C97" s="132">
        <f>SUM(C93:C96)</f>
        <v>64</v>
      </c>
      <c r="D97" s="132">
        <f>SUM(D93:D96)</f>
        <v>64</v>
      </c>
      <c r="E97" s="786">
        <f>SUM(E93:E96)</f>
        <v>26</v>
      </c>
      <c r="F97" s="785">
        <f>SUM(F93:F96)</f>
        <v>0</v>
      </c>
    </row>
    <row r="98" spans="1:6" ht="25.5" customHeight="1">
      <c r="A98" s="573" t="s">
        <v>277</v>
      </c>
      <c r="B98" s="158" t="s">
        <v>278</v>
      </c>
      <c r="C98" s="305"/>
      <c r="D98" s="305"/>
      <c r="E98" s="305"/>
      <c r="F98" s="654"/>
    </row>
    <row r="99" spans="1:6" ht="27" customHeight="1">
      <c r="A99" s="574" t="s">
        <v>279</v>
      </c>
      <c r="B99" s="133" t="s">
        <v>280</v>
      </c>
      <c r="C99" s="305"/>
      <c r="D99" s="305"/>
      <c r="E99" s="305"/>
      <c r="F99" s="654"/>
    </row>
    <row r="100" spans="1:6" ht="12.75">
      <c r="A100" s="572" t="s">
        <v>281</v>
      </c>
      <c r="B100" s="226" t="s">
        <v>282</v>
      </c>
      <c r="C100" s="273">
        <f>SUM(C98:C99)</f>
        <v>0</v>
      </c>
      <c r="D100" s="273">
        <f>SUM(D98:D99)</f>
        <v>0</v>
      </c>
      <c r="E100" s="273">
        <f>SUM(E98:E99)</f>
        <v>0</v>
      </c>
      <c r="F100" s="825">
        <f>SUM(F98:F99)</f>
        <v>0</v>
      </c>
    </row>
    <row r="101" spans="1:6" ht="12.75">
      <c r="A101" s="573"/>
      <c r="B101" s="227" t="s">
        <v>283</v>
      </c>
      <c r="C101" s="273">
        <f>SUM(C100+C97+C92+C85+C78+C29+C23)</f>
        <v>332</v>
      </c>
      <c r="D101" s="273">
        <f>SUM(D100+D97+D92+D85+D78+D29+D23)</f>
        <v>332</v>
      </c>
      <c r="E101" s="778">
        <f>SUM(E100+E97+E92+E85+E78+E29+E23)</f>
        <v>457</v>
      </c>
      <c r="F101" s="778">
        <f>SUM(F100+F97+F92+F85+F78+F29+F23)</f>
        <v>392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4"/>
  </sheetPr>
  <dimension ref="A1:C156"/>
  <sheetViews>
    <sheetView view="pageBreakPreview" zoomScale="90" zoomScaleSheetLayoutView="90" zoomScalePageLayoutView="0" workbookViewId="0" topLeftCell="A1">
      <selection activeCell="C2" sqref="C2"/>
    </sheetView>
  </sheetViews>
  <sheetFormatPr defaultColWidth="8.66015625" defaultRowHeight="18"/>
  <cols>
    <col min="1" max="1" width="23.41015625" style="25" customWidth="1"/>
    <col min="2" max="2" width="10.41015625" style="25" customWidth="1"/>
    <col min="3" max="3" width="8.58203125" style="25" customWidth="1"/>
    <col min="4" max="16384" width="8.91015625" style="25" customWidth="1"/>
  </cols>
  <sheetData>
    <row r="1" spans="1:3" ht="35.25" customHeight="1">
      <c r="A1" s="591"/>
      <c r="B1" s="592" t="s">
        <v>559</v>
      </c>
      <c r="C1" s="592" t="s">
        <v>560</v>
      </c>
    </row>
    <row r="2" spans="1:3" ht="15.75">
      <c r="A2" s="593" t="s">
        <v>561</v>
      </c>
      <c r="B2" s="594"/>
      <c r="C2" s="594"/>
    </row>
    <row r="3" spans="1:3" ht="15.75">
      <c r="A3" s="595" t="s">
        <v>562</v>
      </c>
      <c r="B3" s="596"/>
      <c r="C3" s="596"/>
    </row>
    <row r="4" spans="1:3" ht="15.75">
      <c r="A4" s="595" t="s">
        <v>563</v>
      </c>
      <c r="B4" s="596">
        <v>2000</v>
      </c>
      <c r="C4" s="596">
        <v>0</v>
      </c>
    </row>
    <row r="5" spans="1:3" ht="15.75">
      <c r="A5" s="597" t="s">
        <v>564</v>
      </c>
      <c r="B5" s="594">
        <f>SUM(B4:B4)</f>
        <v>2000</v>
      </c>
      <c r="C5" s="594">
        <f>SUM(C4:C4)</f>
        <v>0</v>
      </c>
    </row>
    <row r="6" spans="1:3" ht="15.75">
      <c r="A6" s="597"/>
      <c r="B6" s="594"/>
      <c r="C6" s="594"/>
    </row>
    <row r="7" spans="1:3" ht="15.75">
      <c r="A7" s="597" t="s">
        <v>565</v>
      </c>
      <c r="B7" s="594"/>
      <c r="C7" s="594"/>
    </row>
    <row r="8" spans="1:3" ht="15.75">
      <c r="A8" s="598" t="s">
        <v>566</v>
      </c>
      <c r="B8" s="599">
        <v>15717</v>
      </c>
      <c r="C8" s="599">
        <v>16036</v>
      </c>
    </row>
    <row r="9" spans="1:3" ht="15.75">
      <c r="A9" s="598" t="s">
        <v>567</v>
      </c>
      <c r="B9" s="599">
        <v>200</v>
      </c>
      <c r="C9" s="596">
        <v>0</v>
      </c>
    </row>
    <row r="10" spans="1:3" ht="15.75">
      <c r="A10" s="598" t="s">
        <v>568</v>
      </c>
      <c r="B10" s="599">
        <v>300</v>
      </c>
      <c r="C10" s="596">
        <v>90</v>
      </c>
    </row>
    <row r="11" spans="1:3" ht="15.75">
      <c r="A11" s="598" t="s">
        <v>569</v>
      </c>
      <c r="B11" s="599">
        <v>2341</v>
      </c>
      <c r="C11" s="596">
        <f>1213+80+769</f>
        <v>2062</v>
      </c>
    </row>
    <row r="12" spans="1:3" ht="15.75">
      <c r="A12" s="598" t="s">
        <v>570</v>
      </c>
      <c r="B12" s="599">
        <v>3441</v>
      </c>
      <c r="C12" s="596">
        <f>2544+539+85</f>
        <v>3168</v>
      </c>
    </row>
    <row r="13" spans="1:3" ht="15.75">
      <c r="A13" s="598" t="s">
        <v>571</v>
      </c>
      <c r="B13" s="599">
        <v>1000</v>
      </c>
      <c r="C13" s="596"/>
    </row>
    <row r="14" spans="1:3" ht="15.75">
      <c r="A14" s="598" t="s">
        <v>572</v>
      </c>
      <c r="B14" s="599">
        <v>2000</v>
      </c>
      <c r="C14" s="596">
        <v>1551</v>
      </c>
    </row>
    <row r="15" spans="1:3" ht="15.75">
      <c r="A15" s="598" t="s">
        <v>573</v>
      </c>
      <c r="B15" s="599">
        <v>5000</v>
      </c>
      <c r="C15" s="596">
        <v>0</v>
      </c>
    </row>
    <row r="16" spans="1:3" ht="15.75">
      <c r="A16" s="600"/>
      <c r="B16" s="601"/>
      <c r="C16" s="600"/>
    </row>
    <row r="17" spans="1:3" ht="15.75">
      <c r="A17" s="598" t="s">
        <v>574</v>
      </c>
      <c r="B17" s="599">
        <v>379</v>
      </c>
      <c r="C17" s="596">
        <v>0</v>
      </c>
    </row>
    <row r="18" spans="1:3" ht="15.75">
      <c r="A18" s="598" t="s">
        <v>575</v>
      </c>
      <c r="B18" s="599">
        <v>713</v>
      </c>
      <c r="C18" s="596"/>
    </row>
    <row r="19" spans="1:3" ht="15.75">
      <c r="A19" s="598" t="s">
        <v>576</v>
      </c>
      <c r="B19" s="599">
        <v>2363</v>
      </c>
      <c r="C19" s="596">
        <v>1358</v>
      </c>
    </row>
    <row r="20" spans="1:3" ht="15.75">
      <c r="A20" s="598" t="s">
        <v>577</v>
      </c>
      <c r="B20" s="599">
        <v>57</v>
      </c>
      <c r="C20" s="596">
        <v>57</v>
      </c>
    </row>
    <row r="21" spans="1:3" ht="15.75">
      <c r="A21" s="598" t="s">
        <v>578</v>
      </c>
      <c r="B21" s="599">
        <v>152</v>
      </c>
      <c r="C21" s="596">
        <v>152</v>
      </c>
    </row>
    <row r="22" spans="1:3" ht="15.75">
      <c r="A22" s="598" t="s">
        <v>579</v>
      </c>
      <c r="B22" s="599">
        <v>12</v>
      </c>
      <c r="C22" s="596">
        <v>12</v>
      </c>
    </row>
    <row r="23" spans="1:3" ht="15.75">
      <c r="A23" s="598" t="s">
        <v>580</v>
      </c>
      <c r="B23" s="599">
        <v>1000</v>
      </c>
      <c r="C23" s="596"/>
    </row>
    <row r="24" spans="1:3" ht="15.75">
      <c r="A24" s="598" t="s">
        <v>581</v>
      </c>
      <c r="B24" s="599">
        <v>15160</v>
      </c>
      <c r="C24" s="596">
        <v>14300</v>
      </c>
    </row>
    <row r="25" spans="1:3" ht="15.75">
      <c r="A25" s="598" t="s">
        <v>582</v>
      </c>
      <c r="B25" s="599">
        <v>6860</v>
      </c>
      <c r="C25" s="602">
        <v>600</v>
      </c>
    </row>
    <row r="26" spans="1:3" ht="15.75">
      <c r="A26" s="598" t="s">
        <v>583</v>
      </c>
      <c r="B26" s="599">
        <v>1575</v>
      </c>
      <c r="C26" s="596">
        <v>1575</v>
      </c>
    </row>
    <row r="27" spans="1:3" ht="15.75">
      <c r="A27" s="598" t="s">
        <v>584</v>
      </c>
      <c r="B27" s="599">
        <v>2520</v>
      </c>
      <c r="C27" s="596"/>
    </row>
    <row r="28" spans="1:3" ht="15.75">
      <c r="A28" s="597" t="s">
        <v>585</v>
      </c>
      <c r="B28" s="603">
        <f>SUM(B8:B27)</f>
        <v>60790</v>
      </c>
      <c r="C28" s="603">
        <f>SUM(C8:C27)</f>
        <v>40961</v>
      </c>
    </row>
    <row r="29" spans="1:3" ht="15.75">
      <c r="A29" s="597" t="s">
        <v>586</v>
      </c>
      <c r="B29" s="603">
        <v>12348</v>
      </c>
      <c r="C29" s="594">
        <v>3064</v>
      </c>
    </row>
    <row r="30" spans="1:3" ht="15.75">
      <c r="A30" s="597" t="s">
        <v>587</v>
      </c>
      <c r="B30" s="603">
        <f>SUM(B28:B29)</f>
        <v>73138</v>
      </c>
      <c r="C30" s="594">
        <f>SUM(C28:C29)</f>
        <v>44025</v>
      </c>
    </row>
    <row r="31" spans="1:3" ht="15.75">
      <c r="A31" s="597"/>
      <c r="B31" s="604"/>
      <c r="C31" s="594"/>
    </row>
    <row r="32" spans="1:3" ht="15.75">
      <c r="A32" s="597" t="s">
        <v>588</v>
      </c>
      <c r="B32" s="604"/>
      <c r="C32" s="594"/>
    </row>
    <row r="33" spans="1:3" ht="15.75">
      <c r="A33" s="598" t="s">
        <v>589</v>
      </c>
      <c r="B33" s="599">
        <v>300</v>
      </c>
      <c r="C33" s="599"/>
    </row>
    <row r="34" spans="1:3" ht="31.5">
      <c r="A34" s="605" t="s">
        <v>590</v>
      </c>
      <c r="B34" s="599">
        <v>600</v>
      </c>
      <c r="C34" s="599"/>
    </row>
    <row r="35" spans="1:3" ht="15.75">
      <c r="A35" s="598" t="s">
        <v>591</v>
      </c>
      <c r="B35" s="599">
        <v>1800</v>
      </c>
      <c r="C35" s="599">
        <v>1805</v>
      </c>
    </row>
    <row r="36" spans="1:3" ht="15.75">
      <c r="A36" s="598" t="s">
        <v>592</v>
      </c>
      <c r="B36" s="599">
        <v>7400</v>
      </c>
      <c r="C36" s="599"/>
    </row>
    <row r="37" spans="1:3" ht="15.75">
      <c r="A37" s="598" t="s">
        <v>593</v>
      </c>
      <c r="B37" s="599">
        <v>7600</v>
      </c>
      <c r="C37" s="599">
        <v>3971</v>
      </c>
    </row>
    <row r="38" spans="1:3" ht="15.75">
      <c r="A38" s="598" t="s">
        <v>594</v>
      </c>
      <c r="B38" s="599">
        <v>2344</v>
      </c>
      <c r="C38" s="599">
        <v>2344</v>
      </c>
    </row>
    <row r="39" spans="1:3" ht="15.75">
      <c r="A39" s="598" t="s">
        <v>595</v>
      </c>
      <c r="B39" s="599">
        <v>930</v>
      </c>
      <c r="C39" s="599"/>
    </row>
    <row r="40" spans="1:3" ht="15.75">
      <c r="A40" s="598" t="s">
        <v>596</v>
      </c>
      <c r="B40" s="599">
        <v>788</v>
      </c>
      <c r="C40" s="599"/>
    </row>
    <row r="41" spans="1:3" ht="15.75">
      <c r="A41" s="598" t="s">
        <v>597</v>
      </c>
      <c r="B41" s="599">
        <v>3241</v>
      </c>
      <c r="C41" s="599">
        <v>3241</v>
      </c>
    </row>
    <row r="42" spans="1:3" ht="15.75">
      <c r="A42" s="597" t="s">
        <v>598</v>
      </c>
      <c r="B42" s="603">
        <f>SUM(B33:B41)</f>
        <v>25003</v>
      </c>
      <c r="C42" s="603">
        <f>SUM(C33:C41)</f>
        <v>11361</v>
      </c>
    </row>
    <row r="43" spans="1:3" ht="15.75">
      <c r="A43" s="606" t="s">
        <v>599</v>
      </c>
      <c r="B43" s="603">
        <v>10831</v>
      </c>
      <c r="C43" s="603">
        <v>3054</v>
      </c>
    </row>
    <row r="44" spans="1:3" ht="15.75">
      <c r="A44" s="606" t="s">
        <v>600</v>
      </c>
      <c r="B44" s="603">
        <f>SUM(B42:B43)</f>
        <v>35834</v>
      </c>
      <c r="C44" s="603">
        <f>SUM(C42:C43)</f>
        <v>14415</v>
      </c>
    </row>
    <row r="45" spans="1:3" ht="15.75">
      <c r="A45" s="595"/>
      <c r="B45" s="596"/>
      <c r="C45" s="596"/>
    </row>
    <row r="46" spans="1:3" ht="15.75">
      <c r="A46" s="606" t="s">
        <v>601</v>
      </c>
      <c r="B46" s="594">
        <f>B5+B30+B44</f>
        <v>110972</v>
      </c>
      <c r="C46" s="594">
        <f>C5+C30+C44</f>
        <v>58440</v>
      </c>
    </row>
    <row r="47" spans="1:3" ht="15.75">
      <c r="A47" s="606"/>
      <c r="B47" s="594"/>
      <c r="C47" s="594"/>
    </row>
    <row r="48" spans="1:3" ht="22.5">
      <c r="A48" s="607" t="s">
        <v>9</v>
      </c>
      <c r="B48" s="594"/>
      <c r="C48" s="594"/>
    </row>
    <row r="49" spans="1:3" ht="15.75">
      <c r="A49" s="606" t="s">
        <v>602</v>
      </c>
      <c r="B49" s="594">
        <v>150</v>
      </c>
      <c r="C49" s="594"/>
    </row>
    <row r="50" spans="1:3" ht="15.75">
      <c r="A50" s="606" t="s">
        <v>603</v>
      </c>
      <c r="B50" s="594">
        <v>369</v>
      </c>
      <c r="C50" s="594">
        <v>273</v>
      </c>
    </row>
    <row r="51" spans="1:3" ht="15.75">
      <c r="A51" s="606" t="s">
        <v>483</v>
      </c>
      <c r="B51" s="594">
        <v>140</v>
      </c>
      <c r="C51" s="594">
        <v>74</v>
      </c>
    </row>
    <row r="52" spans="1:3" ht="15.75">
      <c r="A52" s="606" t="s">
        <v>604</v>
      </c>
      <c r="B52" s="594">
        <f>SUM(B49:B51)</f>
        <v>659</v>
      </c>
      <c r="C52" s="594">
        <f>SUM(C49:C51)</f>
        <v>347</v>
      </c>
    </row>
    <row r="53" spans="1:3" s="608" customFormat="1" ht="15.75">
      <c r="A53" s="606"/>
      <c r="B53" s="594"/>
      <c r="C53" s="594"/>
    </row>
    <row r="54" spans="1:3" s="608" customFormat="1" ht="15.75">
      <c r="A54" s="606" t="s">
        <v>605</v>
      </c>
      <c r="B54" s="594">
        <v>263</v>
      </c>
      <c r="C54" s="594">
        <v>237</v>
      </c>
    </row>
    <row r="55" spans="1:3" s="608" customFormat="1" ht="15.75">
      <c r="A55" s="606" t="s">
        <v>606</v>
      </c>
      <c r="B55" s="594">
        <v>100</v>
      </c>
      <c r="C55" s="594"/>
    </row>
    <row r="56" spans="1:3" s="608" customFormat="1" ht="15.75">
      <c r="A56" s="606" t="s">
        <v>607</v>
      </c>
      <c r="B56" s="594">
        <v>100</v>
      </c>
      <c r="C56" s="594"/>
    </row>
    <row r="57" spans="1:3" s="608" customFormat="1" ht="15.75">
      <c r="A57" s="606" t="s">
        <v>483</v>
      </c>
      <c r="B57" s="594">
        <v>126</v>
      </c>
      <c r="C57" s="594">
        <v>64</v>
      </c>
    </row>
    <row r="58" spans="1:3" s="608" customFormat="1" ht="15.75">
      <c r="A58" s="606" t="s">
        <v>600</v>
      </c>
      <c r="B58" s="594">
        <f>SUM(B54:B57)</f>
        <v>589</v>
      </c>
      <c r="C58" s="594">
        <f>SUM(C54:C57)</f>
        <v>301</v>
      </c>
    </row>
    <row r="59" spans="1:3" s="608" customFormat="1" ht="15.75">
      <c r="A59" s="595"/>
      <c r="B59" s="596"/>
      <c r="C59" s="596"/>
    </row>
    <row r="60" spans="1:3" s="608" customFormat="1" ht="22.5">
      <c r="A60" s="609" t="s">
        <v>11</v>
      </c>
      <c r="B60" s="596"/>
      <c r="C60" s="596"/>
    </row>
    <row r="61" spans="1:3" s="608" customFormat="1" ht="15.75">
      <c r="A61" s="606"/>
      <c r="B61" s="596"/>
      <c r="C61" s="596"/>
    </row>
    <row r="62" spans="1:3" s="608" customFormat="1" ht="15.75">
      <c r="A62" s="606" t="s">
        <v>562</v>
      </c>
      <c r="B62" s="596"/>
      <c r="C62" s="596"/>
    </row>
    <row r="63" spans="1:3" s="608" customFormat="1" ht="15.75">
      <c r="A63" s="595" t="s">
        <v>608</v>
      </c>
      <c r="B63" s="596">
        <v>2500</v>
      </c>
      <c r="C63" s="596">
        <v>721</v>
      </c>
    </row>
    <row r="64" spans="1:3" s="608" customFormat="1" ht="15.75">
      <c r="A64" s="595" t="s">
        <v>609</v>
      </c>
      <c r="B64" s="596">
        <v>50</v>
      </c>
      <c r="C64" s="596">
        <v>50</v>
      </c>
    </row>
    <row r="65" spans="1:3" s="608" customFormat="1" ht="20.25">
      <c r="A65" s="610" t="s">
        <v>610</v>
      </c>
      <c r="B65" s="611"/>
      <c r="C65" s="611"/>
    </row>
    <row r="66" spans="1:3" s="608" customFormat="1" ht="15.75">
      <c r="A66" s="591"/>
      <c r="B66" s="611"/>
      <c r="C66" s="611"/>
    </row>
    <row r="67" spans="1:3" s="608" customFormat="1" ht="15.75">
      <c r="A67" s="597" t="s">
        <v>611</v>
      </c>
      <c r="B67" s="612"/>
      <c r="C67" s="612"/>
    </row>
    <row r="68" spans="1:3" s="608" customFormat="1" ht="15.75">
      <c r="A68" s="598" t="s">
        <v>612</v>
      </c>
      <c r="B68" s="612">
        <v>2000</v>
      </c>
      <c r="C68" s="612">
        <v>237</v>
      </c>
    </row>
    <row r="69" spans="1:3" s="608" customFormat="1" ht="15.75">
      <c r="A69" s="598" t="s">
        <v>613</v>
      </c>
      <c r="B69" s="612">
        <v>1000</v>
      </c>
      <c r="C69" s="612">
        <v>0</v>
      </c>
    </row>
    <row r="70" spans="1:3" ht="15.75">
      <c r="A70" s="598" t="s">
        <v>614</v>
      </c>
      <c r="B70" s="612">
        <v>1000</v>
      </c>
      <c r="C70" s="612"/>
    </row>
    <row r="71" spans="1:3" ht="15.75">
      <c r="A71" s="598" t="s">
        <v>615</v>
      </c>
      <c r="B71" s="612">
        <v>6000</v>
      </c>
      <c r="C71" s="612">
        <v>3351</v>
      </c>
    </row>
    <row r="72" spans="1:3" ht="15.75">
      <c r="A72" s="591" t="s">
        <v>616</v>
      </c>
      <c r="B72" s="611">
        <f>SUM(B68:B71)</f>
        <v>10000</v>
      </c>
      <c r="C72" s="611">
        <f>SUM(C68:C71)</f>
        <v>3588</v>
      </c>
    </row>
    <row r="73" spans="1:3" ht="15.75">
      <c r="A73" s="613" t="s">
        <v>483</v>
      </c>
      <c r="B73" s="611">
        <v>2700</v>
      </c>
      <c r="C73" s="611">
        <v>969</v>
      </c>
    </row>
    <row r="74" spans="1:3" ht="15.75">
      <c r="A74" s="613" t="s">
        <v>617</v>
      </c>
      <c r="B74" s="612">
        <f>SUM(B72:B73)</f>
        <v>12700</v>
      </c>
      <c r="C74" s="612">
        <f>SUM(C72:C73)</f>
        <v>4557</v>
      </c>
    </row>
    <row r="75" spans="1:3" ht="15.75">
      <c r="A75" s="597"/>
      <c r="B75" s="612"/>
      <c r="C75" s="612"/>
    </row>
    <row r="76" spans="1:3" ht="15.75">
      <c r="A76" s="597" t="s">
        <v>618</v>
      </c>
      <c r="B76" s="612"/>
      <c r="C76" s="612"/>
    </row>
    <row r="77" spans="1:3" ht="15.75">
      <c r="A77" s="597" t="s">
        <v>619</v>
      </c>
      <c r="B77" s="612"/>
      <c r="C77" s="612">
        <v>146</v>
      </c>
    </row>
    <row r="78" spans="1:3" ht="15.75">
      <c r="A78" s="597" t="s">
        <v>483</v>
      </c>
      <c r="B78" s="612"/>
      <c r="C78" s="612">
        <v>39</v>
      </c>
    </row>
    <row r="79" spans="1:3" s="608" customFormat="1" ht="15.75">
      <c r="A79" s="597" t="s">
        <v>587</v>
      </c>
      <c r="B79" s="612"/>
      <c r="C79" s="612">
        <f>C77+C78</f>
        <v>185</v>
      </c>
    </row>
    <row r="80" spans="1:3" ht="15.75">
      <c r="A80" s="597"/>
      <c r="B80" s="612"/>
      <c r="C80" s="612"/>
    </row>
    <row r="81" spans="1:3" ht="15.75">
      <c r="A81" s="597" t="s">
        <v>620</v>
      </c>
      <c r="B81" s="612"/>
      <c r="C81" s="612"/>
    </row>
    <row r="82" spans="1:3" ht="15.75">
      <c r="A82" s="598" t="s">
        <v>621</v>
      </c>
      <c r="B82" s="611">
        <v>401</v>
      </c>
      <c r="C82" s="611">
        <v>354</v>
      </c>
    </row>
    <row r="83" spans="1:3" s="608" customFormat="1" ht="15.75">
      <c r="A83" s="598" t="s">
        <v>622</v>
      </c>
      <c r="B83" s="611">
        <v>109</v>
      </c>
      <c r="C83" s="611">
        <v>96</v>
      </c>
    </row>
    <row r="84" spans="1:3" ht="15.75">
      <c r="A84" s="597" t="s">
        <v>623</v>
      </c>
      <c r="B84" s="612">
        <f>B82+B83</f>
        <v>510</v>
      </c>
      <c r="C84" s="612">
        <f>C82+C83</f>
        <v>450</v>
      </c>
    </row>
    <row r="85" spans="1:3" ht="15.75">
      <c r="A85" s="597"/>
      <c r="B85" s="612"/>
      <c r="C85" s="612"/>
    </row>
    <row r="86" spans="1:3" ht="15.75">
      <c r="A86" s="597" t="s">
        <v>624</v>
      </c>
      <c r="B86" s="612"/>
      <c r="C86" s="612"/>
    </row>
    <row r="87" spans="1:3" ht="15.75">
      <c r="A87" s="598" t="s">
        <v>625</v>
      </c>
      <c r="B87" s="611">
        <v>245</v>
      </c>
      <c r="C87" s="611">
        <v>250</v>
      </c>
    </row>
    <row r="88" spans="1:3" ht="15.75">
      <c r="A88" s="598" t="s">
        <v>626</v>
      </c>
      <c r="B88" s="611"/>
      <c r="C88" s="611">
        <v>787</v>
      </c>
    </row>
    <row r="89" spans="1:3" ht="15.75">
      <c r="A89" s="598" t="s">
        <v>627</v>
      </c>
      <c r="B89" s="611">
        <v>66</v>
      </c>
      <c r="C89" s="611">
        <v>280</v>
      </c>
    </row>
    <row r="90" spans="1:3" ht="15.75">
      <c r="A90" s="597" t="s">
        <v>623</v>
      </c>
      <c r="B90" s="612">
        <f>SUM(B87:B89)</f>
        <v>311</v>
      </c>
      <c r="C90" s="612">
        <f>SUM(C87:C89)</f>
        <v>1317</v>
      </c>
    </row>
    <row r="91" spans="1:3" ht="15.75">
      <c r="A91" s="597"/>
      <c r="B91" s="612"/>
      <c r="C91" s="612"/>
    </row>
    <row r="92" spans="1:3" ht="15.75">
      <c r="A92" s="597" t="s">
        <v>628</v>
      </c>
      <c r="B92" s="612">
        <v>3000</v>
      </c>
      <c r="C92" s="612">
        <v>3300</v>
      </c>
    </row>
    <row r="93" spans="1:3" ht="15.75">
      <c r="A93" s="597" t="s">
        <v>483</v>
      </c>
      <c r="B93" s="612">
        <v>810</v>
      </c>
      <c r="C93" s="612">
        <v>891</v>
      </c>
    </row>
    <row r="94" spans="1:3" ht="15.75">
      <c r="A94" s="613" t="s">
        <v>411</v>
      </c>
      <c r="B94" s="612">
        <f>B92+B93</f>
        <v>3810</v>
      </c>
      <c r="C94" s="612">
        <f>C92+C93</f>
        <v>4191</v>
      </c>
    </row>
    <row r="95" spans="1:3" ht="15.75">
      <c r="A95" s="613"/>
      <c r="B95" s="612"/>
      <c r="C95" s="612"/>
    </row>
    <row r="96" spans="1:3" ht="15.75">
      <c r="A96" s="613" t="s">
        <v>629</v>
      </c>
      <c r="B96" s="612">
        <v>0</v>
      </c>
      <c r="C96" s="612">
        <v>102</v>
      </c>
    </row>
    <row r="97" spans="1:3" ht="15.75">
      <c r="A97" s="613" t="s">
        <v>630</v>
      </c>
      <c r="B97" s="612">
        <v>0</v>
      </c>
      <c r="C97" s="612">
        <v>27</v>
      </c>
    </row>
    <row r="98" spans="1:3" ht="15.75">
      <c r="A98" s="597" t="s">
        <v>411</v>
      </c>
      <c r="B98" s="612">
        <f>B97+B96</f>
        <v>0</v>
      </c>
      <c r="C98" s="612">
        <f>C97+C96</f>
        <v>129</v>
      </c>
    </row>
    <row r="99" spans="1:3" ht="15.75">
      <c r="A99" s="597"/>
      <c r="B99" s="612"/>
      <c r="C99" s="612"/>
    </row>
    <row r="100" spans="1:3" ht="15.75">
      <c r="A100" s="597" t="s">
        <v>631</v>
      </c>
      <c r="B100" s="612"/>
      <c r="C100" s="612">
        <v>564</v>
      </c>
    </row>
    <row r="101" spans="1:3" ht="15.75">
      <c r="A101" s="597" t="s">
        <v>483</v>
      </c>
      <c r="B101" s="612"/>
      <c r="C101" s="612">
        <v>117</v>
      </c>
    </row>
    <row r="102" spans="1:3" ht="15.75">
      <c r="A102" s="597" t="s">
        <v>411</v>
      </c>
      <c r="B102" s="612">
        <f>B101+B100</f>
        <v>0</v>
      </c>
      <c r="C102" s="612">
        <f>C101+C100</f>
        <v>681</v>
      </c>
    </row>
    <row r="103" spans="1:3" ht="15.75">
      <c r="A103" s="597"/>
      <c r="B103" s="612"/>
      <c r="C103" s="612"/>
    </row>
    <row r="104" spans="1:3" ht="15.75">
      <c r="A104" s="597" t="s">
        <v>632</v>
      </c>
      <c r="B104" s="612"/>
      <c r="C104" s="612"/>
    </row>
    <row r="105" spans="1:3" ht="15.75">
      <c r="A105" s="598" t="s">
        <v>633</v>
      </c>
      <c r="B105" s="612">
        <v>368</v>
      </c>
      <c r="C105" s="612">
        <v>420</v>
      </c>
    </row>
    <row r="106" spans="1:3" ht="15.75">
      <c r="A106" s="598" t="s">
        <v>634</v>
      </c>
      <c r="B106" s="612">
        <v>0</v>
      </c>
      <c r="C106" s="612">
        <v>200</v>
      </c>
    </row>
    <row r="107" spans="1:3" ht="15.75">
      <c r="A107" s="597" t="s">
        <v>337</v>
      </c>
      <c r="B107" s="612">
        <v>100</v>
      </c>
      <c r="C107" s="612">
        <v>168</v>
      </c>
    </row>
    <row r="108" spans="1:3" ht="15.75">
      <c r="A108" s="597" t="s">
        <v>604</v>
      </c>
      <c r="B108" s="612">
        <f>SUM(B105:B107)</f>
        <v>468</v>
      </c>
      <c r="C108" s="612">
        <f>SUM(C105:C107)</f>
        <v>788</v>
      </c>
    </row>
    <row r="109" spans="1:3" ht="15.75">
      <c r="A109" s="597"/>
      <c r="B109" s="612"/>
      <c r="C109" s="612"/>
    </row>
    <row r="110" spans="1:3" ht="15.75">
      <c r="A110" s="597" t="s">
        <v>635</v>
      </c>
      <c r="B110" s="612"/>
      <c r="C110" s="612"/>
    </row>
    <row r="111" spans="1:3" ht="15.75">
      <c r="A111" s="614" t="s">
        <v>541</v>
      </c>
      <c r="B111" s="611">
        <v>235</v>
      </c>
      <c r="C111" s="615">
        <v>234</v>
      </c>
    </row>
    <row r="112" spans="1:3" ht="15.75">
      <c r="A112" s="614" t="s">
        <v>636</v>
      </c>
      <c r="B112" s="611">
        <v>63</v>
      </c>
      <c r="C112" s="615">
        <v>63</v>
      </c>
    </row>
    <row r="113" spans="1:3" ht="15.75">
      <c r="A113" s="597" t="s">
        <v>637</v>
      </c>
      <c r="B113" s="612">
        <f>SUM(B111:B112)</f>
        <v>298</v>
      </c>
      <c r="C113" s="612">
        <f>SUM(C111:C112)</f>
        <v>297</v>
      </c>
    </row>
    <row r="114" spans="1:3" ht="15.75">
      <c r="A114" s="598" t="s">
        <v>638</v>
      </c>
      <c r="B114" s="599">
        <v>107</v>
      </c>
      <c r="C114" s="596">
        <v>109</v>
      </c>
    </row>
    <row r="115" spans="1:3" ht="15.75">
      <c r="A115" s="598" t="s">
        <v>483</v>
      </c>
      <c r="B115" s="599"/>
      <c r="C115" s="596">
        <v>29</v>
      </c>
    </row>
    <row r="116" spans="1:3" ht="15.75">
      <c r="A116" s="598" t="s">
        <v>637</v>
      </c>
      <c r="B116" s="599"/>
      <c r="C116" s="596">
        <f>C114+C115</f>
        <v>138</v>
      </c>
    </row>
    <row r="117" spans="1:3" ht="15.75">
      <c r="A117" s="598"/>
      <c r="B117" s="599"/>
      <c r="C117" s="596"/>
    </row>
    <row r="118" spans="1:3" ht="15.75">
      <c r="A118" s="597" t="s">
        <v>639</v>
      </c>
      <c r="B118" s="612">
        <v>400</v>
      </c>
      <c r="C118" s="612">
        <v>197</v>
      </c>
    </row>
    <row r="119" spans="1:3" ht="15.75">
      <c r="A119" s="597" t="s">
        <v>640</v>
      </c>
      <c r="B119" s="612">
        <v>108</v>
      </c>
      <c r="C119" s="612">
        <v>53</v>
      </c>
    </row>
    <row r="120" spans="1:3" ht="15.75">
      <c r="A120" s="597" t="s">
        <v>411</v>
      </c>
      <c r="B120" s="612">
        <f>B118+B119</f>
        <v>508</v>
      </c>
      <c r="C120" s="612">
        <f>C118+C119</f>
        <v>250</v>
      </c>
    </row>
    <row r="121" spans="1:3" ht="15.75">
      <c r="A121" s="597"/>
      <c r="B121" s="612"/>
      <c r="C121" s="612"/>
    </row>
    <row r="122" spans="1:3" ht="15.75">
      <c r="A122" s="597" t="s">
        <v>641</v>
      </c>
      <c r="B122" s="612">
        <f>B118+B111+B105+B106+B100+B96+B92+B88+B87+B82+B72</f>
        <v>14649</v>
      </c>
      <c r="C122" s="612">
        <f>C118+C111+C105+C100+C96+C87+C82+C72+C114+C106+C92+C88+C77</f>
        <v>10251</v>
      </c>
    </row>
    <row r="123" spans="1:3" ht="15.75">
      <c r="A123" s="597" t="s">
        <v>627</v>
      </c>
      <c r="B123" s="612">
        <f>B119+B112+B107+B101+B97+B93+B89+B83+B73</f>
        <v>3956</v>
      </c>
      <c r="C123" s="612">
        <f>C119+C112+C107+C101+C89+C83+C73+C115+C97+C93+C78</f>
        <v>2732</v>
      </c>
    </row>
    <row r="124" spans="1:3" ht="15.75">
      <c r="A124" s="597" t="s">
        <v>642</v>
      </c>
      <c r="B124" s="612">
        <f>SUM(B122:B123)</f>
        <v>18605</v>
      </c>
      <c r="C124" s="612">
        <f>SUM(C122:C123)</f>
        <v>12983</v>
      </c>
    </row>
    <row r="125" spans="1:3" ht="15.75">
      <c r="A125" s="597"/>
      <c r="B125" s="612"/>
      <c r="C125" s="612"/>
    </row>
    <row r="126" spans="1:3" ht="20.25">
      <c r="A126" s="616" t="s">
        <v>643</v>
      </c>
      <c r="B126" s="612"/>
      <c r="C126" s="612"/>
    </row>
    <row r="127" spans="1:3" ht="15.75">
      <c r="A127" s="606"/>
      <c r="B127" s="594"/>
      <c r="C127" s="594"/>
    </row>
    <row r="128" spans="1:3" ht="15.75">
      <c r="A128" s="593" t="s">
        <v>267</v>
      </c>
      <c r="B128" s="594"/>
      <c r="C128" s="594"/>
    </row>
    <row r="129" spans="1:3" ht="15.75">
      <c r="A129" s="598" t="s">
        <v>644</v>
      </c>
      <c r="B129" s="611">
        <v>118</v>
      </c>
      <c r="C129" s="611">
        <v>81</v>
      </c>
    </row>
    <row r="130" spans="1:3" ht="15.75">
      <c r="A130" s="598" t="s">
        <v>483</v>
      </c>
      <c r="B130" s="611">
        <v>32</v>
      </c>
      <c r="C130" s="611">
        <v>22</v>
      </c>
    </row>
    <row r="131" spans="1:3" ht="15.75">
      <c r="A131" s="597" t="s">
        <v>600</v>
      </c>
      <c r="B131" s="612">
        <f>SUM(B129:B130)</f>
        <v>150</v>
      </c>
      <c r="C131" s="612">
        <f>SUM(C129:C130)</f>
        <v>103</v>
      </c>
    </row>
    <row r="132" spans="1:3" ht="15.75">
      <c r="A132" s="597"/>
      <c r="B132" s="612"/>
      <c r="C132" s="612"/>
    </row>
    <row r="133" spans="1:3" ht="15.75">
      <c r="A133" s="597" t="s">
        <v>455</v>
      </c>
      <c r="B133" s="612">
        <v>300</v>
      </c>
      <c r="C133" s="612">
        <v>485</v>
      </c>
    </row>
    <row r="134" spans="1:3" ht="15.75">
      <c r="A134" s="597" t="s">
        <v>599</v>
      </c>
      <c r="B134" s="612">
        <v>80</v>
      </c>
      <c r="C134" s="612">
        <v>131</v>
      </c>
    </row>
    <row r="135" spans="1:3" ht="15.75">
      <c r="A135" s="597" t="s">
        <v>645</v>
      </c>
      <c r="B135" s="612">
        <f>SUM(B133:B134)</f>
        <v>380</v>
      </c>
      <c r="C135" s="612">
        <f>SUM(C133:C134)</f>
        <v>616</v>
      </c>
    </row>
    <row r="136" spans="1:3" ht="15.75">
      <c r="A136" s="591"/>
      <c r="B136" s="611"/>
      <c r="C136" s="611"/>
    </row>
    <row r="137" spans="1:3" ht="15.75">
      <c r="A137" s="617" t="s">
        <v>646</v>
      </c>
      <c r="B137" s="612"/>
      <c r="C137" s="612"/>
    </row>
    <row r="138" spans="1:3" ht="15.75">
      <c r="A138" s="598" t="s">
        <v>647</v>
      </c>
      <c r="B138" s="611">
        <v>50</v>
      </c>
      <c r="C138" s="611"/>
    </row>
    <row r="139" spans="1:3" ht="15.75">
      <c r="A139" s="591" t="s">
        <v>483</v>
      </c>
      <c r="B139" s="611">
        <v>14</v>
      </c>
      <c r="C139" s="611"/>
    </row>
    <row r="140" spans="1:3" ht="15.75">
      <c r="A140" s="613" t="s">
        <v>600</v>
      </c>
      <c r="B140" s="612">
        <f>SUM(B138:B139)</f>
        <v>64</v>
      </c>
      <c r="C140" s="612">
        <f>SUM(C138:C139)</f>
        <v>0</v>
      </c>
    </row>
    <row r="141" spans="1:3" ht="15.75">
      <c r="A141" s="613"/>
      <c r="B141" s="612"/>
      <c r="C141" s="612"/>
    </row>
    <row r="142" spans="1:3" ht="15.75">
      <c r="A142" s="613" t="s">
        <v>648</v>
      </c>
      <c r="B142" s="612">
        <v>0</v>
      </c>
      <c r="C142" s="612">
        <v>227</v>
      </c>
    </row>
    <row r="143" spans="1:3" ht="15.75">
      <c r="A143" s="613" t="s">
        <v>483</v>
      </c>
      <c r="B143" s="612">
        <v>0</v>
      </c>
      <c r="C143" s="612">
        <v>61</v>
      </c>
    </row>
    <row r="144" spans="1:3" ht="15.75">
      <c r="A144" s="613" t="s">
        <v>411</v>
      </c>
      <c r="B144" s="611">
        <f>B143+B142</f>
        <v>0</v>
      </c>
      <c r="C144" s="611">
        <f>C143+C142</f>
        <v>288</v>
      </c>
    </row>
    <row r="145" spans="1:3" ht="15.75">
      <c r="A145" s="613"/>
      <c r="B145" s="611"/>
      <c r="C145" s="611"/>
    </row>
    <row r="146" spans="1:3" ht="15.75">
      <c r="A146" s="613" t="s">
        <v>649</v>
      </c>
      <c r="B146" s="612">
        <f>B142+B138+B133+B129</f>
        <v>468</v>
      </c>
      <c r="C146" s="612">
        <f>C142+C138+C133+C129</f>
        <v>793</v>
      </c>
    </row>
    <row r="147" spans="1:3" ht="15.75">
      <c r="A147" s="613" t="s">
        <v>599</v>
      </c>
      <c r="B147" s="612">
        <f>B143+B139+B134+B130</f>
        <v>126</v>
      </c>
      <c r="C147" s="612">
        <f>C139+C134+C130+C143</f>
        <v>214</v>
      </c>
    </row>
    <row r="148" spans="1:3" ht="15.75">
      <c r="A148" s="597" t="s">
        <v>650</v>
      </c>
      <c r="B148" s="612">
        <f>SUM(B146:B147)</f>
        <v>594</v>
      </c>
      <c r="C148" s="612">
        <f>SUM(C146:C147)</f>
        <v>1007</v>
      </c>
    </row>
    <row r="149" spans="1:3" ht="15.75">
      <c r="A149" s="591"/>
      <c r="B149" s="611"/>
      <c r="C149" s="611"/>
    </row>
    <row r="150" spans="1:3" ht="15.75">
      <c r="A150" s="597" t="s">
        <v>651</v>
      </c>
      <c r="B150" s="612">
        <f>B148+B124+B63</f>
        <v>21699</v>
      </c>
      <c r="C150" s="612">
        <f>C148+C124+C63+C64</f>
        <v>14761</v>
      </c>
    </row>
    <row r="151" spans="1:3" ht="15.75">
      <c r="A151" s="591"/>
      <c r="B151" s="611"/>
      <c r="C151" s="611"/>
    </row>
    <row r="152" spans="1:3" ht="15.75">
      <c r="A152" s="597" t="s">
        <v>652</v>
      </c>
      <c r="B152" s="612"/>
      <c r="C152" s="612"/>
    </row>
    <row r="153" spans="1:3" ht="15.75">
      <c r="A153" s="597" t="s">
        <v>653</v>
      </c>
      <c r="B153" s="612">
        <f>B63+B5+B64</f>
        <v>4550</v>
      </c>
      <c r="C153" s="612">
        <f>C63+C5+C64</f>
        <v>771</v>
      </c>
    </row>
    <row r="154" spans="1:3" ht="15.75">
      <c r="A154" s="597" t="s">
        <v>654</v>
      </c>
      <c r="B154" s="612">
        <f>B124+B30+B52</f>
        <v>92402</v>
      </c>
      <c r="C154" s="612">
        <f>C124+C30+C52</f>
        <v>57355</v>
      </c>
    </row>
    <row r="155" spans="1:3" ht="15.75">
      <c r="A155" s="597" t="s">
        <v>655</v>
      </c>
      <c r="B155" s="612">
        <f>B148+B44+B58</f>
        <v>37017</v>
      </c>
      <c r="C155" s="612">
        <f>C148+C44+C58</f>
        <v>15723</v>
      </c>
    </row>
    <row r="156" spans="1:3" ht="15.75">
      <c r="A156" s="597" t="s">
        <v>656</v>
      </c>
      <c r="B156" s="612">
        <f>SUM(B153:B155)</f>
        <v>133969</v>
      </c>
      <c r="C156" s="612">
        <f>SUM(C153:C155)</f>
        <v>73849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K101"/>
  <sheetViews>
    <sheetView view="pageBreakPreview" zoomScale="90" zoomScaleSheetLayoutView="90" zoomScalePageLayoutView="0" workbookViewId="0" topLeftCell="A94">
      <selection activeCell="F55" sqref="F55"/>
    </sheetView>
  </sheetViews>
  <sheetFormatPr defaultColWidth="8.41015625" defaultRowHeight="16.5" customHeight="1"/>
  <cols>
    <col min="1" max="1" width="8.41015625" style="25" customWidth="1"/>
    <col min="2" max="2" width="34.91015625" style="25" customWidth="1"/>
    <col min="3" max="3" width="6.66015625" style="152" customWidth="1"/>
    <col min="4" max="5" width="6.91015625" style="70" customWidth="1"/>
    <col min="6" max="6" width="6.91015625" style="730" customWidth="1"/>
    <col min="7" max="7" width="13.91015625" style="70" customWidth="1"/>
    <col min="8" max="8" width="21.66015625" style="25" customWidth="1"/>
    <col min="9" max="9" width="8.75" style="25" customWidth="1"/>
    <col min="10" max="11" width="7.08203125" style="25" customWidth="1"/>
    <col min="12" max="250" width="7.08203125" style="2" customWidth="1"/>
    <col min="251" max="16384" width="8.41015625" style="2" customWidth="1"/>
  </cols>
  <sheetData>
    <row r="2" spans="1:7" ht="16.5" customHeight="1">
      <c r="A2" s="879" t="s">
        <v>50</v>
      </c>
      <c r="B2" s="879"/>
      <c r="C2" s="879"/>
      <c r="D2" s="879"/>
      <c r="E2" s="879"/>
      <c r="F2" s="831"/>
      <c r="G2" s="71"/>
    </row>
    <row r="3" spans="1:7" ht="16.5" customHeight="1">
      <c r="A3" s="71"/>
      <c r="B3" s="71"/>
      <c r="C3" s="71"/>
      <c r="D3" s="71"/>
      <c r="E3" s="670" t="s">
        <v>5</v>
      </c>
      <c r="F3" s="670" t="s">
        <v>708</v>
      </c>
      <c r="G3" s="670"/>
    </row>
    <row r="4" spans="1:7" ht="18.75" customHeight="1">
      <c r="A4" s="73">
        <v>381103</v>
      </c>
      <c r="B4" s="74" t="s">
        <v>291</v>
      </c>
      <c r="C4" s="76" t="s">
        <v>292</v>
      </c>
      <c r="D4" s="76" t="s">
        <v>292</v>
      </c>
      <c r="E4" s="671" t="s">
        <v>292</v>
      </c>
      <c r="F4" s="627" t="s">
        <v>292</v>
      </c>
      <c r="G4" s="675"/>
    </row>
    <row r="5" spans="1:7" ht="18.75" customHeight="1">
      <c r="A5" s="78" t="s">
        <v>293</v>
      </c>
      <c r="B5" s="78" t="s">
        <v>294</v>
      </c>
      <c r="C5" s="230" t="s">
        <v>295</v>
      </c>
      <c r="D5" s="230" t="s">
        <v>296</v>
      </c>
      <c r="E5" s="672">
        <v>43080</v>
      </c>
      <c r="F5" s="628">
        <v>43100</v>
      </c>
      <c r="G5" s="676"/>
    </row>
    <row r="6" spans="1:9" ht="13.5" customHeight="1">
      <c r="A6" s="81" t="s">
        <v>60</v>
      </c>
      <c r="B6" s="82" t="s">
        <v>297</v>
      </c>
      <c r="C6" s="84">
        <v>5700</v>
      </c>
      <c r="D6" s="84">
        <v>5700</v>
      </c>
      <c r="E6" s="629">
        <v>6344</v>
      </c>
      <c r="F6" s="629">
        <v>6343</v>
      </c>
      <c r="G6" s="677"/>
      <c r="H6" s="70" t="s">
        <v>298</v>
      </c>
      <c r="I6"/>
    </row>
    <row r="7" spans="1:9" ht="13.5" customHeight="1">
      <c r="A7" s="85" t="s">
        <v>64</v>
      </c>
      <c r="B7" s="86" t="s">
        <v>65</v>
      </c>
      <c r="C7" s="84">
        <v>0</v>
      </c>
      <c r="D7" s="84">
        <v>0</v>
      </c>
      <c r="E7" s="84">
        <v>0</v>
      </c>
      <c r="F7" s="631">
        <v>0</v>
      </c>
      <c r="G7" s="678"/>
      <c r="H7" s="70" t="s">
        <v>299</v>
      </c>
      <c r="I7"/>
    </row>
    <row r="8" spans="1:9" ht="13.5" customHeight="1">
      <c r="A8" s="85" t="s">
        <v>69</v>
      </c>
      <c r="B8" s="86" t="s">
        <v>70</v>
      </c>
      <c r="C8" s="84"/>
      <c r="D8" s="84"/>
      <c r="E8" s="84"/>
      <c r="F8" s="631"/>
      <c r="G8" s="678"/>
      <c r="H8" s="70" t="s">
        <v>300</v>
      </c>
      <c r="I8"/>
    </row>
    <row r="9" spans="1:7" ht="13.5" customHeight="1">
      <c r="A9" s="85" t="s">
        <v>73</v>
      </c>
      <c r="B9" s="86" t="s">
        <v>74</v>
      </c>
      <c r="C9" s="84"/>
      <c r="D9" s="84"/>
      <c r="E9" s="84"/>
      <c r="F9" s="631"/>
      <c r="G9" s="678"/>
    </row>
    <row r="10" spans="1:7" ht="13.5" customHeight="1">
      <c r="A10" s="85" t="s">
        <v>77</v>
      </c>
      <c r="B10" s="87" t="s">
        <v>78</v>
      </c>
      <c r="C10" s="84"/>
      <c r="D10" s="84"/>
      <c r="E10" s="84"/>
      <c r="F10" s="631"/>
      <c r="G10" s="678"/>
    </row>
    <row r="11" spans="1:8" ht="13.5" customHeight="1">
      <c r="A11" s="85" t="s">
        <v>82</v>
      </c>
      <c r="B11" s="87" t="s">
        <v>83</v>
      </c>
      <c r="C11" s="84">
        <v>0</v>
      </c>
      <c r="D11" s="84">
        <v>0</v>
      </c>
      <c r="E11" s="84">
        <v>0</v>
      </c>
      <c r="F11" s="631">
        <v>0</v>
      </c>
      <c r="G11" s="678"/>
      <c r="H11" s="231"/>
    </row>
    <row r="12" spans="1:7" ht="13.5" customHeight="1">
      <c r="A12" s="85" t="s">
        <v>86</v>
      </c>
      <c r="B12" s="88" t="s">
        <v>286</v>
      </c>
      <c r="C12" s="84">
        <v>0</v>
      </c>
      <c r="D12" s="84"/>
      <c r="E12" s="84"/>
      <c r="F12" s="631"/>
      <c r="G12" s="678"/>
    </row>
    <row r="13" spans="1:8" ht="13.5" customHeight="1">
      <c r="A13" s="85" t="s">
        <v>89</v>
      </c>
      <c r="B13" s="88" t="s">
        <v>90</v>
      </c>
      <c r="C13" s="84">
        <v>448</v>
      </c>
      <c r="D13" s="84">
        <v>448</v>
      </c>
      <c r="E13" s="624">
        <v>496</v>
      </c>
      <c r="F13" s="631">
        <v>608</v>
      </c>
      <c r="G13" s="679"/>
      <c r="H13" s="645" t="s">
        <v>677</v>
      </c>
    </row>
    <row r="14" spans="1:7" ht="13.5" customHeight="1">
      <c r="A14" s="85" t="s">
        <v>92</v>
      </c>
      <c r="B14" s="86" t="s">
        <v>287</v>
      </c>
      <c r="C14" s="84">
        <v>0</v>
      </c>
      <c r="D14" s="84"/>
      <c r="E14" s="631"/>
      <c r="F14" s="631"/>
      <c r="G14" s="680"/>
    </row>
    <row r="15" spans="1:8" ht="13.5" customHeight="1">
      <c r="A15" s="85" t="s">
        <v>301</v>
      </c>
      <c r="B15" s="86" t="s">
        <v>302</v>
      </c>
      <c r="C15" s="84">
        <v>0</v>
      </c>
      <c r="D15" s="84"/>
      <c r="E15" s="644">
        <v>162</v>
      </c>
      <c r="F15" s="630">
        <v>173</v>
      </c>
      <c r="G15" s="681"/>
      <c r="H15" s="673" t="s">
        <v>680</v>
      </c>
    </row>
    <row r="16" spans="1:9" ht="13.5" customHeight="1">
      <c r="A16" s="90" t="s">
        <v>98</v>
      </c>
      <c r="B16" s="91" t="s">
        <v>99</v>
      </c>
      <c r="C16" s="84">
        <v>483</v>
      </c>
      <c r="D16" s="84">
        <v>483</v>
      </c>
      <c r="E16" s="631">
        <v>483</v>
      </c>
      <c r="F16" s="631">
        <v>322</v>
      </c>
      <c r="G16" s="680"/>
      <c r="H16" s="70" t="s">
        <v>304</v>
      </c>
      <c r="I16"/>
    </row>
    <row r="17" spans="1:7" ht="15" customHeight="1">
      <c r="A17" s="92" t="s">
        <v>102</v>
      </c>
      <c r="B17" s="93" t="s">
        <v>103</v>
      </c>
      <c r="C17" s="95">
        <f>SUM(C6:C16)</f>
        <v>6631</v>
      </c>
      <c r="D17" s="95">
        <f>SUM(D6:D16)</f>
        <v>6631</v>
      </c>
      <c r="E17" s="674">
        <f>SUM(E6:E16)</f>
        <v>7485</v>
      </c>
      <c r="F17" s="632">
        <f>SUM(F6:F16)</f>
        <v>7446</v>
      </c>
      <c r="G17" s="682"/>
    </row>
    <row r="18" spans="1:7" ht="15" customHeight="1">
      <c r="A18" s="96" t="s">
        <v>104</v>
      </c>
      <c r="B18" s="97" t="s">
        <v>105</v>
      </c>
      <c r="C18" s="84"/>
      <c r="D18" s="84"/>
      <c r="E18" s="84"/>
      <c r="F18" s="631"/>
      <c r="G18" s="678"/>
    </row>
    <row r="19" spans="1:7" ht="15" customHeight="1">
      <c r="A19" s="96" t="s">
        <v>107</v>
      </c>
      <c r="B19" s="97" t="s">
        <v>108</v>
      </c>
      <c r="C19" s="84"/>
      <c r="D19" s="84"/>
      <c r="E19" s="84"/>
      <c r="F19" s="631"/>
      <c r="G19" s="678"/>
    </row>
    <row r="20" spans="1:7" ht="15" customHeight="1">
      <c r="A20" s="96" t="s">
        <v>109</v>
      </c>
      <c r="B20" s="97" t="s">
        <v>110</v>
      </c>
      <c r="C20" s="84"/>
      <c r="D20" s="84"/>
      <c r="E20" s="84"/>
      <c r="F20" s="631"/>
      <c r="G20" s="678"/>
    </row>
    <row r="21" spans="1:7" ht="15" customHeight="1">
      <c r="A21" s="96" t="s">
        <v>111</v>
      </c>
      <c r="B21" s="97" t="s">
        <v>112</v>
      </c>
      <c r="C21" s="84">
        <v>0</v>
      </c>
      <c r="D21" s="84"/>
      <c r="E21" s="630">
        <v>153</v>
      </c>
      <c r="F21" s="630">
        <v>153</v>
      </c>
      <c r="G21" s="683"/>
    </row>
    <row r="22" spans="1:7" ht="15" customHeight="1">
      <c r="A22" s="92" t="s">
        <v>115</v>
      </c>
      <c r="B22" s="93" t="s">
        <v>116</v>
      </c>
      <c r="C22" s="95">
        <f>SUM(C18:C21)</f>
        <v>0</v>
      </c>
      <c r="D22" s="95">
        <f>SUM(D18:D21)</f>
        <v>0</v>
      </c>
      <c r="E22" s="632">
        <f>SUM(E18:E21)</f>
        <v>153</v>
      </c>
      <c r="F22" s="632">
        <f>SUM(F18:F21)</f>
        <v>153</v>
      </c>
      <c r="G22" s="684"/>
    </row>
    <row r="23" spans="1:7" ht="15" customHeight="1">
      <c r="A23" s="99" t="s">
        <v>117</v>
      </c>
      <c r="B23" s="100" t="s">
        <v>118</v>
      </c>
      <c r="C23" s="95">
        <f>SUM(C22,C17)</f>
        <v>6631</v>
      </c>
      <c r="D23" s="95">
        <f>SUM(D22,D17)</f>
        <v>6631</v>
      </c>
      <c r="E23" s="632">
        <f>SUM(E22,E17)</f>
        <v>7638</v>
      </c>
      <c r="F23" s="632">
        <f>SUM(F22,F17)</f>
        <v>7599</v>
      </c>
      <c r="G23" s="684"/>
    </row>
    <row r="24" spans="1:7" ht="13.5" customHeight="1">
      <c r="A24" s="101"/>
      <c r="B24" s="102"/>
      <c r="C24" s="84"/>
      <c r="D24" s="84"/>
      <c r="E24" s="631"/>
      <c r="F24" s="631"/>
      <c r="G24" s="680"/>
    </row>
    <row r="25" spans="1:9" ht="13.5" customHeight="1">
      <c r="A25" s="103" t="s">
        <v>120</v>
      </c>
      <c r="B25" s="104" t="s">
        <v>305</v>
      </c>
      <c r="C25" s="84">
        <v>1380</v>
      </c>
      <c r="D25" s="84">
        <v>1380</v>
      </c>
      <c r="E25" s="644">
        <v>1539</v>
      </c>
      <c r="F25" s="630">
        <v>1558</v>
      </c>
      <c r="G25" s="681" t="s">
        <v>682</v>
      </c>
      <c r="H25" s="70" t="s">
        <v>306</v>
      </c>
      <c r="I25"/>
    </row>
    <row r="26" spans="1:9" ht="13.5" customHeight="1">
      <c r="A26" s="105" t="s">
        <v>123</v>
      </c>
      <c r="B26" s="104" t="s">
        <v>124</v>
      </c>
      <c r="C26" s="84"/>
      <c r="D26" s="84"/>
      <c r="E26" s="631"/>
      <c r="F26" s="631"/>
      <c r="G26" s="680"/>
      <c r="H26" s="70" t="s">
        <v>307</v>
      </c>
      <c r="I26"/>
    </row>
    <row r="27" spans="1:9" ht="13.5" customHeight="1">
      <c r="A27" s="106" t="s">
        <v>125</v>
      </c>
      <c r="B27" s="107" t="s">
        <v>126</v>
      </c>
      <c r="C27" s="84">
        <v>74</v>
      </c>
      <c r="D27" s="84">
        <v>74</v>
      </c>
      <c r="E27" s="644">
        <v>100</v>
      </c>
      <c r="F27" s="630">
        <v>97</v>
      </c>
      <c r="G27" s="681" t="s">
        <v>681</v>
      </c>
      <c r="H27" s="70" t="s">
        <v>308</v>
      </c>
      <c r="I27"/>
    </row>
    <row r="28" spans="1:9" ht="13.5" customHeight="1">
      <c r="A28" s="108" t="s">
        <v>128</v>
      </c>
      <c r="B28" s="107" t="s">
        <v>129</v>
      </c>
      <c r="C28" s="84">
        <v>80</v>
      </c>
      <c r="D28" s="84">
        <v>80</v>
      </c>
      <c r="E28" s="630">
        <v>110</v>
      </c>
      <c r="F28" s="630">
        <v>116</v>
      </c>
      <c r="G28" s="683"/>
      <c r="H28" s="70" t="s">
        <v>309</v>
      </c>
      <c r="I28"/>
    </row>
    <row r="29" spans="1:9" ht="13.5" customHeight="1">
      <c r="A29" s="109" t="s">
        <v>131</v>
      </c>
      <c r="B29" s="110" t="s">
        <v>132</v>
      </c>
      <c r="C29" s="95">
        <f>SUM(C25:C28)</f>
        <v>1534</v>
      </c>
      <c r="D29" s="95">
        <f>SUM(D25:D28)</f>
        <v>1534</v>
      </c>
      <c r="E29" s="674">
        <f>SUM(E25:E28)</f>
        <v>1749</v>
      </c>
      <c r="F29" s="632">
        <f>SUM(F25:F28)</f>
        <v>1771</v>
      </c>
      <c r="G29" s="682"/>
      <c r="H29" s="620" t="s">
        <v>303</v>
      </c>
      <c r="I29"/>
    </row>
    <row r="30" spans="1:9" ht="13.5" customHeight="1">
      <c r="A30" s="234"/>
      <c r="B30" s="78"/>
      <c r="C30" s="84"/>
      <c r="D30" s="84"/>
      <c r="E30" s="631"/>
      <c r="F30" s="631"/>
      <c r="G30" s="680"/>
      <c r="H30" s="70" t="s">
        <v>310</v>
      </c>
      <c r="I30"/>
    </row>
    <row r="31" spans="1:9" ht="13.5" customHeight="1">
      <c r="A31" s="81" t="s">
        <v>133</v>
      </c>
      <c r="B31" s="111" t="s">
        <v>134</v>
      </c>
      <c r="C31" s="84"/>
      <c r="D31" s="84"/>
      <c r="E31" s="631"/>
      <c r="F31" s="631"/>
      <c r="G31" s="680"/>
      <c r="H31" s="70" t="s">
        <v>311</v>
      </c>
      <c r="I31"/>
    </row>
    <row r="32" spans="1:7" ht="13.5" customHeight="1">
      <c r="A32" s="85" t="s">
        <v>135</v>
      </c>
      <c r="B32" s="86" t="s">
        <v>290</v>
      </c>
      <c r="C32" s="84"/>
      <c r="D32" s="84"/>
      <c r="E32" s="631"/>
      <c r="F32" s="631"/>
      <c r="G32" s="680"/>
    </row>
    <row r="33" spans="1:8" ht="13.5" customHeight="1">
      <c r="A33" s="85" t="s">
        <v>137</v>
      </c>
      <c r="B33" s="86" t="s">
        <v>138</v>
      </c>
      <c r="C33" s="84">
        <v>0</v>
      </c>
      <c r="D33" s="84">
        <v>0</v>
      </c>
      <c r="E33" s="84">
        <v>0</v>
      </c>
      <c r="F33" s="631">
        <v>0</v>
      </c>
      <c r="G33" s="678"/>
      <c r="H33" s="70"/>
    </row>
    <row r="34" spans="1:8" ht="13.5" customHeight="1">
      <c r="A34" s="85" t="s">
        <v>140</v>
      </c>
      <c r="B34" s="86" t="s">
        <v>141</v>
      </c>
      <c r="C34" s="84">
        <v>0</v>
      </c>
      <c r="D34" s="84">
        <v>0</v>
      </c>
      <c r="E34" s="84">
        <v>0</v>
      </c>
      <c r="F34" s="631">
        <v>0</v>
      </c>
      <c r="G34" s="678"/>
      <c r="H34" s="70"/>
    </row>
    <row r="35" spans="1:8" ht="13.5" customHeight="1">
      <c r="A35" s="85" t="s">
        <v>142</v>
      </c>
      <c r="B35" s="86" t="s">
        <v>143</v>
      </c>
      <c r="C35" s="84">
        <v>0</v>
      </c>
      <c r="D35" s="84">
        <v>0</v>
      </c>
      <c r="E35" s="84">
        <v>0</v>
      </c>
      <c r="F35" s="631">
        <v>0</v>
      </c>
      <c r="G35" s="678"/>
      <c r="H35" s="70"/>
    </row>
    <row r="36" spans="1:7" ht="13.5" customHeight="1">
      <c r="A36" s="85" t="s">
        <v>145</v>
      </c>
      <c r="B36" s="112" t="s">
        <v>146</v>
      </c>
      <c r="C36" s="114">
        <f>SUM(C31:C35)</f>
        <v>0</v>
      </c>
      <c r="D36" s="114">
        <f>SUM(D31:D35)</f>
        <v>0</v>
      </c>
      <c r="E36" s="114">
        <f>SUM(E31:E35)</f>
        <v>0</v>
      </c>
      <c r="F36" s="660">
        <f>SUM(F31:F35)</f>
        <v>0</v>
      </c>
      <c r="G36" s="685"/>
    </row>
    <row r="37" spans="1:7" ht="13.5" customHeight="1">
      <c r="A37" s="85" t="s">
        <v>147</v>
      </c>
      <c r="B37" s="86" t="s">
        <v>148</v>
      </c>
      <c r="C37" s="114">
        <v>0</v>
      </c>
      <c r="D37" s="114">
        <v>0</v>
      </c>
      <c r="E37" s="114">
        <v>0</v>
      </c>
      <c r="F37" s="660">
        <v>0</v>
      </c>
      <c r="G37" s="685"/>
    </row>
    <row r="38" spans="1:7" ht="13.5" customHeight="1">
      <c r="A38" s="85" t="s">
        <v>149</v>
      </c>
      <c r="B38" s="86" t="s">
        <v>150</v>
      </c>
      <c r="C38" s="84">
        <v>0</v>
      </c>
      <c r="D38" s="84">
        <v>0</v>
      </c>
      <c r="E38" s="84">
        <v>0</v>
      </c>
      <c r="F38" s="631">
        <v>0</v>
      </c>
      <c r="G38" s="678"/>
    </row>
    <row r="39" spans="1:7" ht="13.5" customHeight="1">
      <c r="A39" s="85" t="s">
        <v>151</v>
      </c>
      <c r="B39" s="86" t="s">
        <v>152</v>
      </c>
      <c r="C39" s="84">
        <v>1400</v>
      </c>
      <c r="D39" s="84">
        <v>1400</v>
      </c>
      <c r="E39" s="84">
        <v>1400</v>
      </c>
      <c r="F39" s="631">
        <v>1472</v>
      </c>
      <c r="G39" s="678"/>
    </row>
    <row r="40" spans="1:7" ht="13.5" customHeight="1">
      <c r="A40" s="85" t="s">
        <v>153</v>
      </c>
      <c r="B40" s="86" t="s">
        <v>154</v>
      </c>
      <c r="C40" s="84">
        <v>95</v>
      </c>
      <c r="D40" s="84">
        <v>95</v>
      </c>
      <c r="E40" s="84">
        <v>95</v>
      </c>
      <c r="F40" s="631">
        <v>95</v>
      </c>
      <c r="G40" s="678"/>
    </row>
    <row r="41" spans="1:8" ht="13.5" customHeight="1">
      <c r="A41" s="115" t="s">
        <v>156</v>
      </c>
      <c r="B41" s="116" t="s">
        <v>157</v>
      </c>
      <c r="C41" s="84">
        <v>473</v>
      </c>
      <c r="D41" s="84">
        <v>473</v>
      </c>
      <c r="E41" s="631">
        <v>286</v>
      </c>
      <c r="F41" s="631">
        <v>19</v>
      </c>
      <c r="G41" s="680"/>
      <c r="H41" s="633" t="s">
        <v>657</v>
      </c>
    </row>
    <row r="42" spans="1:7" ht="12.75" customHeight="1">
      <c r="A42" s="99" t="s">
        <v>159</v>
      </c>
      <c r="B42" s="117" t="s">
        <v>160</v>
      </c>
      <c r="C42" s="95">
        <f>SUM(C38:C41)</f>
        <v>1968</v>
      </c>
      <c r="D42" s="95">
        <f>SUM(D38:D41)</f>
        <v>1968</v>
      </c>
      <c r="E42" s="95">
        <f>SUM(E38:E41)</f>
        <v>1781</v>
      </c>
      <c r="F42" s="731">
        <f>SUM(F38:F41)</f>
        <v>1586</v>
      </c>
      <c r="G42" s="686"/>
    </row>
    <row r="43" spans="1:7" ht="12.75" customHeight="1">
      <c r="A43" s="118" t="s">
        <v>161</v>
      </c>
      <c r="B43" s="119" t="s">
        <v>162</v>
      </c>
      <c r="C43" s="121">
        <f>SUM(C42,C36)</f>
        <v>1968</v>
      </c>
      <c r="D43" s="121">
        <f>SUM(D42,D36)</f>
        <v>1968</v>
      </c>
      <c r="E43" s="121">
        <f>SUM(E42,E36)</f>
        <v>1781</v>
      </c>
      <c r="F43" s="832">
        <f>SUM(F42,F36)</f>
        <v>1586</v>
      </c>
      <c r="G43" s="687"/>
    </row>
    <row r="44" spans="1:7" ht="12.75" customHeight="1">
      <c r="A44" s="81" t="s">
        <v>163</v>
      </c>
      <c r="B44" s="111" t="s">
        <v>164</v>
      </c>
      <c r="C44" s="84"/>
      <c r="D44" s="84"/>
      <c r="E44" s="84"/>
      <c r="F44" s="631"/>
      <c r="G44" s="678"/>
    </row>
    <row r="45" spans="1:7" ht="12.75" customHeight="1">
      <c r="A45" s="122" t="s">
        <v>165</v>
      </c>
      <c r="B45" s="123" t="s">
        <v>166</v>
      </c>
      <c r="C45" s="84"/>
      <c r="D45" s="84"/>
      <c r="E45" s="84"/>
      <c r="F45" s="631"/>
      <c r="G45" s="678"/>
    </row>
    <row r="46" spans="1:7" ht="12.75" customHeight="1">
      <c r="A46" s="85" t="s">
        <v>167</v>
      </c>
      <c r="B46" s="86" t="s">
        <v>168</v>
      </c>
      <c r="C46" s="84"/>
      <c r="D46" s="84"/>
      <c r="E46" s="84"/>
      <c r="F46" s="631"/>
      <c r="G46" s="678"/>
    </row>
    <row r="47" spans="1:7" ht="12.75" customHeight="1">
      <c r="A47" s="124" t="s">
        <v>169</v>
      </c>
      <c r="B47" s="125" t="s">
        <v>170</v>
      </c>
      <c r="C47" s="121">
        <f>SUM(C44:C46)</f>
        <v>0</v>
      </c>
      <c r="D47" s="121">
        <f>SUM(D44:D46)</f>
        <v>0</v>
      </c>
      <c r="E47" s="121">
        <f>SUM(E44:E46)</f>
        <v>0</v>
      </c>
      <c r="F47" s="832">
        <f>SUM(F44:F46)</f>
        <v>0</v>
      </c>
      <c r="G47" s="687"/>
    </row>
    <row r="48" spans="1:7" ht="12.75" customHeight="1">
      <c r="A48" s="85" t="s">
        <v>171</v>
      </c>
      <c r="B48" s="86" t="s">
        <v>172</v>
      </c>
      <c r="C48" s="84"/>
      <c r="D48" s="84"/>
      <c r="E48" s="84"/>
      <c r="F48" s="631"/>
      <c r="G48" s="678"/>
    </row>
    <row r="49" spans="1:7" ht="12.75" customHeight="1">
      <c r="A49" s="85" t="s">
        <v>173</v>
      </c>
      <c r="B49" s="86" t="s">
        <v>174</v>
      </c>
      <c r="C49" s="84"/>
      <c r="D49" s="84"/>
      <c r="E49" s="84"/>
      <c r="F49" s="631"/>
      <c r="G49" s="678"/>
    </row>
    <row r="50" spans="1:7" ht="12.75" customHeight="1">
      <c r="A50" s="85" t="s">
        <v>175</v>
      </c>
      <c r="B50" s="86" t="s">
        <v>176</v>
      </c>
      <c r="C50" s="84"/>
      <c r="D50" s="84"/>
      <c r="E50" s="84"/>
      <c r="F50" s="631"/>
      <c r="G50" s="678"/>
    </row>
    <row r="51" spans="1:7" ht="12.75" customHeight="1">
      <c r="A51" s="124" t="s">
        <v>177</v>
      </c>
      <c r="B51" s="125" t="s">
        <v>178</v>
      </c>
      <c r="C51" s="121">
        <f>SUM(C48:C50)</f>
        <v>0</v>
      </c>
      <c r="D51" s="121">
        <f>SUM(D48:D50)</f>
        <v>0</v>
      </c>
      <c r="E51" s="121">
        <f>SUM(E48:E50)</f>
        <v>0</v>
      </c>
      <c r="F51" s="832">
        <f>SUM(F48:F50)</f>
        <v>0</v>
      </c>
      <c r="G51" s="687"/>
    </row>
    <row r="52" spans="1:7" ht="12.75" customHeight="1">
      <c r="A52" s="85" t="s">
        <v>179</v>
      </c>
      <c r="B52" s="86" t="s">
        <v>180</v>
      </c>
      <c r="C52" s="84"/>
      <c r="D52" s="84"/>
      <c r="E52" s="84"/>
      <c r="F52" s="631"/>
      <c r="G52" s="678"/>
    </row>
    <row r="53" spans="1:7" ht="12.75" customHeight="1">
      <c r="A53" s="85" t="s">
        <v>181</v>
      </c>
      <c r="B53" s="86" t="s">
        <v>182</v>
      </c>
      <c r="C53" s="84">
        <v>0</v>
      </c>
      <c r="D53" s="84"/>
      <c r="E53" s="84"/>
      <c r="F53" s="631"/>
      <c r="G53" s="678"/>
    </row>
    <row r="54" spans="1:8" ht="12.75" customHeight="1">
      <c r="A54" s="85" t="s">
        <v>184</v>
      </c>
      <c r="B54" s="86" t="s">
        <v>185</v>
      </c>
      <c r="C54" s="235">
        <v>700</v>
      </c>
      <c r="D54" s="235">
        <v>700</v>
      </c>
      <c r="E54" s="646">
        <v>649</v>
      </c>
      <c r="F54" s="833">
        <v>777</v>
      </c>
      <c r="G54" s="646"/>
      <c r="H54" s="647" t="s">
        <v>678</v>
      </c>
    </row>
    <row r="55" spans="1:7" ht="12.75" customHeight="1">
      <c r="A55" s="124" t="s">
        <v>186</v>
      </c>
      <c r="B55" s="125" t="s">
        <v>187</v>
      </c>
      <c r="C55" s="121">
        <f>SUM(C53:C54)</f>
        <v>700</v>
      </c>
      <c r="D55" s="121">
        <f>SUM(D53:D54)</f>
        <v>700</v>
      </c>
      <c r="E55" s="121">
        <f>SUM(E53:E54)</f>
        <v>649</v>
      </c>
      <c r="F55" s="832">
        <f>SUM(F53:F54)</f>
        <v>777</v>
      </c>
      <c r="G55" s="687"/>
    </row>
    <row r="56" spans="1:7" ht="12.75" customHeight="1">
      <c r="A56" s="124" t="s">
        <v>188</v>
      </c>
      <c r="B56" s="236" t="s">
        <v>189</v>
      </c>
      <c r="C56" s="237">
        <v>3000</v>
      </c>
      <c r="D56" s="237">
        <v>3000</v>
      </c>
      <c r="E56" s="237">
        <v>3000</v>
      </c>
      <c r="F56" s="834">
        <v>3471</v>
      </c>
      <c r="G56" s="688"/>
    </row>
    <row r="57" spans="1:7" ht="12.75" customHeight="1">
      <c r="A57" s="115"/>
      <c r="B57" s="238" t="s">
        <v>190</v>
      </c>
      <c r="C57" s="239"/>
      <c r="D57" s="239"/>
      <c r="E57" s="239"/>
      <c r="F57" s="640"/>
      <c r="G57" s="240"/>
    </row>
    <row r="58" spans="1:8" ht="12.75" customHeight="1">
      <c r="A58" s="115" t="s">
        <v>191</v>
      </c>
      <c r="B58" s="238" t="s">
        <v>192</v>
      </c>
      <c r="C58" s="240">
        <v>5400</v>
      </c>
      <c r="D58" s="240">
        <v>5400</v>
      </c>
      <c r="E58" s="618">
        <v>5400</v>
      </c>
      <c r="F58" s="618">
        <v>4151</v>
      </c>
      <c r="G58" s="618"/>
      <c r="H58" s="634"/>
    </row>
    <row r="59" spans="1:8" ht="12.75" customHeight="1">
      <c r="A59" s="115" t="s">
        <v>194</v>
      </c>
      <c r="B59" s="238" t="s">
        <v>312</v>
      </c>
      <c r="C59" s="239"/>
      <c r="D59" s="239"/>
      <c r="E59" s="239"/>
      <c r="F59" s="640"/>
      <c r="G59" s="240"/>
      <c r="H59" s="633"/>
    </row>
    <row r="60" spans="1:8" ht="12.75" customHeight="1">
      <c r="A60" s="129" t="s">
        <v>196</v>
      </c>
      <c r="B60" s="241" t="s">
        <v>197</v>
      </c>
      <c r="C60" s="140">
        <f>SUM(C58:C59)</f>
        <v>5400</v>
      </c>
      <c r="D60" s="140">
        <f>SUM(D58:D59)</f>
        <v>5400</v>
      </c>
      <c r="E60" s="140">
        <f>SUM(E58:E59)</f>
        <v>5400</v>
      </c>
      <c r="F60" s="636">
        <f>SUM(F58:F59)</f>
        <v>4151</v>
      </c>
      <c r="G60" s="689"/>
      <c r="H60" s="633"/>
    </row>
    <row r="61" spans="1:8" ht="12" customHeight="1">
      <c r="A61" s="108" t="s">
        <v>198</v>
      </c>
      <c r="B61" s="242" t="s">
        <v>199</v>
      </c>
      <c r="C61" s="140"/>
      <c r="D61" s="140"/>
      <c r="E61" s="140"/>
      <c r="F61" s="636"/>
      <c r="G61" s="689"/>
      <c r="H61" s="633"/>
    </row>
    <row r="62" spans="1:8" ht="12" customHeight="1">
      <c r="A62" s="108" t="s">
        <v>200</v>
      </c>
      <c r="B62" s="242" t="s">
        <v>201</v>
      </c>
      <c r="C62" s="140"/>
      <c r="D62" s="140"/>
      <c r="E62" s="636"/>
      <c r="F62" s="636"/>
      <c r="G62" s="690"/>
      <c r="H62" s="633"/>
    </row>
    <row r="63" spans="1:9" ht="12" customHeight="1">
      <c r="A63" s="108" t="s">
        <v>202</v>
      </c>
      <c r="B63" s="242" t="s">
        <v>203</v>
      </c>
      <c r="C63" s="140">
        <v>5</v>
      </c>
      <c r="D63" s="140">
        <v>5</v>
      </c>
      <c r="E63" s="637">
        <v>1029</v>
      </c>
      <c r="F63" s="637">
        <v>990</v>
      </c>
      <c r="G63" s="691"/>
      <c r="H63" s="635" t="s">
        <v>313</v>
      </c>
      <c r="I63" s="25" t="s">
        <v>314</v>
      </c>
    </row>
    <row r="64" spans="1:9" ht="12" customHeight="1">
      <c r="A64" s="108" t="s">
        <v>205</v>
      </c>
      <c r="B64" s="242" t="s">
        <v>206</v>
      </c>
      <c r="C64" s="140"/>
      <c r="D64" s="140"/>
      <c r="E64" s="636"/>
      <c r="F64" s="636"/>
      <c r="G64" s="690"/>
      <c r="H64" s="635" t="s">
        <v>315</v>
      </c>
      <c r="I64" s="25" t="s">
        <v>316</v>
      </c>
    </row>
    <row r="65" spans="1:8" ht="12" customHeight="1">
      <c r="A65" s="134" t="s">
        <v>208</v>
      </c>
      <c r="B65" s="241" t="s">
        <v>209</v>
      </c>
      <c r="C65" s="140">
        <f>SUM(C61:C64)</f>
        <v>5</v>
      </c>
      <c r="D65" s="140">
        <f>SUM(D61:D64)</f>
        <v>5</v>
      </c>
      <c r="E65" s="638">
        <f>SUM(E61:E64)</f>
        <v>1029</v>
      </c>
      <c r="F65" s="638">
        <f>SUM(F61:F64)</f>
        <v>990</v>
      </c>
      <c r="G65" s="692"/>
      <c r="H65" s="633"/>
    </row>
    <row r="66" spans="1:7" ht="12" customHeight="1">
      <c r="A66" s="135" t="s">
        <v>210</v>
      </c>
      <c r="B66" s="236" t="s">
        <v>211</v>
      </c>
      <c r="C66" s="244">
        <f>SUM(C65+C60+C56+C55+C52)</f>
        <v>9105</v>
      </c>
      <c r="D66" s="244">
        <f>SUM(D65+D60+D56+D55+D52)</f>
        <v>9105</v>
      </c>
      <c r="E66" s="697">
        <f>SUM(E65+E60+E56+E55+E52)</f>
        <v>10078</v>
      </c>
      <c r="F66" s="639">
        <f>SUM(F65+F60+F56+F55+F52)</f>
        <v>9389</v>
      </c>
      <c r="G66" s="693"/>
    </row>
    <row r="67" spans="1:7" ht="11.25" customHeight="1">
      <c r="A67" s="85" t="s">
        <v>212</v>
      </c>
      <c r="B67" s="242" t="s">
        <v>213</v>
      </c>
      <c r="C67" s="239"/>
      <c r="D67" s="239"/>
      <c r="E67" s="640"/>
      <c r="F67" s="640"/>
      <c r="G67" s="618"/>
    </row>
    <row r="68" spans="1:7" ht="11.25" customHeight="1">
      <c r="A68" s="85" t="s">
        <v>214</v>
      </c>
      <c r="B68" s="242" t="s">
        <v>215</v>
      </c>
      <c r="C68" s="239"/>
      <c r="D68" s="239"/>
      <c r="E68" s="640"/>
      <c r="F68" s="640"/>
      <c r="G68" s="618"/>
    </row>
    <row r="69" spans="1:7" ht="11.25" customHeight="1">
      <c r="A69" s="124" t="s">
        <v>217</v>
      </c>
      <c r="B69" s="236" t="s">
        <v>218</v>
      </c>
      <c r="C69" s="244">
        <f>SUM(C67:C68)</f>
        <v>0</v>
      </c>
      <c r="D69" s="244">
        <f>SUM(D67:D68)</f>
        <v>0</v>
      </c>
      <c r="E69" s="641">
        <f>SUM(E67:E68)</f>
        <v>0</v>
      </c>
      <c r="F69" s="641">
        <f>SUM(F67:F68)</f>
        <v>0</v>
      </c>
      <c r="G69" s="694"/>
    </row>
    <row r="70" spans="1:9" ht="26.25" customHeight="1">
      <c r="A70" s="129" t="s">
        <v>219</v>
      </c>
      <c r="B70" s="241" t="s">
        <v>220</v>
      </c>
      <c r="C70" s="140">
        <v>3019</v>
      </c>
      <c r="D70" s="140">
        <v>3019</v>
      </c>
      <c r="E70" s="642">
        <v>3295</v>
      </c>
      <c r="F70" s="642">
        <v>2969</v>
      </c>
      <c r="G70" s="695"/>
      <c r="H70" s="138">
        <f>E43+E47+E66+E76</f>
        <v>11969</v>
      </c>
      <c r="I70" s="25">
        <f>H70*27%</f>
        <v>3231.63</v>
      </c>
    </row>
    <row r="71" spans="1:7" ht="16.5" customHeight="1">
      <c r="A71" s="99" t="s">
        <v>221</v>
      </c>
      <c r="B71" s="241" t="s">
        <v>222</v>
      </c>
      <c r="C71" s="140"/>
      <c r="D71" s="140"/>
      <c r="E71" s="636"/>
      <c r="F71" s="636"/>
      <c r="G71" s="690"/>
    </row>
    <row r="72" spans="1:7" ht="16.5" customHeight="1">
      <c r="A72" s="78" t="s">
        <v>223</v>
      </c>
      <c r="B72" s="241" t="s">
        <v>224</v>
      </c>
      <c r="C72" s="140"/>
      <c r="D72" s="140"/>
      <c r="E72" s="140"/>
      <c r="F72" s="636"/>
      <c r="G72" s="689"/>
    </row>
    <row r="73" spans="1:7" ht="16.5" customHeight="1">
      <c r="A73" s="141" t="s">
        <v>225</v>
      </c>
      <c r="B73" s="245" t="s">
        <v>226</v>
      </c>
      <c r="C73" s="140"/>
      <c r="D73" s="140"/>
      <c r="E73" s="140"/>
      <c r="F73" s="636"/>
      <c r="G73" s="689"/>
    </row>
    <row r="74" spans="1:8" ht="16.5" customHeight="1">
      <c r="A74" s="45" t="s">
        <v>227</v>
      </c>
      <c r="B74" s="246" t="s">
        <v>228</v>
      </c>
      <c r="C74" s="239">
        <v>110</v>
      </c>
      <c r="D74" s="239">
        <v>110</v>
      </c>
      <c r="E74" s="239">
        <v>110</v>
      </c>
      <c r="F74" s="640">
        <v>59</v>
      </c>
      <c r="G74" s="240"/>
      <c r="H74" s="25" t="s">
        <v>317</v>
      </c>
    </row>
    <row r="75" spans="1:7" ht="16.5" customHeight="1">
      <c r="A75" s="45" t="s">
        <v>229</v>
      </c>
      <c r="B75" s="246" t="s">
        <v>230</v>
      </c>
      <c r="C75" s="239"/>
      <c r="D75" s="239"/>
      <c r="E75" s="239"/>
      <c r="F75" s="640"/>
      <c r="G75" s="240"/>
    </row>
    <row r="76" spans="1:7" ht="16.5" customHeight="1">
      <c r="A76" s="144" t="s">
        <v>231</v>
      </c>
      <c r="B76" s="241" t="s">
        <v>232</v>
      </c>
      <c r="C76" s="140">
        <f>SUM(C74:C75)</f>
        <v>110</v>
      </c>
      <c r="D76" s="140">
        <f>SUM(D74:D75)</f>
        <v>110</v>
      </c>
      <c r="E76" s="140">
        <f>SUM(E74:E75)</f>
        <v>110</v>
      </c>
      <c r="F76" s="636">
        <f>SUM(F74:F75)</f>
        <v>59</v>
      </c>
      <c r="G76" s="689"/>
    </row>
    <row r="77" spans="1:7" ht="16.5" customHeight="1">
      <c r="A77" s="145" t="s">
        <v>233</v>
      </c>
      <c r="B77" s="236" t="s">
        <v>234</v>
      </c>
      <c r="C77" s="244">
        <f>C76+C73+C72+C71+C70</f>
        <v>3129</v>
      </c>
      <c r="D77" s="244">
        <f>D76+D73+D72+D71+D70</f>
        <v>3129</v>
      </c>
      <c r="E77" s="643">
        <f>E76+E73+E72+E71+E70</f>
        <v>3405</v>
      </c>
      <c r="F77" s="643">
        <f>F76+F73+F72+F71+F70</f>
        <v>3028</v>
      </c>
      <c r="G77" s="696"/>
    </row>
    <row r="78" spans="1:11" ht="16.5" customHeight="1">
      <c r="A78" s="147" t="s">
        <v>235</v>
      </c>
      <c r="B78" s="247" t="s">
        <v>236</v>
      </c>
      <c r="C78" s="244">
        <f>SUM(C77+C69+C66+C47+C43)</f>
        <v>14202</v>
      </c>
      <c r="D78" s="244">
        <f>SUM(D77+D69+D66+D47+D43)</f>
        <v>14202</v>
      </c>
      <c r="E78" s="639">
        <f>SUM(E77+E69+E66+E47+E43)</f>
        <v>15264</v>
      </c>
      <c r="F78" s="639">
        <f>SUM(F77+F69+F66+F47+F43)</f>
        <v>14003</v>
      </c>
      <c r="G78" s="693"/>
      <c r="H78" s="248"/>
      <c r="I78" s="248"/>
      <c r="J78" s="248"/>
      <c r="K78" s="248"/>
    </row>
    <row r="79" spans="1:11" ht="16.5" customHeight="1">
      <c r="A79" s="144" t="s">
        <v>237</v>
      </c>
      <c r="B79" s="242" t="s">
        <v>238</v>
      </c>
      <c r="C79" s="140"/>
      <c r="D79" s="140"/>
      <c r="E79" s="636"/>
      <c r="F79" s="636"/>
      <c r="G79" s="690"/>
      <c r="H79" s="248"/>
      <c r="I79" s="248"/>
      <c r="J79" s="248"/>
      <c r="K79" s="248"/>
    </row>
    <row r="80" spans="1:11" ht="24.75" customHeight="1">
      <c r="A80" s="144" t="s">
        <v>239</v>
      </c>
      <c r="B80" s="242" t="s">
        <v>240</v>
      </c>
      <c r="C80" s="140"/>
      <c r="D80" s="140"/>
      <c r="E80" s="140"/>
      <c r="F80" s="636"/>
      <c r="G80" s="689"/>
      <c r="H80" s="248"/>
      <c r="I80" s="248"/>
      <c r="J80" s="248"/>
      <c r="K80" s="248"/>
    </row>
    <row r="81" spans="1:11" ht="15" customHeight="1">
      <c r="A81" s="144"/>
      <c r="B81" s="104" t="s">
        <v>241</v>
      </c>
      <c r="C81" s="140"/>
      <c r="D81" s="140"/>
      <c r="E81" s="140"/>
      <c r="F81" s="636"/>
      <c r="G81" s="689"/>
      <c r="H81" s="248"/>
      <c r="I81" s="248"/>
      <c r="J81" s="248"/>
      <c r="K81" s="248"/>
    </row>
    <row r="82" spans="1:7" ht="15" customHeight="1">
      <c r="A82" s="144"/>
      <c r="B82" s="104" t="s">
        <v>242</v>
      </c>
      <c r="C82" s="84"/>
      <c r="D82" s="84"/>
      <c r="E82" s="84"/>
      <c r="F82" s="631"/>
      <c r="G82" s="678"/>
    </row>
    <row r="83" spans="1:7" ht="15" customHeight="1">
      <c r="A83" s="144"/>
      <c r="B83" s="104" t="s">
        <v>243</v>
      </c>
      <c r="C83" s="84"/>
      <c r="D83" s="84"/>
      <c r="E83" s="84"/>
      <c r="F83" s="631"/>
      <c r="G83" s="678"/>
    </row>
    <row r="84" spans="1:7" ht="15" customHeight="1">
      <c r="A84" s="145" t="s">
        <v>244</v>
      </c>
      <c r="B84" s="236" t="s">
        <v>245</v>
      </c>
      <c r="C84" s="95">
        <f>SUM(C80:C83)</f>
        <v>0</v>
      </c>
      <c r="D84" s="95">
        <f>SUM(D80:D83)</f>
        <v>0</v>
      </c>
      <c r="E84" s="95">
        <f>SUM(E80:E83)</f>
        <v>0</v>
      </c>
      <c r="F84" s="731">
        <f>SUM(F80:F83)</f>
        <v>0</v>
      </c>
      <c r="G84" s="686"/>
    </row>
    <row r="85" spans="1:11" s="151" customFormat="1" ht="15" customHeight="1">
      <c r="A85" s="147" t="s">
        <v>246</v>
      </c>
      <c r="B85" s="147" t="s">
        <v>247</v>
      </c>
      <c r="C85" s="121">
        <f>SUM(C79+C84)</f>
        <v>0</v>
      </c>
      <c r="D85" s="121">
        <f>SUM(D79+D84)</f>
        <v>0</v>
      </c>
      <c r="E85" s="121">
        <f>SUM(E79+E84)</f>
        <v>0</v>
      </c>
      <c r="F85" s="832">
        <f>SUM(F79+F84)</f>
        <v>0</v>
      </c>
      <c r="G85" s="687"/>
      <c r="H85" s="149"/>
      <c r="I85" s="149"/>
      <c r="J85" s="149"/>
      <c r="K85" s="149"/>
    </row>
    <row r="86" spans="1:7" ht="15" customHeight="1">
      <c r="A86" s="104" t="s">
        <v>248</v>
      </c>
      <c r="B86" s="242" t="s">
        <v>249</v>
      </c>
      <c r="C86" s="239"/>
      <c r="D86" s="239"/>
      <c r="E86" s="239"/>
      <c r="F86" s="640"/>
      <c r="G86" s="240"/>
    </row>
    <row r="87" spans="1:11" s="154" customFormat="1" ht="15" customHeight="1">
      <c r="A87" s="104" t="s">
        <v>250</v>
      </c>
      <c r="B87" s="242" t="s">
        <v>251</v>
      </c>
      <c r="C87" s="239"/>
      <c r="D87" s="239"/>
      <c r="E87" s="239"/>
      <c r="F87" s="640"/>
      <c r="G87" s="240"/>
      <c r="H87" s="152"/>
      <c r="I87" s="152"/>
      <c r="J87" s="152"/>
      <c r="K87" s="152"/>
    </row>
    <row r="88" spans="1:7" ht="15" customHeight="1">
      <c r="A88" s="155" t="s">
        <v>252</v>
      </c>
      <c r="B88" s="242" t="s">
        <v>253</v>
      </c>
      <c r="C88" s="239"/>
      <c r="D88" s="239"/>
      <c r="E88" s="239"/>
      <c r="F88" s="640"/>
      <c r="G88" s="240"/>
    </row>
    <row r="89" spans="1:7" ht="15" customHeight="1">
      <c r="A89" s="155" t="s">
        <v>254</v>
      </c>
      <c r="B89" s="242" t="s">
        <v>255</v>
      </c>
      <c r="C89" s="239"/>
      <c r="D89" s="239"/>
      <c r="E89" s="239"/>
      <c r="F89" s="640"/>
      <c r="G89" s="240"/>
    </row>
    <row r="90" spans="1:7" ht="15" customHeight="1">
      <c r="A90" s="155" t="s">
        <v>256</v>
      </c>
      <c r="B90" s="242" t="s">
        <v>257</v>
      </c>
      <c r="C90" s="239"/>
      <c r="D90" s="239"/>
      <c r="E90" s="239"/>
      <c r="F90" s="640"/>
      <c r="G90" s="240"/>
    </row>
    <row r="91" spans="1:7" ht="25.5" customHeight="1">
      <c r="A91" s="155" t="s">
        <v>262</v>
      </c>
      <c r="B91" s="242" t="s">
        <v>263</v>
      </c>
      <c r="C91" s="239"/>
      <c r="D91" s="239"/>
      <c r="E91" s="239"/>
      <c r="F91" s="640"/>
      <c r="G91" s="240"/>
    </row>
    <row r="92" spans="1:7" ht="13.5" customHeight="1">
      <c r="A92" s="157" t="s">
        <v>264</v>
      </c>
      <c r="B92" s="247" t="s">
        <v>265</v>
      </c>
      <c r="C92" s="140">
        <f>SUM(C86:C91)</f>
        <v>0</v>
      </c>
      <c r="D92" s="140">
        <f>SUM(D86:D91)</f>
        <v>0</v>
      </c>
      <c r="E92" s="140">
        <f>SUM(E86:E91)</f>
        <v>0</v>
      </c>
      <c r="F92" s="636">
        <f>SUM(F86:F91)</f>
        <v>0</v>
      </c>
      <c r="G92" s="689"/>
    </row>
    <row r="93" spans="1:7" ht="13.5" customHeight="1">
      <c r="A93" s="155" t="s">
        <v>266</v>
      </c>
      <c r="B93" s="242" t="s">
        <v>267</v>
      </c>
      <c r="C93" s="239"/>
      <c r="D93" s="239"/>
      <c r="E93" s="239"/>
      <c r="F93" s="640"/>
      <c r="G93" s="240"/>
    </row>
    <row r="94" spans="1:7" ht="13.5" customHeight="1">
      <c r="A94" s="155" t="s">
        <v>269</v>
      </c>
      <c r="B94" s="242" t="s">
        <v>270</v>
      </c>
      <c r="C94" s="239"/>
      <c r="D94" s="239"/>
      <c r="E94" s="239"/>
      <c r="F94" s="640"/>
      <c r="G94" s="240"/>
    </row>
    <row r="95" spans="1:7" ht="13.5" customHeight="1">
      <c r="A95" s="155" t="s">
        <v>271</v>
      </c>
      <c r="B95" s="242" t="s">
        <v>272</v>
      </c>
      <c r="C95" s="239"/>
      <c r="D95" s="239"/>
      <c r="E95" s="239"/>
      <c r="F95" s="640"/>
      <c r="G95" s="240"/>
    </row>
    <row r="96" spans="1:7" ht="24" customHeight="1">
      <c r="A96" s="155" t="s">
        <v>273</v>
      </c>
      <c r="B96" s="242" t="s">
        <v>274</v>
      </c>
      <c r="C96" s="239"/>
      <c r="D96" s="239"/>
      <c r="E96" s="239"/>
      <c r="F96" s="640"/>
      <c r="G96" s="240"/>
    </row>
    <row r="97" spans="1:7" ht="12.75" customHeight="1">
      <c r="A97" s="157" t="s">
        <v>275</v>
      </c>
      <c r="B97" s="247" t="s">
        <v>276</v>
      </c>
      <c r="C97" s="140">
        <f>SUM(C93:C96)</f>
        <v>0</v>
      </c>
      <c r="D97" s="140">
        <f>SUM(D93:D96)</f>
        <v>0</v>
      </c>
      <c r="E97" s="140">
        <f>SUM(E93:E96)</f>
        <v>0</v>
      </c>
      <c r="F97" s="636">
        <f>SUM(F93:F96)</f>
        <v>0</v>
      </c>
      <c r="G97" s="689"/>
    </row>
    <row r="98" spans="1:7" ht="25.5" customHeight="1">
      <c r="A98" s="155" t="s">
        <v>277</v>
      </c>
      <c r="B98" s="249" t="s">
        <v>278</v>
      </c>
      <c r="C98" s="239"/>
      <c r="D98" s="239"/>
      <c r="E98" s="239"/>
      <c r="F98" s="640"/>
      <c r="G98" s="240"/>
    </row>
    <row r="99" spans="1:7" ht="27" customHeight="1">
      <c r="A99" s="155" t="s">
        <v>279</v>
      </c>
      <c r="B99" s="242" t="s">
        <v>280</v>
      </c>
      <c r="C99" s="239"/>
      <c r="D99" s="239"/>
      <c r="E99" s="239"/>
      <c r="F99" s="640"/>
      <c r="G99" s="240"/>
    </row>
    <row r="100" spans="1:7" ht="15" customHeight="1">
      <c r="A100" s="157" t="s">
        <v>281</v>
      </c>
      <c r="B100" s="159" t="s">
        <v>282</v>
      </c>
      <c r="C100" s="95">
        <f>SUM(C98:C99)</f>
        <v>0</v>
      </c>
      <c r="D100" s="95">
        <f>SUM(D98:D99)</f>
        <v>0</v>
      </c>
      <c r="E100" s="95">
        <f>SUM(E98:E99)</f>
        <v>0</v>
      </c>
      <c r="F100" s="731">
        <f>SUM(F98:F99)</f>
        <v>0</v>
      </c>
      <c r="G100" s="686"/>
    </row>
    <row r="101" spans="1:7" ht="15" customHeight="1">
      <c r="A101" s="155"/>
      <c r="B101" s="160" t="s">
        <v>283</v>
      </c>
      <c r="C101" s="95">
        <f>SUM(C100+C97+C92+C85+C78+C29+C23)</f>
        <v>22367</v>
      </c>
      <c r="D101" s="95">
        <f>SUM(D100+D97+D92+D85+D78+D29+D23)</f>
        <v>22367</v>
      </c>
      <c r="E101" s="674">
        <f>SUM(E100+E97+E92+E85+E78+E29+E23)</f>
        <v>24651</v>
      </c>
      <c r="F101" s="632">
        <f>SUM(F100+F97+F92+F85+F78+F29+F23)</f>
        <v>23373</v>
      </c>
      <c r="G101" s="684"/>
    </row>
    <row r="65536" ht="18.75" customHeight="1"/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7" r:id="rId1"/>
  <headerFooter alignWithMargins="0">
    <oddHeader>&amp;L&amp;D&amp;C&amp;P/&amp;N</oddHeader>
    <oddFooter>&amp;L&amp;F&amp;R&amp;A</oddFooter>
  </headerFooter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90" zoomScaleSheetLayoutView="90" zoomScalePageLayoutView="0" workbookViewId="0" topLeftCell="A91">
      <selection activeCell="F71" sqref="F71"/>
    </sheetView>
  </sheetViews>
  <sheetFormatPr defaultColWidth="8.41015625" defaultRowHeight="18"/>
  <cols>
    <col min="1" max="1" width="8.41015625" style="250" customWidth="1"/>
    <col min="2" max="2" width="35.58203125" style="250" customWidth="1"/>
    <col min="3" max="3" width="5.91015625" style="251" customWidth="1"/>
    <col min="4" max="4" width="5.75" style="252" customWidth="1"/>
    <col min="5" max="5" width="7.08203125" style="252" customWidth="1"/>
    <col min="6" max="6" width="7.08203125" style="830" customWidth="1"/>
    <col min="7" max="7" width="7.08203125" style="250" customWidth="1"/>
    <col min="8" max="8" width="10" style="250" customWidth="1"/>
    <col min="9" max="9" width="7.08203125" style="250" customWidth="1"/>
    <col min="10" max="249" width="7.08203125" style="2" customWidth="1"/>
    <col min="250" max="16384" width="8.41015625" style="2" customWidth="1"/>
  </cols>
  <sheetData>
    <row r="2" spans="1:6" ht="18.75">
      <c r="A2" s="881" t="s">
        <v>50</v>
      </c>
      <c r="B2" s="881"/>
      <c r="C2" s="881"/>
      <c r="D2" s="881"/>
      <c r="E2" s="881"/>
      <c r="F2" s="705"/>
    </row>
    <row r="3" spans="3:6" ht="18.75">
      <c r="C3" s="253"/>
      <c r="E3" s="698" t="s">
        <v>5</v>
      </c>
      <c r="F3" s="822" t="s">
        <v>708</v>
      </c>
    </row>
    <row r="4" spans="1:6" ht="18.75">
      <c r="A4" s="254">
        <v>522001</v>
      </c>
      <c r="B4" s="255" t="s">
        <v>14</v>
      </c>
      <c r="C4" s="256" t="s">
        <v>292</v>
      </c>
      <c r="D4" s="256" t="s">
        <v>292</v>
      </c>
      <c r="E4" s="699">
        <v>43100</v>
      </c>
      <c r="F4" s="823">
        <v>43100</v>
      </c>
    </row>
    <row r="5" spans="1:8" ht="18.75">
      <c r="A5" s="257" t="s">
        <v>318</v>
      </c>
      <c r="B5" s="258" t="s">
        <v>319</v>
      </c>
      <c r="C5" s="256"/>
      <c r="D5" s="256" t="s">
        <v>4</v>
      </c>
      <c r="E5" s="259"/>
      <c r="F5" s="824"/>
      <c r="G5" s="250" t="s">
        <v>320</v>
      </c>
      <c r="H5"/>
    </row>
    <row r="6" spans="1:8" ht="13.5" customHeight="1">
      <c r="A6" s="260" t="s">
        <v>60</v>
      </c>
      <c r="B6" s="261" t="s">
        <v>61</v>
      </c>
      <c r="C6" s="262">
        <v>4020</v>
      </c>
      <c r="D6" s="262">
        <v>4020</v>
      </c>
      <c r="E6" s="262">
        <v>4020</v>
      </c>
      <c r="F6" s="781">
        <v>3755</v>
      </c>
      <c r="G6" s="250" t="s">
        <v>321</v>
      </c>
      <c r="H6"/>
    </row>
    <row r="7" spans="1:8" ht="13.5" customHeight="1">
      <c r="A7" s="263" t="s">
        <v>64</v>
      </c>
      <c r="B7" s="264" t="s">
        <v>65</v>
      </c>
      <c r="C7" s="262"/>
      <c r="D7" s="262"/>
      <c r="E7" s="262"/>
      <c r="F7" s="781"/>
      <c r="G7" s="250" t="s">
        <v>322</v>
      </c>
      <c r="H7"/>
    </row>
    <row r="8" spans="1:8" ht="13.5" customHeight="1">
      <c r="A8" s="263" t="s">
        <v>69</v>
      </c>
      <c r="B8" s="264" t="s">
        <v>70</v>
      </c>
      <c r="C8" s="262"/>
      <c r="D8" s="262"/>
      <c r="E8" s="262"/>
      <c r="F8" s="781"/>
      <c r="G8" s="250" t="s">
        <v>323</v>
      </c>
      <c r="H8"/>
    </row>
    <row r="9" spans="1:6" ht="13.5" customHeight="1">
      <c r="A9" s="263" t="s">
        <v>73</v>
      </c>
      <c r="B9" s="264" t="s">
        <v>74</v>
      </c>
      <c r="C9" s="262"/>
      <c r="D9" s="262"/>
      <c r="E9" s="262"/>
      <c r="F9" s="781"/>
    </row>
    <row r="10" spans="1:6" ht="13.5" customHeight="1">
      <c r="A10" s="263" t="s">
        <v>77</v>
      </c>
      <c r="B10" s="265" t="s">
        <v>78</v>
      </c>
      <c r="C10" s="262"/>
      <c r="D10" s="262"/>
      <c r="E10" s="262"/>
      <c r="F10" s="781"/>
    </row>
    <row r="11" spans="1:6" ht="13.5" customHeight="1">
      <c r="A11" s="263" t="s">
        <v>82</v>
      </c>
      <c r="B11" s="265" t="s">
        <v>83</v>
      </c>
      <c r="C11" s="262"/>
      <c r="D11" s="262"/>
      <c r="E11" s="262"/>
      <c r="F11" s="781"/>
    </row>
    <row r="12" spans="1:6" ht="13.5" customHeight="1">
      <c r="A12" s="263" t="s">
        <v>86</v>
      </c>
      <c r="B12" s="266" t="s">
        <v>286</v>
      </c>
      <c r="C12" s="262">
        <v>0</v>
      </c>
      <c r="D12" s="262"/>
      <c r="E12" s="262"/>
      <c r="F12" s="781"/>
    </row>
    <row r="13" spans="1:6" ht="13.5" customHeight="1">
      <c r="A13" s="263" t="s">
        <v>89</v>
      </c>
      <c r="B13" s="266" t="s">
        <v>90</v>
      </c>
      <c r="C13" s="262">
        <v>299</v>
      </c>
      <c r="D13" s="262">
        <v>299</v>
      </c>
      <c r="E13" s="262">
        <v>299</v>
      </c>
      <c r="F13" s="781">
        <v>287</v>
      </c>
    </row>
    <row r="14" spans="1:6" ht="13.5" customHeight="1">
      <c r="A14" s="263" t="s">
        <v>92</v>
      </c>
      <c r="B14" s="264" t="s">
        <v>287</v>
      </c>
      <c r="C14" s="262"/>
      <c r="D14" s="262"/>
      <c r="E14" s="262"/>
      <c r="F14" s="781"/>
    </row>
    <row r="15" spans="1:7" ht="13.5" customHeight="1">
      <c r="A15" s="267" t="s">
        <v>96</v>
      </c>
      <c r="B15" s="268" t="s">
        <v>324</v>
      </c>
      <c r="C15" s="262">
        <v>0</v>
      </c>
      <c r="D15" s="262"/>
      <c r="E15" s="700">
        <v>146</v>
      </c>
      <c r="F15" s="780">
        <v>250</v>
      </c>
      <c r="G15" s="250" t="s">
        <v>683</v>
      </c>
    </row>
    <row r="16" spans="1:8" ht="13.5" customHeight="1">
      <c r="A16" s="269" t="s">
        <v>98</v>
      </c>
      <c r="B16" s="270" t="s">
        <v>99</v>
      </c>
      <c r="C16" s="262">
        <v>322</v>
      </c>
      <c r="D16" s="262">
        <v>322</v>
      </c>
      <c r="E16" s="262">
        <v>322</v>
      </c>
      <c r="F16" s="781">
        <v>181</v>
      </c>
      <c r="G16" s="250" t="s">
        <v>325</v>
      </c>
      <c r="H16"/>
    </row>
    <row r="17" spans="1:6" ht="15" customHeight="1">
      <c r="A17" s="271" t="s">
        <v>102</v>
      </c>
      <c r="B17" s="272" t="s">
        <v>103</v>
      </c>
      <c r="C17" s="273">
        <f>SUM(C6:C16)</f>
        <v>4641</v>
      </c>
      <c r="D17" s="273">
        <f>SUM(D6:D16)</f>
        <v>4641</v>
      </c>
      <c r="E17" s="701">
        <f>SUM(E6:E16)</f>
        <v>4787</v>
      </c>
      <c r="F17" s="778">
        <f>SUM(F6:F16)</f>
        <v>4473</v>
      </c>
    </row>
    <row r="18" spans="1:6" ht="15.75" customHeight="1">
      <c r="A18" s="275" t="s">
        <v>104</v>
      </c>
      <c r="B18" s="276" t="s">
        <v>105</v>
      </c>
      <c r="C18" s="262"/>
      <c r="D18" s="262"/>
      <c r="E18" s="262"/>
      <c r="F18" s="781"/>
    </row>
    <row r="19" spans="1:6" ht="15.75" customHeight="1">
      <c r="A19" s="275" t="s">
        <v>107</v>
      </c>
      <c r="B19" s="276" t="s">
        <v>108</v>
      </c>
      <c r="C19" s="262"/>
      <c r="D19" s="262"/>
      <c r="E19" s="262"/>
      <c r="F19" s="781"/>
    </row>
    <row r="20" spans="1:6" ht="15.75" customHeight="1">
      <c r="A20" s="275" t="s">
        <v>109</v>
      </c>
      <c r="B20" s="276" t="s">
        <v>110</v>
      </c>
      <c r="C20" s="262"/>
      <c r="D20" s="262"/>
      <c r="E20" s="262"/>
      <c r="F20" s="781"/>
    </row>
    <row r="21" spans="1:6" ht="15.75" customHeight="1">
      <c r="A21" s="275" t="s">
        <v>111</v>
      </c>
      <c r="B21" s="276" t="s">
        <v>112</v>
      </c>
      <c r="C21" s="262"/>
      <c r="D21" s="262"/>
      <c r="E21" s="262"/>
      <c r="F21" s="781"/>
    </row>
    <row r="22" spans="1:6" ht="15.75" customHeight="1">
      <c r="A22" s="271" t="s">
        <v>115</v>
      </c>
      <c r="B22" s="272" t="s">
        <v>116</v>
      </c>
      <c r="C22" s="273">
        <f>SUM(C18:C21)</f>
        <v>0</v>
      </c>
      <c r="D22" s="273">
        <f>SUM(D18:D21)</f>
        <v>0</v>
      </c>
      <c r="E22" s="273">
        <f>SUM(E18:E21)</f>
        <v>0</v>
      </c>
      <c r="F22" s="825">
        <f>SUM(F18:F21)</f>
        <v>0</v>
      </c>
    </row>
    <row r="23" spans="1:6" ht="13.5" customHeight="1">
      <c r="A23" s="277" t="s">
        <v>117</v>
      </c>
      <c r="B23" s="278" t="s">
        <v>118</v>
      </c>
      <c r="C23" s="273">
        <f>SUM(C22,C17)</f>
        <v>4641</v>
      </c>
      <c r="D23" s="273">
        <f>SUM(D22,D17)</f>
        <v>4641</v>
      </c>
      <c r="E23" s="274">
        <f>SUM(E22,E17)</f>
        <v>4787</v>
      </c>
      <c r="F23" s="778">
        <f>SUM(F22,F17)</f>
        <v>4473</v>
      </c>
    </row>
    <row r="24" spans="1:6" ht="15.75" customHeight="1">
      <c r="A24" s="279"/>
      <c r="B24" s="280"/>
      <c r="C24" s="262"/>
      <c r="D24" s="262"/>
      <c r="E24" s="262"/>
      <c r="F24" s="781"/>
    </row>
    <row r="25" spans="1:7" ht="15.75" customHeight="1">
      <c r="A25" s="281" t="s">
        <v>120</v>
      </c>
      <c r="B25" s="282" t="s">
        <v>305</v>
      </c>
      <c r="C25" s="262">
        <v>968</v>
      </c>
      <c r="D25" s="262">
        <v>968</v>
      </c>
      <c r="E25" s="702">
        <v>1001</v>
      </c>
      <c r="F25" s="826">
        <v>945</v>
      </c>
      <c r="G25" s="250" t="s">
        <v>326</v>
      </c>
    </row>
    <row r="26" spans="1:7" ht="15.75" customHeight="1">
      <c r="A26" s="283" t="s">
        <v>123</v>
      </c>
      <c r="B26" s="282" t="s">
        <v>124</v>
      </c>
      <c r="C26" s="262"/>
      <c r="D26" s="262"/>
      <c r="E26" s="262"/>
      <c r="F26" s="781"/>
      <c r="G26" s="250" t="s">
        <v>327</v>
      </c>
    </row>
    <row r="27" spans="1:7" ht="15.75" customHeight="1">
      <c r="A27" s="284" t="s">
        <v>125</v>
      </c>
      <c r="B27" s="285" t="s">
        <v>126</v>
      </c>
      <c r="C27" s="262">
        <v>50</v>
      </c>
      <c r="D27" s="262">
        <v>50</v>
      </c>
      <c r="E27" s="262">
        <v>50</v>
      </c>
      <c r="F27" s="781">
        <v>48</v>
      </c>
      <c r="G27" s="250" t="s">
        <v>328</v>
      </c>
    </row>
    <row r="28" spans="1:7" ht="15.75" customHeight="1">
      <c r="A28" s="286" t="s">
        <v>128</v>
      </c>
      <c r="B28" s="285" t="s">
        <v>129</v>
      </c>
      <c r="C28" s="262">
        <v>53</v>
      </c>
      <c r="D28" s="262">
        <v>53</v>
      </c>
      <c r="E28" s="262">
        <v>53</v>
      </c>
      <c r="F28" s="781">
        <v>51</v>
      </c>
      <c r="G28" s="250" t="s">
        <v>329</v>
      </c>
    </row>
    <row r="29" spans="1:6" ht="15.75" customHeight="1">
      <c r="A29" s="287" t="s">
        <v>131</v>
      </c>
      <c r="B29" s="288" t="s">
        <v>132</v>
      </c>
      <c r="C29" s="273">
        <f>SUM(C25:C28)</f>
        <v>1071</v>
      </c>
      <c r="D29" s="273">
        <f>SUM(D25:D28)</f>
        <v>1071</v>
      </c>
      <c r="E29" s="703">
        <f>SUM(E25:E28)</f>
        <v>1104</v>
      </c>
      <c r="F29" s="827">
        <f>SUM(F25:F28)</f>
        <v>1044</v>
      </c>
    </row>
    <row r="30" spans="1:7" ht="16.5" customHeight="1">
      <c r="A30" s="289"/>
      <c r="B30" s="258"/>
      <c r="C30" s="262"/>
      <c r="D30" s="262"/>
      <c r="E30" s="262"/>
      <c r="F30" s="781"/>
      <c r="G30" s="250" t="s">
        <v>330</v>
      </c>
    </row>
    <row r="31" spans="1:7" ht="15" customHeight="1">
      <c r="A31" s="260" t="s">
        <v>133</v>
      </c>
      <c r="B31" s="290" t="s">
        <v>134</v>
      </c>
      <c r="C31" s="262"/>
      <c r="D31" s="262"/>
      <c r="E31" s="262"/>
      <c r="F31" s="781"/>
      <c r="G31" s="250" t="s">
        <v>331</v>
      </c>
    </row>
    <row r="32" spans="1:6" ht="15" customHeight="1">
      <c r="A32" s="263" t="s">
        <v>135</v>
      </c>
      <c r="B32" s="264" t="s">
        <v>290</v>
      </c>
      <c r="C32" s="262"/>
      <c r="D32" s="262"/>
      <c r="E32" s="262"/>
      <c r="F32" s="781"/>
    </row>
    <row r="33" spans="1:6" ht="15" customHeight="1">
      <c r="A33" s="263" t="s">
        <v>137</v>
      </c>
      <c r="B33" s="264" t="s">
        <v>138</v>
      </c>
      <c r="C33" s="262"/>
      <c r="D33" s="262"/>
      <c r="E33" s="262"/>
      <c r="F33" s="781"/>
    </row>
    <row r="34" spans="1:6" ht="15" customHeight="1">
      <c r="A34" s="263" t="s">
        <v>140</v>
      </c>
      <c r="B34" s="264" t="s">
        <v>141</v>
      </c>
      <c r="C34" s="262"/>
      <c r="D34" s="262"/>
      <c r="E34" s="262"/>
      <c r="F34" s="781"/>
    </row>
    <row r="35" spans="1:6" ht="15" customHeight="1">
      <c r="A35" s="263" t="s">
        <v>142</v>
      </c>
      <c r="B35" s="264" t="s">
        <v>143</v>
      </c>
      <c r="C35" s="262"/>
      <c r="D35" s="262"/>
      <c r="E35" s="262"/>
      <c r="F35" s="781"/>
    </row>
    <row r="36" spans="1:6" ht="15" customHeight="1">
      <c r="A36" s="263" t="s">
        <v>145</v>
      </c>
      <c r="B36" s="291" t="s">
        <v>146</v>
      </c>
      <c r="C36" s="292">
        <f>SUM(C31:C35)</f>
        <v>0</v>
      </c>
      <c r="D36" s="292">
        <f>SUM(D31:D35)</f>
        <v>0</v>
      </c>
      <c r="E36" s="292">
        <f>SUM(E31:E35)</f>
        <v>0</v>
      </c>
      <c r="F36" s="828">
        <f>SUM(F31:F35)</f>
        <v>0</v>
      </c>
    </row>
    <row r="37" spans="1:6" ht="13.5" customHeight="1">
      <c r="A37" s="263" t="s">
        <v>147</v>
      </c>
      <c r="B37" s="264" t="s">
        <v>148</v>
      </c>
      <c r="C37" s="292"/>
      <c r="D37" s="292"/>
      <c r="E37" s="292"/>
      <c r="F37" s="828"/>
    </row>
    <row r="38" spans="1:6" ht="13.5" customHeight="1">
      <c r="A38" s="263" t="s">
        <v>149</v>
      </c>
      <c r="B38" s="264" t="s">
        <v>150</v>
      </c>
      <c r="C38" s="262"/>
      <c r="D38" s="262"/>
      <c r="E38" s="262"/>
      <c r="F38" s="781"/>
    </row>
    <row r="39" spans="1:6" ht="13.5" customHeight="1">
      <c r="A39" s="263" t="s">
        <v>151</v>
      </c>
      <c r="B39" s="264" t="s">
        <v>152</v>
      </c>
      <c r="C39" s="262"/>
      <c r="D39" s="262"/>
      <c r="E39" s="262"/>
      <c r="F39" s="781"/>
    </row>
    <row r="40" spans="1:6" ht="13.5" customHeight="1">
      <c r="A40" s="263" t="s">
        <v>153</v>
      </c>
      <c r="B40" s="264" t="s">
        <v>154</v>
      </c>
      <c r="C40" s="262">
        <v>80</v>
      </c>
      <c r="D40" s="262">
        <v>80</v>
      </c>
      <c r="E40" s="262">
        <v>80</v>
      </c>
      <c r="F40" s="781">
        <v>80</v>
      </c>
    </row>
    <row r="41" spans="1:6" ht="13.5" customHeight="1">
      <c r="A41" s="293" t="s">
        <v>156</v>
      </c>
      <c r="B41" s="294" t="s">
        <v>157</v>
      </c>
      <c r="C41" s="273">
        <v>230</v>
      </c>
      <c r="D41" s="273">
        <v>230</v>
      </c>
      <c r="E41" s="273">
        <v>230</v>
      </c>
      <c r="F41" s="825">
        <v>361</v>
      </c>
    </row>
    <row r="42" spans="1:6" ht="13.5" customHeight="1">
      <c r="A42" s="277" t="s">
        <v>159</v>
      </c>
      <c r="B42" s="296" t="s">
        <v>160</v>
      </c>
      <c r="C42" s="297">
        <f>SUM(C41,C36)</f>
        <v>230</v>
      </c>
      <c r="D42" s="297">
        <f>SUM(D41,D36)</f>
        <v>230</v>
      </c>
      <c r="E42" s="297">
        <f>SUM(E41,E36)</f>
        <v>230</v>
      </c>
      <c r="F42" s="829">
        <f>SUM(F41,F36)</f>
        <v>361</v>
      </c>
    </row>
    <row r="43" spans="1:6" ht="15" customHeight="1">
      <c r="A43" s="298" t="s">
        <v>161</v>
      </c>
      <c r="B43" s="299" t="s">
        <v>162</v>
      </c>
      <c r="C43" s="262">
        <f>C42+C40</f>
        <v>310</v>
      </c>
      <c r="D43" s="262">
        <f>D42+D40</f>
        <v>310</v>
      </c>
      <c r="E43" s="262">
        <f>E42+E40</f>
        <v>310</v>
      </c>
      <c r="F43" s="262">
        <f>F42+F40</f>
        <v>441</v>
      </c>
    </row>
    <row r="44" spans="1:6" ht="13.5" customHeight="1">
      <c r="A44" s="260" t="s">
        <v>163</v>
      </c>
      <c r="B44" s="290" t="s">
        <v>164</v>
      </c>
      <c r="C44" s="262">
        <v>0</v>
      </c>
      <c r="D44" s="262">
        <v>0</v>
      </c>
      <c r="E44" s="262">
        <v>0</v>
      </c>
      <c r="F44" s="781">
        <v>0</v>
      </c>
    </row>
    <row r="45" spans="1:6" ht="13.5" customHeight="1">
      <c r="A45" s="300" t="s">
        <v>165</v>
      </c>
      <c r="B45" s="301" t="s">
        <v>166</v>
      </c>
      <c r="C45" s="262">
        <v>0</v>
      </c>
      <c r="D45" s="262">
        <v>0</v>
      </c>
      <c r="E45" s="262">
        <v>0</v>
      </c>
      <c r="F45" s="781">
        <v>0</v>
      </c>
    </row>
    <row r="46" spans="1:6" ht="13.5" customHeight="1">
      <c r="A46" s="263" t="s">
        <v>167</v>
      </c>
      <c r="B46" s="264" t="s">
        <v>168</v>
      </c>
      <c r="C46" s="297">
        <v>0</v>
      </c>
      <c r="D46" s="297">
        <v>0</v>
      </c>
      <c r="E46" s="297">
        <v>0</v>
      </c>
      <c r="F46" s="829">
        <v>0</v>
      </c>
    </row>
    <row r="47" spans="1:6" ht="13.5" customHeight="1">
      <c r="A47" s="302" t="s">
        <v>169</v>
      </c>
      <c r="B47" s="303" t="s">
        <v>170</v>
      </c>
      <c r="C47" s="297">
        <v>0</v>
      </c>
      <c r="D47" s="297">
        <v>0</v>
      </c>
      <c r="E47" s="297">
        <v>0</v>
      </c>
      <c r="F47" s="829">
        <v>0</v>
      </c>
    </row>
    <row r="48" spans="1:6" ht="13.5" customHeight="1">
      <c r="A48" s="263" t="s">
        <v>171</v>
      </c>
      <c r="B48" s="264" t="s">
        <v>172</v>
      </c>
      <c r="C48" s="262">
        <v>0</v>
      </c>
      <c r="D48" s="262">
        <v>0</v>
      </c>
      <c r="E48" s="262">
        <v>0</v>
      </c>
      <c r="F48" s="781">
        <v>0</v>
      </c>
    </row>
    <row r="49" spans="1:6" ht="13.5" customHeight="1">
      <c r="A49" s="263" t="s">
        <v>173</v>
      </c>
      <c r="B49" s="264" t="s">
        <v>174</v>
      </c>
      <c r="C49" s="262">
        <v>0</v>
      </c>
      <c r="D49" s="262">
        <v>0</v>
      </c>
      <c r="E49" s="262">
        <v>0</v>
      </c>
      <c r="F49" s="781">
        <v>0</v>
      </c>
    </row>
    <row r="50" spans="1:6" ht="13.5" customHeight="1">
      <c r="A50" s="263" t="s">
        <v>175</v>
      </c>
      <c r="B50" s="264" t="s">
        <v>176</v>
      </c>
      <c r="C50" s="297">
        <v>0</v>
      </c>
      <c r="D50" s="297">
        <v>0</v>
      </c>
      <c r="E50" s="297">
        <v>0</v>
      </c>
      <c r="F50" s="829">
        <v>0</v>
      </c>
    </row>
    <row r="51" spans="1:6" ht="13.5" customHeight="1">
      <c r="A51" s="302" t="s">
        <v>177</v>
      </c>
      <c r="B51" s="303" t="s">
        <v>178</v>
      </c>
      <c r="C51" s="297">
        <f>SUM(C48:C50)</f>
        <v>0</v>
      </c>
      <c r="D51" s="297">
        <f>SUM(D48:D50)</f>
        <v>0</v>
      </c>
      <c r="E51" s="297">
        <f>SUM(E48:E50)</f>
        <v>0</v>
      </c>
      <c r="F51" s="829">
        <f>SUM(F48:F50)</f>
        <v>0</v>
      </c>
    </row>
    <row r="52" spans="1:6" ht="13.5" customHeight="1">
      <c r="A52" s="304" t="s">
        <v>179</v>
      </c>
      <c r="B52" s="291" t="s">
        <v>180</v>
      </c>
      <c r="C52" s="262">
        <v>580</v>
      </c>
      <c r="D52" s="262">
        <v>580</v>
      </c>
      <c r="E52" s="262">
        <v>580</v>
      </c>
      <c r="F52" s="781">
        <v>31</v>
      </c>
    </row>
    <row r="53" spans="1:6" ht="13.5" customHeight="1">
      <c r="A53" s="263" t="s">
        <v>181</v>
      </c>
      <c r="B53" s="264" t="s">
        <v>182</v>
      </c>
      <c r="C53" s="262">
        <v>2000</v>
      </c>
      <c r="D53" s="262">
        <v>2000</v>
      </c>
      <c r="E53" s="262">
        <v>2000</v>
      </c>
      <c r="F53" s="781">
        <v>1801</v>
      </c>
    </row>
    <row r="54" spans="1:6" ht="13.5" customHeight="1">
      <c r="A54" s="263" t="s">
        <v>184</v>
      </c>
      <c r="B54" s="264" t="s">
        <v>185</v>
      </c>
      <c r="C54" s="297">
        <v>0</v>
      </c>
      <c r="D54" s="297">
        <v>0</v>
      </c>
      <c r="E54" s="297">
        <v>0</v>
      </c>
      <c r="F54" s="829">
        <v>0</v>
      </c>
    </row>
    <row r="55" spans="1:6" ht="13.5" customHeight="1">
      <c r="A55" s="302" t="s">
        <v>186</v>
      </c>
      <c r="B55" s="303" t="s">
        <v>187</v>
      </c>
      <c r="C55" s="297">
        <f>SUM(C53:C54)</f>
        <v>2000</v>
      </c>
      <c r="D55" s="297">
        <f>SUM(D53:D54)</f>
        <v>2000</v>
      </c>
      <c r="E55" s="297">
        <f>SUM(E53:E54)</f>
        <v>2000</v>
      </c>
      <c r="F55" s="829">
        <f>SUM(F53:F54)</f>
        <v>1801</v>
      </c>
    </row>
    <row r="56" spans="1:6" ht="13.5" customHeight="1">
      <c r="A56" s="302" t="s">
        <v>188</v>
      </c>
      <c r="B56" s="127" t="s">
        <v>189</v>
      </c>
      <c r="C56" s="305"/>
      <c r="D56" s="305"/>
      <c r="E56" s="305"/>
      <c r="F56" s="654"/>
    </row>
    <row r="57" spans="1:6" ht="13.5" customHeight="1">
      <c r="A57" s="293"/>
      <c r="B57" s="128" t="s">
        <v>190</v>
      </c>
      <c r="C57" s="305"/>
      <c r="D57" s="305"/>
      <c r="E57" s="305"/>
      <c r="F57" s="654"/>
    </row>
    <row r="58" spans="1:6" ht="13.5" customHeight="1">
      <c r="A58" s="293" t="s">
        <v>191</v>
      </c>
      <c r="B58" s="128" t="s">
        <v>192</v>
      </c>
      <c r="C58" s="305">
        <v>500</v>
      </c>
      <c r="D58" s="305">
        <v>500</v>
      </c>
      <c r="E58" s="305">
        <v>500</v>
      </c>
      <c r="F58" s="654">
        <v>0</v>
      </c>
    </row>
    <row r="59" spans="1:6" ht="13.5" customHeight="1">
      <c r="A59" s="293" t="s">
        <v>194</v>
      </c>
      <c r="B59" s="128" t="s">
        <v>195</v>
      </c>
      <c r="C59" s="132">
        <f>SUM(C57:C58)</f>
        <v>500</v>
      </c>
      <c r="D59" s="132">
        <f>SUM(D57:D58)</f>
        <v>500</v>
      </c>
      <c r="E59" s="132">
        <v>500</v>
      </c>
      <c r="F59" s="785">
        <v>0</v>
      </c>
    </row>
    <row r="60" spans="1:6" ht="18" customHeight="1">
      <c r="A60" s="306" t="s">
        <v>196</v>
      </c>
      <c r="B60" s="130" t="s">
        <v>197</v>
      </c>
      <c r="C60" s="132">
        <f>SUM(C58:C59)</f>
        <v>1000</v>
      </c>
      <c r="D60" s="132">
        <f>SUM(D58:D59)</f>
        <v>1000</v>
      </c>
      <c r="E60" s="132">
        <f>SUM(E58:E59)</f>
        <v>1000</v>
      </c>
      <c r="F60" s="785">
        <f>SUM(F58:F59)</f>
        <v>0</v>
      </c>
    </row>
    <row r="61" spans="1:6" ht="13.5" customHeight="1">
      <c r="A61" s="286" t="s">
        <v>198</v>
      </c>
      <c r="B61" s="133" t="s">
        <v>199</v>
      </c>
      <c r="C61" s="132"/>
      <c r="D61" s="132"/>
      <c r="E61" s="132"/>
      <c r="F61" s="785"/>
    </row>
    <row r="62" spans="1:6" ht="12.75" customHeight="1">
      <c r="A62" s="286" t="s">
        <v>200</v>
      </c>
      <c r="B62" s="133" t="s">
        <v>201</v>
      </c>
      <c r="C62" s="132"/>
      <c r="D62" s="132"/>
      <c r="E62" s="132"/>
      <c r="F62" s="785"/>
    </row>
    <row r="63" spans="1:6" ht="12.75" customHeight="1">
      <c r="A63" s="286" t="s">
        <v>202</v>
      </c>
      <c r="B63" s="133" t="s">
        <v>203</v>
      </c>
      <c r="C63" s="132"/>
      <c r="D63" s="132"/>
      <c r="E63" s="132"/>
      <c r="F63" s="785"/>
    </row>
    <row r="64" spans="1:6" ht="12.75" customHeight="1">
      <c r="A64" s="286" t="s">
        <v>205</v>
      </c>
      <c r="B64" s="133" t="s">
        <v>206</v>
      </c>
      <c r="C64" s="132"/>
      <c r="D64" s="132"/>
      <c r="E64" s="132"/>
      <c r="F64" s="785"/>
    </row>
    <row r="65" spans="1:6" ht="12.75" customHeight="1">
      <c r="A65" s="254" t="s">
        <v>208</v>
      </c>
      <c r="B65" s="130" t="s">
        <v>209</v>
      </c>
      <c r="C65" s="137"/>
      <c r="D65" s="137"/>
      <c r="E65" s="137"/>
      <c r="F65" s="784"/>
    </row>
    <row r="66" spans="1:6" ht="15" customHeight="1">
      <c r="A66" s="307" t="s">
        <v>210</v>
      </c>
      <c r="B66" s="127" t="s">
        <v>211</v>
      </c>
      <c r="C66" s="137">
        <f>SUM(C65+C60+C56+C55+C52)</f>
        <v>3580</v>
      </c>
      <c r="D66" s="137">
        <f>SUM(D65+D60+D56+D55+D52)</f>
        <v>3580</v>
      </c>
      <c r="E66" s="137">
        <f>SUM(E65+E60+E56+E55+E52)</f>
        <v>3580</v>
      </c>
      <c r="F66" s="784">
        <f>SUM(F65+F60+F56+F55+F52)</f>
        <v>1832</v>
      </c>
    </row>
    <row r="67" spans="1:6" ht="12" customHeight="1">
      <c r="A67" s="263" t="s">
        <v>212</v>
      </c>
      <c r="B67" s="133" t="s">
        <v>213</v>
      </c>
      <c r="C67" s="305"/>
      <c r="D67" s="305"/>
      <c r="E67" s="305"/>
      <c r="F67" s="654"/>
    </row>
    <row r="68" spans="1:6" ht="12" customHeight="1">
      <c r="A68" s="263" t="s">
        <v>214</v>
      </c>
      <c r="B68" s="133" t="s">
        <v>215</v>
      </c>
      <c r="C68" s="137"/>
      <c r="D68" s="137"/>
      <c r="E68" s="137"/>
      <c r="F68" s="784"/>
    </row>
    <row r="69" spans="1:6" ht="16.5" customHeight="1">
      <c r="A69" s="302" t="s">
        <v>217</v>
      </c>
      <c r="B69" s="127" t="s">
        <v>218</v>
      </c>
      <c r="C69" s="132"/>
      <c r="D69" s="132"/>
      <c r="E69" s="132"/>
      <c r="F69" s="785"/>
    </row>
    <row r="70" spans="1:7" ht="26.25" customHeight="1">
      <c r="A70" s="306" t="s">
        <v>219</v>
      </c>
      <c r="B70" s="130" t="s">
        <v>220</v>
      </c>
      <c r="C70" s="132">
        <v>1050</v>
      </c>
      <c r="D70" s="132">
        <v>1050</v>
      </c>
      <c r="E70" s="132">
        <v>1050</v>
      </c>
      <c r="F70" s="785">
        <v>607</v>
      </c>
      <c r="G70" s="250">
        <f>F70*0.27</f>
        <v>163.89000000000001</v>
      </c>
    </row>
    <row r="71" spans="1:6" ht="15.75" customHeight="1">
      <c r="A71" s="277" t="s">
        <v>221</v>
      </c>
      <c r="B71" s="130" t="s">
        <v>222</v>
      </c>
      <c r="C71" s="132"/>
      <c r="D71" s="132"/>
      <c r="E71" s="132"/>
      <c r="F71" s="785"/>
    </row>
    <row r="72" spans="1:6" ht="15.75" customHeight="1">
      <c r="A72" s="258" t="s">
        <v>223</v>
      </c>
      <c r="B72" s="130" t="s">
        <v>224</v>
      </c>
      <c r="C72" s="132"/>
      <c r="D72" s="132"/>
      <c r="E72" s="132"/>
      <c r="F72" s="785"/>
    </row>
    <row r="73" spans="1:6" ht="15.75" customHeight="1">
      <c r="A73" s="309" t="s">
        <v>225</v>
      </c>
      <c r="B73" s="142" t="s">
        <v>226</v>
      </c>
      <c r="C73" s="305"/>
      <c r="D73" s="305"/>
      <c r="E73" s="305"/>
      <c r="F73" s="654"/>
    </row>
    <row r="74" spans="1:6" ht="15.75" customHeight="1">
      <c r="A74" s="310" t="s">
        <v>227</v>
      </c>
      <c r="B74" s="143" t="s">
        <v>228</v>
      </c>
      <c r="C74" s="305"/>
      <c r="D74" s="305"/>
      <c r="E74" s="305"/>
      <c r="F74" s="654"/>
    </row>
    <row r="75" spans="1:6" ht="15.75" customHeight="1">
      <c r="A75" s="310" t="s">
        <v>229</v>
      </c>
      <c r="B75" s="143" t="s">
        <v>230</v>
      </c>
      <c r="C75" s="132">
        <f>SUM(C73:C74)</f>
        <v>0</v>
      </c>
      <c r="D75" s="132">
        <f>SUM(D73:D74)</f>
        <v>0</v>
      </c>
      <c r="E75" s="132">
        <f>SUM(E73:E74)</f>
        <v>0</v>
      </c>
      <c r="F75" s="785">
        <f>SUM(F73:F74)</f>
        <v>0</v>
      </c>
    </row>
    <row r="76" spans="1:6" ht="15.75" customHeight="1">
      <c r="A76" s="311" t="s">
        <v>231</v>
      </c>
      <c r="B76" s="130" t="s">
        <v>232</v>
      </c>
      <c r="C76" s="137">
        <v>0</v>
      </c>
      <c r="D76" s="137">
        <v>0</v>
      </c>
      <c r="E76" s="137">
        <v>0</v>
      </c>
      <c r="F76" s="784">
        <v>0</v>
      </c>
    </row>
    <row r="77" spans="1:7" ht="15.75" customHeight="1">
      <c r="A77" s="312" t="s">
        <v>233</v>
      </c>
      <c r="B77" s="127" t="s">
        <v>234</v>
      </c>
      <c r="C77" s="137">
        <f>C76+C73+C72+C71+C70</f>
        <v>1050</v>
      </c>
      <c r="D77" s="137">
        <f>D76+D73+D72+D71+D70</f>
        <v>1050</v>
      </c>
      <c r="E77" s="137">
        <f>E76+E73+E72+E71+E70</f>
        <v>1050</v>
      </c>
      <c r="F77" s="784">
        <f>F76+F73+F72+F71+F70</f>
        <v>607</v>
      </c>
      <c r="G77" s="308"/>
    </row>
    <row r="78" spans="1:10" ht="15.75" customHeight="1">
      <c r="A78" s="313" t="s">
        <v>235</v>
      </c>
      <c r="B78" s="148" t="s">
        <v>236</v>
      </c>
      <c r="C78" s="137">
        <f>SUM(C77+C69+C66+C47+C43)</f>
        <v>4940</v>
      </c>
      <c r="D78" s="137">
        <f>SUM(D77+D69+D66+D47+D43)</f>
        <v>4940</v>
      </c>
      <c r="E78" s="137">
        <f>SUM(E77+E69+E66+E47+E43)</f>
        <v>4940</v>
      </c>
      <c r="F78" s="784">
        <f>SUM(F77+F69+F66+F47+F43)</f>
        <v>2880</v>
      </c>
      <c r="G78" s="146"/>
      <c r="H78" s="146"/>
      <c r="I78" s="146"/>
      <c r="J78" s="223"/>
    </row>
    <row r="79" spans="1:10" ht="15.75" customHeight="1">
      <c r="A79" s="311" t="s">
        <v>237</v>
      </c>
      <c r="B79" s="133" t="s">
        <v>238</v>
      </c>
      <c r="C79" s="132"/>
      <c r="D79" s="132"/>
      <c r="E79" s="132"/>
      <c r="F79" s="785"/>
      <c r="G79" s="146"/>
      <c r="H79" s="146"/>
      <c r="I79" s="146"/>
      <c r="J79" s="223"/>
    </row>
    <row r="80" spans="1:10" ht="24.75" customHeight="1">
      <c r="A80" s="311" t="s">
        <v>239</v>
      </c>
      <c r="B80" s="133" t="s">
        <v>240</v>
      </c>
      <c r="C80" s="132"/>
      <c r="D80" s="132"/>
      <c r="E80" s="132"/>
      <c r="F80" s="785"/>
      <c r="G80" s="146"/>
      <c r="H80" s="146"/>
      <c r="I80" s="146"/>
      <c r="J80" s="223"/>
    </row>
    <row r="81" spans="1:10" ht="11.25" customHeight="1">
      <c r="A81" s="311"/>
      <c r="B81" s="282" t="s">
        <v>241</v>
      </c>
      <c r="C81" s="132"/>
      <c r="D81" s="132"/>
      <c r="E81" s="132"/>
      <c r="F81" s="785"/>
      <c r="G81" s="146"/>
      <c r="H81" s="146"/>
      <c r="I81" s="146"/>
      <c r="J81" s="223"/>
    </row>
    <row r="82" spans="1:6" ht="11.25" customHeight="1">
      <c r="A82" s="311"/>
      <c r="B82" s="282" t="s">
        <v>242</v>
      </c>
      <c r="C82" s="262"/>
      <c r="D82" s="262"/>
      <c r="E82" s="262"/>
      <c r="F82" s="781"/>
    </row>
    <row r="83" spans="1:6" ht="11.25" customHeight="1">
      <c r="A83" s="311"/>
      <c r="B83" s="282" t="s">
        <v>243</v>
      </c>
      <c r="C83" s="262"/>
      <c r="D83" s="262"/>
      <c r="E83" s="262"/>
      <c r="F83" s="781"/>
    </row>
    <row r="84" spans="1:6" ht="15.75" customHeight="1">
      <c r="A84" s="312" t="s">
        <v>244</v>
      </c>
      <c r="B84" s="127" t="s">
        <v>245</v>
      </c>
      <c r="C84" s="273">
        <f>SUM(C80:C83)</f>
        <v>0</v>
      </c>
      <c r="D84" s="273">
        <f>SUM(D80:D83)</f>
        <v>0</v>
      </c>
      <c r="E84" s="273">
        <f>SUM(E80:E83)</f>
        <v>0</v>
      </c>
      <c r="F84" s="825">
        <f>SUM(F80:F83)</f>
        <v>0</v>
      </c>
    </row>
    <row r="85" spans="1:9" s="151" customFormat="1" ht="13.5" customHeight="1">
      <c r="A85" s="313" t="s">
        <v>246</v>
      </c>
      <c r="B85" s="313" t="s">
        <v>247</v>
      </c>
      <c r="C85" s="297">
        <f>SUM(C79+C84)</f>
        <v>0</v>
      </c>
      <c r="D85" s="297">
        <f>SUM(D79+D84)</f>
        <v>0</v>
      </c>
      <c r="E85" s="297">
        <f>SUM(E79+E84)</f>
        <v>0</v>
      </c>
      <c r="F85" s="829">
        <f>SUM(F79+F84)</f>
        <v>0</v>
      </c>
      <c r="G85" s="314"/>
      <c r="H85" s="314"/>
      <c r="I85" s="314"/>
    </row>
    <row r="86" spans="1:6" ht="12.75" customHeight="1">
      <c r="A86" s="282" t="s">
        <v>248</v>
      </c>
      <c r="B86" s="133" t="s">
        <v>249</v>
      </c>
      <c r="C86" s="305"/>
      <c r="D86" s="305"/>
      <c r="E86" s="305"/>
      <c r="F86" s="654"/>
    </row>
    <row r="87" spans="1:9" s="154" customFormat="1" ht="12.75" customHeight="1">
      <c r="A87" s="282" t="s">
        <v>250</v>
      </c>
      <c r="B87" s="133" t="s">
        <v>251</v>
      </c>
      <c r="C87" s="305"/>
      <c r="D87" s="305"/>
      <c r="E87" s="305"/>
      <c r="F87" s="654"/>
      <c r="G87" s="315"/>
      <c r="H87" s="315"/>
      <c r="I87" s="315"/>
    </row>
    <row r="88" spans="1:6" ht="12.75" customHeight="1">
      <c r="A88" s="295" t="s">
        <v>252</v>
      </c>
      <c r="B88" s="133" t="s">
        <v>253</v>
      </c>
      <c r="C88" s="305"/>
      <c r="D88" s="305"/>
      <c r="E88" s="305"/>
      <c r="F88" s="654"/>
    </row>
    <row r="89" spans="1:6" ht="16.5" customHeight="1">
      <c r="A89" s="295" t="s">
        <v>254</v>
      </c>
      <c r="B89" s="133" t="s">
        <v>255</v>
      </c>
      <c r="C89" s="305"/>
      <c r="D89" s="305"/>
      <c r="E89" s="305"/>
      <c r="F89" s="654"/>
    </row>
    <row r="90" spans="1:6" ht="16.5" customHeight="1">
      <c r="A90" s="295" t="s">
        <v>256</v>
      </c>
      <c r="B90" s="133" t="s">
        <v>257</v>
      </c>
      <c r="C90" s="305"/>
      <c r="D90" s="305"/>
      <c r="E90" s="305"/>
      <c r="F90" s="654"/>
    </row>
    <row r="91" spans="1:6" ht="25.5" customHeight="1">
      <c r="A91" s="295" t="s">
        <v>262</v>
      </c>
      <c r="B91" s="133" t="s">
        <v>263</v>
      </c>
      <c r="C91" s="305"/>
      <c r="D91" s="305"/>
      <c r="E91" s="305"/>
      <c r="F91" s="654"/>
    </row>
    <row r="92" spans="1:6" ht="13.5" customHeight="1">
      <c r="A92" s="316" t="s">
        <v>264</v>
      </c>
      <c r="B92" s="148" t="s">
        <v>265</v>
      </c>
      <c r="C92" s="132">
        <f>SUM(C86:C91)</f>
        <v>0</v>
      </c>
      <c r="D92" s="132">
        <f>SUM(D86:D91)</f>
        <v>0</v>
      </c>
      <c r="E92" s="132">
        <f>SUM(E86:E91)</f>
        <v>0</v>
      </c>
      <c r="F92" s="785">
        <f>SUM(F86:F91)</f>
        <v>0</v>
      </c>
    </row>
    <row r="93" spans="1:8" ht="12.75" customHeight="1">
      <c r="A93" s="295" t="s">
        <v>266</v>
      </c>
      <c r="B93" s="133" t="s">
        <v>267</v>
      </c>
      <c r="C93" s="305"/>
      <c r="D93" s="305"/>
      <c r="E93" s="655">
        <v>1013</v>
      </c>
      <c r="F93" s="655">
        <v>1013</v>
      </c>
      <c r="G93" s="704"/>
      <c r="H93" s="704" t="s">
        <v>332</v>
      </c>
    </row>
    <row r="94" spans="1:8" ht="12.75" customHeight="1">
      <c r="A94" s="295" t="s">
        <v>269</v>
      </c>
      <c r="B94" s="133" t="s">
        <v>270</v>
      </c>
      <c r="C94" s="305"/>
      <c r="D94" s="305"/>
      <c r="E94" s="654"/>
      <c r="F94" s="654"/>
      <c r="G94" s="705"/>
      <c r="H94" s="705"/>
    </row>
    <row r="95" spans="1:8" ht="12.75" customHeight="1">
      <c r="A95" s="295" t="s">
        <v>271</v>
      </c>
      <c r="B95" s="133" t="s">
        <v>272</v>
      </c>
      <c r="C95" s="305"/>
      <c r="D95" s="305"/>
      <c r="E95" s="654"/>
      <c r="F95" s="654"/>
      <c r="G95" s="705"/>
      <c r="H95" s="705"/>
    </row>
    <row r="96" spans="1:8" ht="24" customHeight="1">
      <c r="A96" s="295" t="s">
        <v>273</v>
      </c>
      <c r="B96" s="133" t="s">
        <v>274</v>
      </c>
      <c r="C96" s="305"/>
      <c r="D96" s="305"/>
      <c r="E96" s="655">
        <v>273</v>
      </c>
      <c r="F96" s="655">
        <v>273</v>
      </c>
      <c r="G96" s="705"/>
      <c r="H96" s="705"/>
    </row>
    <row r="97" spans="1:8" ht="13.5" customHeight="1">
      <c r="A97" s="316" t="s">
        <v>275</v>
      </c>
      <c r="B97" s="148" t="s">
        <v>276</v>
      </c>
      <c r="C97" s="132">
        <f>SUM(C93:C96)</f>
        <v>0</v>
      </c>
      <c r="D97" s="132">
        <f>SUM(D93:D96)</f>
        <v>0</v>
      </c>
      <c r="E97" s="656">
        <f>SUM(E93:E96)</f>
        <v>1286</v>
      </c>
      <c r="F97" s="656">
        <f>SUM(F93:F96)</f>
        <v>1286</v>
      </c>
      <c r="G97" s="705"/>
      <c r="H97" s="705"/>
    </row>
    <row r="98" spans="1:8" ht="25.5" customHeight="1">
      <c r="A98" s="295" t="s">
        <v>277</v>
      </c>
      <c r="B98" s="158" t="s">
        <v>278</v>
      </c>
      <c r="C98" s="305"/>
      <c r="D98" s="305"/>
      <c r="E98" s="654"/>
      <c r="F98" s="654"/>
      <c r="G98" s="705"/>
      <c r="H98" s="705"/>
    </row>
    <row r="99" spans="1:6" ht="27" customHeight="1">
      <c r="A99" s="295" t="s">
        <v>279</v>
      </c>
      <c r="B99" s="133" t="s">
        <v>280</v>
      </c>
      <c r="C99" s="305"/>
      <c r="D99" s="305"/>
      <c r="E99" s="305"/>
      <c r="F99" s="654"/>
    </row>
    <row r="100" spans="1:6" ht="13.5" customHeight="1">
      <c r="A100" s="316" t="s">
        <v>281</v>
      </c>
      <c r="B100" s="317" t="s">
        <v>282</v>
      </c>
      <c r="C100" s="273">
        <f>SUM(C98:C99)</f>
        <v>0</v>
      </c>
      <c r="D100" s="273">
        <f>SUM(D98:D99)</f>
        <v>0</v>
      </c>
      <c r="E100" s="273">
        <f>SUM(E98:E99)</f>
        <v>0</v>
      </c>
      <c r="F100" s="825">
        <f>SUM(F98:F99)</f>
        <v>0</v>
      </c>
    </row>
    <row r="101" spans="1:6" ht="15" customHeight="1">
      <c r="A101" s="295"/>
      <c r="B101" s="318" t="s">
        <v>283</v>
      </c>
      <c r="C101" s="273">
        <f>SUM(C100+C97+C92+C85+C78+C29+C23)</f>
        <v>10652</v>
      </c>
      <c r="D101" s="273">
        <f>SUM(D100+D97+D92+D85+D78+D29+D23)</f>
        <v>10652</v>
      </c>
      <c r="E101" s="701">
        <f>SUM(E100+E97+E92+E85+E78+E29+E23)</f>
        <v>12117</v>
      </c>
      <c r="F101" s="778">
        <f>SUM(F100+F97+F92+F85+F78+F29+F23)</f>
        <v>9683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1"/>
  <sheetViews>
    <sheetView view="pageBreakPreview" zoomScaleSheetLayoutView="100" zoomScalePageLayoutView="0" workbookViewId="0" topLeftCell="A88">
      <selection activeCell="F71" sqref="F71"/>
    </sheetView>
  </sheetViews>
  <sheetFormatPr defaultColWidth="8.41015625" defaultRowHeight="18"/>
  <cols>
    <col min="1" max="1" width="8.41015625" style="3" customWidth="1"/>
    <col min="2" max="2" width="35.75" style="3" customWidth="1"/>
    <col min="3" max="3" width="6.91015625" style="161" customWidth="1"/>
    <col min="4" max="6" width="6.66015625" style="162" customWidth="1"/>
    <col min="7" max="10" width="7.08203125" style="3" customWidth="1"/>
    <col min="11" max="249" width="7.08203125" style="2" customWidth="1"/>
    <col min="250" max="16384" width="8.41015625" style="2" customWidth="1"/>
  </cols>
  <sheetData>
    <row r="1" spans="1:6" ht="16.5" customHeight="1">
      <c r="A1" s="163"/>
      <c r="B1" s="163"/>
      <c r="C1" s="163"/>
      <c r="D1" s="163"/>
      <c r="E1" s="163"/>
      <c r="F1" s="163"/>
    </row>
    <row r="2" spans="1:6" ht="16.5" customHeight="1">
      <c r="A2" s="880" t="s">
        <v>50</v>
      </c>
      <c r="B2" s="880"/>
      <c r="C2" s="880"/>
      <c r="D2" s="880"/>
      <c r="E2" s="880"/>
      <c r="F2" s="3"/>
    </row>
    <row r="3" spans="1:6" ht="16.5" customHeight="1">
      <c r="A3" s="163"/>
      <c r="B3" s="163"/>
      <c r="C3" s="163"/>
      <c r="D3" s="163"/>
      <c r="E3" s="163" t="s">
        <v>5</v>
      </c>
      <c r="F3" s="163" t="s">
        <v>708</v>
      </c>
    </row>
    <row r="4" spans="1:6" ht="18.75">
      <c r="A4" s="134">
        <v>562912</v>
      </c>
      <c r="B4" s="74" t="s">
        <v>15</v>
      </c>
      <c r="C4" s="164" t="s">
        <v>292</v>
      </c>
      <c r="D4" s="164" t="s">
        <v>292</v>
      </c>
      <c r="E4" s="164" t="s">
        <v>292</v>
      </c>
      <c r="F4" s="164" t="s">
        <v>292</v>
      </c>
    </row>
    <row r="5" spans="1:6" ht="13.5" customHeight="1">
      <c r="A5" s="319" t="s">
        <v>333</v>
      </c>
      <c r="B5" s="78"/>
      <c r="C5" s="320"/>
      <c r="D5" s="320"/>
      <c r="E5" s="321">
        <v>43100</v>
      </c>
      <c r="F5" s="321">
        <v>43100</v>
      </c>
    </row>
    <row r="6" spans="1:6" ht="13.5" customHeight="1">
      <c r="A6" s="166" t="s">
        <v>60</v>
      </c>
      <c r="B6" s="167" t="s">
        <v>61</v>
      </c>
      <c r="C6" s="164"/>
      <c r="D6" s="164"/>
      <c r="E6" s="164"/>
      <c r="F6" s="164"/>
    </row>
    <row r="7" spans="1:6" ht="13.5" customHeight="1">
      <c r="A7" s="168" t="s">
        <v>64</v>
      </c>
      <c r="B7" s="169" t="s">
        <v>65</v>
      </c>
      <c r="C7" s="320"/>
      <c r="D7" s="320"/>
      <c r="E7" s="320"/>
      <c r="F7" s="320"/>
    </row>
    <row r="8" spans="1:6" ht="13.5" customHeight="1">
      <c r="A8" s="168" t="s">
        <v>69</v>
      </c>
      <c r="B8" s="169" t="s">
        <v>70</v>
      </c>
      <c r="C8" s="320"/>
      <c r="D8" s="320"/>
      <c r="E8" s="320"/>
      <c r="F8" s="320"/>
    </row>
    <row r="9" spans="1:6" ht="13.5" customHeight="1">
      <c r="A9" s="168" t="s">
        <v>73</v>
      </c>
      <c r="B9" s="169" t="s">
        <v>74</v>
      </c>
      <c r="C9" s="320"/>
      <c r="D9" s="320"/>
      <c r="E9" s="320"/>
      <c r="F9" s="320"/>
    </row>
    <row r="10" spans="1:6" ht="13.5" customHeight="1">
      <c r="A10" s="168" t="s">
        <v>77</v>
      </c>
      <c r="B10" s="170" t="s">
        <v>78</v>
      </c>
      <c r="C10" s="320"/>
      <c r="D10" s="320"/>
      <c r="E10" s="320"/>
      <c r="F10" s="320"/>
    </row>
    <row r="11" spans="1:6" ht="13.5" customHeight="1">
      <c r="A11" s="168" t="s">
        <v>82</v>
      </c>
      <c r="B11" s="170" t="s">
        <v>83</v>
      </c>
      <c r="C11" s="320"/>
      <c r="D11" s="320"/>
      <c r="E11" s="320"/>
      <c r="F11" s="320"/>
    </row>
    <row r="12" spans="1:6" ht="13.5" customHeight="1">
      <c r="A12" s="168" t="s">
        <v>86</v>
      </c>
      <c r="B12" s="171" t="s">
        <v>286</v>
      </c>
      <c r="C12" s="320"/>
      <c r="D12" s="320"/>
      <c r="E12" s="320"/>
      <c r="F12" s="320"/>
    </row>
    <row r="13" spans="1:6" ht="13.5" customHeight="1">
      <c r="A13" s="168" t="s">
        <v>89</v>
      </c>
      <c r="B13" s="171" t="s">
        <v>90</v>
      </c>
      <c r="C13" s="320"/>
      <c r="D13" s="320"/>
      <c r="E13" s="320"/>
      <c r="F13" s="320"/>
    </row>
    <row r="14" spans="1:6" ht="13.5" customHeight="1">
      <c r="A14" s="168" t="s">
        <v>92</v>
      </c>
      <c r="B14" s="169" t="s">
        <v>287</v>
      </c>
      <c r="C14" s="320"/>
      <c r="D14" s="320"/>
      <c r="E14" s="320"/>
      <c r="F14" s="320"/>
    </row>
    <row r="15" spans="1:6" ht="13.5" customHeight="1">
      <c r="A15" s="168" t="s">
        <v>96</v>
      </c>
      <c r="B15" s="169" t="s">
        <v>288</v>
      </c>
      <c r="C15" s="320"/>
      <c r="D15" s="320"/>
      <c r="E15" s="320"/>
      <c r="F15" s="320"/>
    </row>
    <row r="16" spans="1:6" ht="13.5" customHeight="1">
      <c r="A16" s="172" t="s">
        <v>98</v>
      </c>
      <c r="B16" s="173" t="s">
        <v>99</v>
      </c>
      <c r="C16" s="320"/>
      <c r="D16" s="320"/>
      <c r="E16" s="320"/>
      <c r="F16" s="320"/>
    </row>
    <row r="17" spans="1:6" ht="13.5" customHeight="1">
      <c r="A17" s="174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</row>
    <row r="18" spans="1:6" ht="13.5" customHeight="1">
      <c r="A18" s="177" t="s">
        <v>104</v>
      </c>
      <c r="B18" s="178" t="s">
        <v>105</v>
      </c>
      <c r="C18" s="320"/>
      <c r="D18" s="320"/>
      <c r="E18" s="320"/>
      <c r="F18" s="320"/>
    </row>
    <row r="19" spans="1:6" ht="13.5" customHeight="1">
      <c r="A19" s="177" t="s">
        <v>107</v>
      </c>
      <c r="B19" s="178" t="s">
        <v>108</v>
      </c>
      <c r="C19" s="320"/>
      <c r="D19" s="320"/>
      <c r="E19" s="320"/>
      <c r="F19" s="320"/>
    </row>
    <row r="20" spans="1:6" ht="13.5" customHeight="1">
      <c r="A20" s="177" t="s">
        <v>109</v>
      </c>
      <c r="B20" s="178" t="s">
        <v>110</v>
      </c>
      <c r="C20" s="320"/>
      <c r="D20" s="320"/>
      <c r="E20" s="320"/>
      <c r="F20" s="320"/>
    </row>
    <row r="21" spans="1:6" ht="13.5" customHeight="1">
      <c r="A21" s="177" t="s">
        <v>111</v>
      </c>
      <c r="B21" s="178" t="s">
        <v>112</v>
      </c>
      <c r="C21" s="320"/>
      <c r="D21" s="320"/>
      <c r="E21" s="320"/>
      <c r="F21" s="320"/>
    </row>
    <row r="22" spans="1:6" ht="13.5" customHeight="1">
      <c r="A22" s="174" t="s">
        <v>115</v>
      </c>
      <c r="B22" s="175" t="s">
        <v>116</v>
      </c>
      <c r="C22" s="179">
        <f>SUM(C18:C21)</f>
        <v>0</v>
      </c>
      <c r="D22" s="179">
        <f>SUM(D18:D21)</f>
        <v>0</v>
      </c>
      <c r="E22" s="179">
        <f>SUM(E18:E21)</f>
        <v>0</v>
      </c>
      <c r="F22" s="179">
        <f>SUM(F18:F21)</f>
        <v>0</v>
      </c>
    </row>
    <row r="23" spans="1:6" ht="13.5" customHeight="1">
      <c r="A23" s="180" t="s">
        <v>117</v>
      </c>
      <c r="B23" s="181" t="s">
        <v>118</v>
      </c>
      <c r="C23" s="176">
        <f>SUM(C22,C17)</f>
        <v>0</v>
      </c>
      <c r="D23" s="176">
        <f>SUM(D22,D17)</f>
        <v>0</v>
      </c>
      <c r="E23" s="176">
        <f>SUM(E22,E17)</f>
        <v>0</v>
      </c>
      <c r="F23" s="176">
        <f>SUM(F22,F17)</f>
        <v>0</v>
      </c>
    </row>
    <row r="24" spans="1:6" ht="13.5" customHeight="1">
      <c r="A24" s="182"/>
      <c r="B24" s="183"/>
      <c r="C24" s="320"/>
      <c r="D24" s="320"/>
      <c r="E24" s="320"/>
      <c r="F24" s="320"/>
    </row>
    <row r="25" spans="1:6" ht="13.5" customHeight="1">
      <c r="A25" s="184" t="s">
        <v>120</v>
      </c>
      <c r="B25" s="185" t="s">
        <v>289</v>
      </c>
      <c r="C25" s="323"/>
      <c r="D25" s="323"/>
      <c r="E25" s="323"/>
      <c r="F25" s="323"/>
    </row>
    <row r="26" spans="1:6" ht="13.5" customHeight="1">
      <c r="A26" s="186" t="s">
        <v>123</v>
      </c>
      <c r="B26" s="185" t="s">
        <v>124</v>
      </c>
      <c r="C26" s="323"/>
      <c r="D26" s="323"/>
      <c r="E26" s="323"/>
      <c r="F26" s="323"/>
    </row>
    <row r="27" spans="1:6" ht="13.5" customHeight="1">
      <c r="A27" s="187" t="s">
        <v>125</v>
      </c>
      <c r="B27" s="188" t="s">
        <v>126</v>
      </c>
      <c r="C27" s="320"/>
      <c r="D27" s="320"/>
      <c r="E27" s="320"/>
      <c r="F27" s="320"/>
    </row>
    <row r="28" spans="1:6" ht="13.5" customHeight="1">
      <c r="A28" s="189" t="s">
        <v>128</v>
      </c>
      <c r="B28" s="188" t="s">
        <v>129</v>
      </c>
      <c r="C28" s="320"/>
      <c r="D28" s="320"/>
      <c r="E28" s="320"/>
      <c r="F28" s="320"/>
    </row>
    <row r="29" spans="1:6" ht="13.5" customHeight="1">
      <c r="A29" s="190" t="s">
        <v>131</v>
      </c>
      <c r="B29" s="191" t="s">
        <v>132</v>
      </c>
      <c r="C29" s="192">
        <f>SUM(C25:C28)</f>
        <v>0</v>
      </c>
      <c r="D29" s="192">
        <f>SUM(D25:D28)</f>
        <v>0</v>
      </c>
      <c r="E29" s="192">
        <f>SUM(E25:E28)</f>
        <v>0</v>
      </c>
      <c r="F29" s="192">
        <f>SUM(F25:F28)</f>
        <v>0</v>
      </c>
    </row>
    <row r="30" spans="1:6" ht="13.5" customHeight="1">
      <c r="A30" s="193"/>
      <c r="B30" s="194"/>
      <c r="C30" s="320"/>
      <c r="D30" s="320"/>
      <c r="E30" s="320"/>
      <c r="F30" s="320"/>
    </row>
    <row r="31" spans="1:6" ht="13.5" customHeight="1">
      <c r="A31" s="166" t="s">
        <v>133</v>
      </c>
      <c r="B31" s="195" t="s">
        <v>134</v>
      </c>
      <c r="C31" s="320"/>
      <c r="D31" s="320"/>
      <c r="E31" s="320"/>
      <c r="F31" s="320"/>
    </row>
    <row r="32" spans="1:6" ht="13.5" customHeight="1">
      <c r="A32" s="168" t="s">
        <v>135</v>
      </c>
      <c r="B32" s="169" t="s">
        <v>290</v>
      </c>
      <c r="C32" s="164"/>
      <c r="D32" s="164"/>
      <c r="E32" s="164"/>
      <c r="F32" s="164"/>
    </row>
    <row r="33" spans="1:6" ht="13.5" customHeight="1">
      <c r="A33" s="168" t="s">
        <v>137</v>
      </c>
      <c r="B33" s="169" t="s">
        <v>138</v>
      </c>
      <c r="C33" s="164"/>
      <c r="D33" s="164"/>
      <c r="E33" s="164"/>
      <c r="F33" s="164"/>
    </row>
    <row r="34" spans="1:6" ht="13.5" customHeight="1">
      <c r="A34" s="168" t="s">
        <v>140</v>
      </c>
      <c r="B34" s="169" t="s">
        <v>141</v>
      </c>
      <c r="C34" s="164"/>
      <c r="D34" s="164"/>
      <c r="E34" s="164"/>
      <c r="F34" s="164"/>
    </row>
    <row r="35" spans="1:6" ht="13.5" customHeight="1">
      <c r="A35" s="168" t="s">
        <v>142</v>
      </c>
      <c r="B35" s="169" t="s">
        <v>143</v>
      </c>
      <c r="C35" s="164"/>
      <c r="D35" s="164"/>
      <c r="E35" s="164"/>
      <c r="F35" s="164"/>
    </row>
    <row r="36" spans="1:6" ht="13.5" customHeight="1">
      <c r="A36" s="168" t="s">
        <v>145</v>
      </c>
      <c r="B36" s="196" t="s">
        <v>146</v>
      </c>
      <c r="C36" s="197">
        <f>SUM(C31:C35)</f>
        <v>0</v>
      </c>
      <c r="D36" s="197">
        <f>SUM(D31:D35)</f>
        <v>0</v>
      </c>
      <c r="E36" s="197">
        <f>SUM(E31:E35)</f>
        <v>0</v>
      </c>
      <c r="F36" s="197">
        <f>SUM(F31:F35)</f>
        <v>0</v>
      </c>
    </row>
    <row r="37" spans="1:7" ht="12" customHeight="1">
      <c r="A37" s="168" t="s">
        <v>147</v>
      </c>
      <c r="B37" s="169" t="s">
        <v>148</v>
      </c>
      <c r="C37" s="324">
        <v>4116</v>
      </c>
      <c r="D37" s="324">
        <v>4116</v>
      </c>
      <c r="E37" s="324">
        <v>4116</v>
      </c>
      <c r="F37" s="324">
        <v>3778</v>
      </c>
      <c r="G37" s="3" t="s">
        <v>334</v>
      </c>
    </row>
    <row r="38" spans="1:9" ht="12" customHeight="1">
      <c r="A38" s="168" t="s">
        <v>149</v>
      </c>
      <c r="B38" s="169" t="s">
        <v>150</v>
      </c>
      <c r="C38" s="320"/>
      <c r="D38" s="320"/>
      <c r="E38" s="320"/>
      <c r="F38" s="320"/>
      <c r="G38" s="3" t="s">
        <v>335</v>
      </c>
      <c r="H38" s="325">
        <f>(41*52)*400</f>
        <v>852800</v>
      </c>
      <c r="I38" s="3" t="s">
        <v>336</v>
      </c>
    </row>
    <row r="39" spans="1:9" ht="12" customHeight="1">
      <c r="A39" s="168" t="s">
        <v>151</v>
      </c>
      <c r="B39" s="169" t="s">
        <v>152</v>
      </c>
      <c r="C39" s="320"/>
      <c r="D39" s="320"/>
      <c r="E39" s="320"/>
      <c r="F39" s="320"/>
      <c r="G39" s="3" t="s">
        <v>337</v>
      </c>
      <c r="H39" s="325">
        <f>H38*0.27</f>
        <v>230256.00000000003</v>
      </c>
      <c r="I39" s="3" t="s">
        <v>338</v>
      </c>
    </row>
    <row r="40" spans="1:9" ht="12" customHeight="1">
      <c r="A40" s="168" t="s">
        <v>153</v>
      </c>
      <c r="B40" s="169" t="s">
        <v>154</v>
      </c>
      <c r="C40" s="320"/>
      <c r="D40" s="320"/>
      <c r="E40" s="320"/>
      <c r="F40" s="320"/>
      <c r="G40" s="3" t="s">
        <v>339</v>
      </c>
      <c r="H40" s="325">
        <f>H38*1.27</f>
        <v>1083056</v>
      </c>
      <c r="I40" s="3" t="s">
        <v>338</v>
      </c>
    </row>
    <row r="41" spans="1:6" ht="12" customHeight="1">
      <c r="A41" s="198" t="s">
        <v>156</v>
      </c>
      <c r="B41" s="199" t="s">
        <v>157</v>
      </c>
      <c r="C41" s="320"/>
      <c r="D41" s="320"/>
      <c r="E41" s="320"/>
      <c r="F41" s="320"/>
    </row>
    <row r="42" spans="1:7" ht="12" customHeight="1">
      <c r="A42" s="180" t="s">
        <v>159</v>
      </c>
      <c r="B42" s="200" t="s">
        <v>160</v>
      </c>
      <c r="C42" s="192">
        <f>SUM(C37:C41)</f>
        <v>4116</v>
      </c>
      <c r="D42" s="192">
        <f>SUM(D37:D41)</f>
        <v>4116</v>
      </c>
      <c r="E42" s="192">
        <f>SUM(E37:E41)</f>
        <v>4116</v>
      </c>
      <c r="F42" s="192">
        <f>SUM(F37:F41)</f>
        <v>3778</v>
      </c>
      <c r="G42" s="3" t="s">
        <v>340</v>
      </c>
    </row>
    <row r="43" spans="1:9" ht="12" customHeight="1">
      <c r="A43" s="201" t="s">
        <v>161</v>
      </c>
      <c r="B43" s="202" t="s">
        <v>162</v>
      </c>
      <c r="C43" s="326">
        <f>SUM(C42,C36)</f>
        <v>4116</v>
      </c>
      <c r="D43" s="326">
        <f>SUM(D42,D36)</f>
        <v>4116</v>
      </c>
      <c r="E43" s="326">
        <f>SUM(E42,E36)</f>
        <v>4116</v>
      </c>
      <c r="F43" s="326">
        <f>SUM(F42,F36)</f>
        <v>3778</v>
      </c>
      <c r="G43" s="3" t="s">
        <v>341</v>
      </c>
      <c r="H43" s="325">
        <f>(142*52+35*11)*420</f>
        <v>3262980</v>
      </c>
      <c r="I43" s="3" t="s">
        <v>336</v>
      </c>
    </row>
    <row r="44" spans="1:9" ht="12" customHeight="1">
      <c r="A44" s="166" t="s">
        <v>163</v>
      </c>
      <c r="B44" s="195" t="s">
        <v>164</v>
      </c>
      <c r="C44" s="327"/>
      <c r="D44" s="327"/>
      <c r="E44" s="327"/>
      <c r="F44" s="327"/>
      <c r="G44" s="3" t="s">
        <v>337</v>
      </c>
      <c r="H44" s="325">
        <f>H43*0.27</f>
        <v>881004.6000000001</v>
      </c>
      <c r="I44" s="3" t="s">
        <v>338</v>
      </c>
    </row>
    <row r="45" spans="1:9" ht="12" customHeight="1">
      <c r="A45" s="204" t="s">
        <v>165</v>
      </c>
      <c r="B45" s="205" t="s">
        <v>166</v>
      </c>
      <c r="C45" s="327"/>
      <c r="D45" s="327"/>
      <c r="E45" s="327"/>
      <c r="F45" s="327"/>
      <c r="G45" s="3" t="s">
        <v>339</v>
      </c>
      <c r="H45" s="325">
        <f>H43*1.27</f>
        <v>4143984.6</v>
      </c>
      <c r="I45" s="3" t="s">
        <v>338</v>
      </c>
    </row>
    <row r="46" spans="1:6" ht="12" customHeight="1">
      <c r="A46" s="168" t="s">
        <v>167</v>
      </c>
      <c r="B46" s="169" t="s">
        <v>168</v>
      </c>
      <c r="C46" s="328"/>
      <c r="D46" s="328"/>
      <c r="E46" s="328"/>
      <c r="F46" s="328"/>
    </row>
    <row r="47" spans="1:6" ht="12" customHeight="1">
      <c r="A47" s="206" t="s">
        <v>169</v>
      </c>
      <c r="B47" s="207" t="s">
        <v>170</v>
      </c>
      <c r="C47" s="326">
        <f>SUM(C44:C46)</f>
        <v>0</v>
      </c>
      <c r="D47" s="326">
        <f>SUM(D44:D46)</f>
        <v>0</v>
      </c>
      <c r="E47" s="326">
        <f>SUM(E44:E46)</f>
        <v>0</v>
      </c>
      <c r="F47" s="326">
        <f>SUM(F44:F46)</f>
        <v>0</v>
      </c>
    </row>
    <row r="48" spans="1:6" ht="12" customHeight="1">
      <c r="A48" s="168" t="s">
        <v>171</v>
      </c>
      <c r="B48" s="169" t="s">
        <v>172</v>
      </c>
      <c r="C48" s="328"/>
      <c r="D48" s="328"/>
      <c r="E48" s="328"/>
      <c r="F48" s="328"/>
    </row>
    <row r="49" spans="1:6" ht="12" customHeight="1">
      <c r="A49" s="168" t="s">
        <v>173</v>
      </c>
      <c r="B49" s="169" t="s">
        <v>174</v>
      </c>
      <c r="C49" s="327"/>
      <c r="D49" s="327"/>
      <c r="E49" s="327"/>
      <c r="F49" s="327"/>
    </row>
    <row r="50" spans="1:6" ht="12" customHeight="1">
      <c r="A50" s="168" t="s">
        <v>175</v>
      </c>
      <c r="B50" s="169" t="s">
        <v>176</v>
      </c>
      <c r="C50" s="327"/>
      <c r="D50" s="327"/>
      <c r="E50" s="327"/>
      <c r="F50" s="327"/>
    </row>
    <row r="51" spans="1:6" ht="12" customHeight="1">
      <c r="A51" s="206" t="s">
        <v>177</v>
      </c>
      <c r="B51" s="207" t="s">
        <v>178</v>
      </c>
      <c r="C51" s="326">
        <f>SUM(C48:C50)</f>
        <v>0</v>
      </c>
      <c r="D51" s="326">
        <f>SUM(D48:D50)</f>
        <v>0</v>
      </c>
      <c r="E51" s="326">
        <f>SUM(E48:E50)</f>
        <v>0</v>
      </c>
      <c r="F51" s="326">
        <f>SUM(F48:F50)</f>
        <v>0</v>
      </c>
    </row>
    <row r="52" spans="1:6" ht="12" customHeight="1">
      <c r="A52" s="168" t="s">
        <v>179</v>
      </c>
      <c r="B52" s="169" t="s">
        <v>180</v>
      </c>
      <c r="C52" s="327"/>
      <c r="D52" s="327"/>
      <c r="E52" s="327"/>
      <c r="F52" s="327"/>
    </row>
    <row r="53" spans="1:6" ht="12" customHeight="1">
      <c r="A53" s="168" t="s">
        <v>181</v>
      </c>
      <c r="B53" s="169" t="s">
        <v>182</v>
      </c>
      <c r="C53" s="328"/>
      <c r="D53" s="328"/>
      <c r="E53" s="328"/>
      <c r="F53" s="328"/>
    </row>
    <row r="54" spans="1:6" ht="12" customHeight="1">
      <c r="A54" s="168" t="s">
        <v>184</v>
      </c>
      <c r="B54" s="169" t="s">
        <v>185</v>
      </c>
      <c r="C54" s="327"/>
      <c r="D54" s="327"/>
      <c r="E54" s="327"/>
      <c r="F54" s="327"/>
    </row>
    <row r="55" spans="1:6" ht="12" customHeight="1">
      <c r="A55" s="206" t="s">
        <v>186</v>
      </c>
      <c r="B55" s="207" t="s">
        <v>187</v>
      </c>
      <c r="C55" s="326">
        <f>SUM(C53:C54)</f>
        <v>0</v>
      </c>
      <c r="D55" s="326">
        <f>SUM(D53:D54)</f>
        <v>0</v>
      </c>
      <c r="E55" s="326">
        <f>SUM(E53:E54)</f>
        <v>0</v>
      </c>
      <c r="F55" s="326">
        <f>SUM(F53:F54)</f>
        <v>0</v>
      </c>
    </row>
    <row r="56" spans="1:6" ht="12" customHeight="1">
      <c r="A56" s="206" t="s">
        <v>188</v>
      </c>
      <c r="B56" s="208" t="s">
        <v>189</v>
      </c>
      <c r="C56" s="329"/>
      <c r="D56" s="329"/>
      <c r="E56" s="329"/>
      <c r="F56" s="329"/>
    </row>
    <row r="57" spans="1:6" ht="12" customHeight="1">
      <c r="A57" s="198"/>
      <c r="B57" s="128" t="s">
        <v>190</v>
      </c>
      <c r="C57" s="330"/>
      <c r="D57" s="330"/>
      <c r="E57" s="330"/>
      <c r="F57" s="330"/>
    </row>
    <row r="58" spans="1:6" ht="12" customHeight="1">
      <c r="A58" s="198" t="s">
        <v>191</v>
      </c>
      <c r="B58" s="128" t="s">
        <v>192</v>
      </c>
      <c r="C58" s="330"/>
      <c r="D58" s="330"/>
      <c r="E58" s="330"/>
      <c r="F58" s="330"/>
    </row>
    <row r="59" spans="1:6" ht="12" customHeight="1">
      <c r="A59" s="198" t="s">
        <v>194</v>
      </c>
      <c r="B59" s="128" t="s">
        <v>195</v>
      </c>
      <c r="C59" s="330"/>
      <c r="D59" s="330"/>
      <c r="E59" s="330"/>
      <c r="F59" s="330"/>
    </row>
    <row r="60" spans="1:6" ht="12" customHeight="1">
      <c r="A60" s="211" t="s">
        <v>196</v>
      </c>
      <c r="B60" s="130" t="s">
        <v>197</v>
      </c>
      <c r="C60" s="331">
        <f>SUM(C58:C59)</f>
        <v>0</v>
      </c>
      <c r="D60" s="331">
        <f>SUM(D58:D59)</f>
        <v>0</v>
      </c>
      <c r="E60" s="331">
        <f>SUM(E58:E59)</f>
        <v>0</v>
      </c>
      <c r="F60" s="331">
        <f>SUM(F58:F59)</f>
        <v>0</v>
      </c>
    </row>
    <row r="61" spans="1:6" ht="12" customHeight="1">
      <c r="A61" s="189" t="s">
        <v>198</v>
      </c>
      <c r="B61" s="133" t="s">
        <v>199</v>
      </c>
      <c r="C61" s="331"/>
      <c r="D61" s="331"/>
      <c r="E61" s="331"/>
      <c r="F61" s="331"/>
    </row>
    <row r="62" spans="1:6" ht="12" customHeight="1">
      <c r="A62" s="189" t="s">
        <v>200</v>
      </c>
      <c r="B62" s="133" t="s">
        <v>201</v>
      </c>
      <c r="C62" s="331"/>
      <c r="D62" s="331"/>
      <c r="E62" s="331"/>
      <c r="F62" s="331"/>
    </row>
    <row r="63" spans="1:6" ht="12" customHeight="1">
      <c r="A63" s="189" t="s">
        <v>202</v>
      </c>
      <c r="B63" s="133" t="s">
        <v>203</v>
      </c>
      <c r="C63" s="331"/>
      <c r="D63" s="331"/>
      <c r="E63" s="331"/>
      <c r="F63" s="331"/>
    </row>
    <row r="64" spans="1:6" ht="12" customHeight="1">
      <c r="A64" s="189" t="s">
        <v>205</v>
      </c>
      <c r="B64" s="133" t="s">
        <v>206</v>
      </c>
      <c r="C64" s="331"/>
      <c r="D64" s="331"/>
      <c r="E64" s="331"/>
      <c r="F64" s="331"/>
    </row>
    <row r="65" spans="1:6" ht="12" customHeight="1">
      <c r="A65" s="213" t="s">
        <v>208</v>
      </c>
      <c r="B65" s="130" t="s">
        <v>209</v>
      </c>
      <c r="C65" s="331">
        <f>SUM(C61:C64)</f>
        <v>0</v>
      </c>
      <c r="D65" s="331">
        <f>SUM(D61:D64)</f>
        <v>0</v>
      </c>
      <c r="E65" s="331">
        <f>SUM(E61:E64)</f>
        <v>0</v>
      </c>
      <c r="F65" s="331">
        <f>SUM(F61:F64)</f>
        <v>0</v>
      </c>
    </row>
    <row r="66" spans="1:6" ht="12" customHeight="1">
      <c r="A66" s="214" t="s">
        <v>210</v>
      </c>
      <c r="B66" s="127" t="s">
        <v>211</v>
      </c>
      <c r="C66" s="332">
        <f>SUM(C65+C60+C56+C55+C52)</f>
        <v>0</v>
      </c>
      <c r="D66" s="332">
        <f>SUM(D65+D60+D56+D55+D52)</f>
        <v>0</v>
      </c>
      <c r="E66" s="332">
        <f>SUM(E65+E60+E56+E55+E52)</f>
        <v>0</v>
      </c>
      <c r="F66" s="332">
        <f>SUM(F65+F60+F56+F55+F52)</f>
        <v>0</v>
      </c>
    </row>
    <row r="67" spans="1:6" ht="12" customHeight="1">
      <c r="A67" s="168" t="s">
        <v>212</v>
      </c>
      <c r="B67" s="133" t="s">
        <v>213</v>
      </c>
      <c r="C67" s="330"/>
      <c r="D67" s="330"/>
      <c r="E67" s="330"/>
      <c r="F67" s="330"/>
    </row>
    <row r="68" spans="1:6" ht="12" customHeight="1">
      <c r="A68" s="168" t="s">
        <v>214</v>
      </c>
      <c r="B68" s="133" t="s">
        <v>215</v>
      </c>
      <c r="C68" s="330"/>
      <c r="D68" s="330"/>
      <c r="E68" s="330"/>
      <c r="F68" s="330"/>
    </row>
    <row r="69" spans="1:6" ht="12" customHeight="1">
      <c r="A69" s="206" t="s">
        <v>217</v>
      </c>
      <c r="B69" s="127" t="s">
        <v>218</v>
      </c>
      <c r="C69" s="332">
        <f>SUM(C67:C68)</f>
        <v>0</v>
      </c>
      <c r="D69" s="332">
        <f>SUM(D67:D68)</f>
        <v>0</v>
      </c>
      <c r="E69" s="332">
        <f>SUM(E67:E68)</f>
        <v>0</v>
      </c>
      <c r="F69" s="332">
        <f>SUM(F67:F68)</f>
        <v>0</v>
      </c>
    </row>
    <row r="70" spans="1:6" ht="26.25" customHeight="1">
      <c r="A70" s="211" t="s">
        <v>219</v>
      </c>
      <c r="B70" s="130" t="s">
        <v>220</v>
      </c>
      <c r="C70" s="331">
        <f>C37*27%</f>
        <v>1111.3200000000002</v>
      </c>
      <c r="D70" s="331">
        <f>D37*27%</f>
        <v>1111.3200000000002</v>
      </c>
      <c r="E70" s="331">
        <v>1111</v>
      </c>
      <c r="F70" s="331">
        <v>771</v>
      </c>
    </row>
    <row r="71" spans="1:6" ht="11.25" customHeight="1">
      <c r="A71" s="180" t="s">
        <v>221</v>
      </c>
      <c r="B71" s="130" t="s">
        <v>222</v>
      </c>
      <c r="C71" s="331"/>
      <c r="D71" s="331"/>
      <c r="E71" s="331"/>
      <c r="F71" s="331"/>
    </row>
    <row r="72" spans="1:6" ht="11.25" customHeight="1">
      <c r="A72" s="78" t="s">
        <v>223</v>
      </c>
      <c r="B72" s="130" t="s">
        <v>224</v>
      </c>
      <c r="C72" s="331"/>
      <c r="D72" s="331"/>
      <c r="E72" s="331"/>
      <c r="F72" s="331"/>
    </row>
    <row r="73" spans="1:6" ht="11.25" customHeight="1">
      <c r="A73" s="218" t="s">
        <v>225</v>
      </c>
      <c r="B73" s="142" t="s">
        <v>226</v>
      </c>
      <c r="C73" s="331"/>
      <c r="D73" s="331"/>
      <c r="E73" s="331"/>
      <c r="F73" s="331"/>
    </row>
    <row r="74" spans="1:6" ht="11.25" customHeight="1">
      <c r="A74" s="219" t="s">
        <v>227</v>
      </c>
      <c r="B74" s="143" t="s">
        <v>228</v>
      </c>
      <c r="C74" s="330"/>
      <c r="D74" s="330"/>
      <c r="E74" s="330"/>
      <c r="F74" s="330"/>
    </row>
    <row r="75" spans="1:6" ht="11.25" customHeight="1">
      <c r="A75" s="219" t="s">
        <v>229</v>
      </c>
      <c r="B75" s="143" t="s">
        <v>230</v>
      </c>
      <c r="C75" s="330"/>
      <c r="D75" s="330"/>
      <c r="E75" s="330"/>
      <c r="F75" s="330"/>
    </row>
    <row r="76" spans="1:6" ht="11.25" customHeight="1">
      <c r="A76" s="220" t="s">
        <v>231</v>
      </c>
      <c r="B76" s="130" t="s">
        <v>232</v>
      </c>
      <c r="C76" s="331">
        <f>SUM(C74:C75)</f>
        <v>0</v>
      </c>
      <c r="D76" s="331">
        <f>SUM(D74:D75)</f>
        <v>0</v>
      </c>
      <c r="E76" s="331">
        <f>SUM(E74:E75)</f>
        <v>0</v>
      </c>
      <c r="F76" s="331">
        <f>SUM(F74:F75)</f>
        <v>0</v>
      </c>
    </row>
    <row r="77" spans="1:6" ht="11.25" customHeight="1">
      <c r="A77" s="221" t="s">
        <v>233</v>
      </c>
      <c r="B77" s="127" t="s">
        <v>234</v>
      </c>
      <c r="C77" s="332">
        <f>C76+C73+C72+C71+C70</f>
        <v>1111.3200000000002</v>
      </c>
      <c r="D77" s="332">
        <f>D76+D73+D72+D71+D70</f>
        <v>1111.3200000000002</v>
      </c>
      <c r="E77" s="332">
        <f>E76+E73+E72+E71+E70</f>
        <v>1111</v>
      </c>
      <c r="F77" s="332">
        <f>F76+F73+F72+F71+F70</f>
        <v>771</v>
      </c>
    </row>
    <row r="78" spans="1:10" ht="11.25" customHeight="1">
      <c r="A78" s="222" t="s">
        <v>235</v>
      </c>
      <c r="B78" s="148" t="s">
        <v>236</v>
      </c>
      <c r="C78" s="332">
        <f>SUM(C77+C69+C66+C47+C43)</f>
        <v>5227.32</v>
      </c>
      <c r="D78" s="332">
        <f>SUM(D77+D69+D66+D47+D43)</f>
        <v>5227.32</v>
      </c>
      <c r="E78" s="332">
        <f>SUM(E77+E69+E66+E47+E43)</f>
        <v>5227</v>
      </c>
      <c r="F78" s="332">
        <f>SUM(F77+F69+F66+F47+F43)</f>
        <v>4549</v>
      </c>
      <c r="J78" s="146"/>
    </row>
    <row r="79" spans="1:10" ht="11.25" customHeight="1">
      <c r="A79" s="220" t="s">
        <v>237</v>
      </c>
      <c r="B79" s="133" t="s">
        <v>238</v>
      </c>
      <c r="C79" s="331"/>
      <c r="D79" s="331"/>
      <c r="E79" s="331"/>
      <c r="F79" s="331"/>
      <c r="J79" s="146"/>
    </row>
    <row r="80" spans="1:10" ht="24.75" customHeight="1">
      <c r="A80" s="220" t="s">
        <v>239</v>
      </c>
      <c r="B80" s="133" t="s">
        <v>240</v>
      </c>
      <c r="C80" s="331"/>
      <c r="D80" s="331"/>
      <c r="E80" s="331"/>
      <c r="F80" s="331"/>
      <c r="J80" s="146"/>
    </row>
    <row r="81" spans="1:10" ht="11.25" customHeight="1">
      <c r="A81" s="220"/>
      <c r="B81" s="185" t="s">
        <v>241</v>
      </c>
      <c r="C81" s="331"/>
      <c r="D81" s="331"/>
      <c r="E81" s="331"/>
      <c r="F81" s="331"/>
      <c r="J81" s="146"/>
    </row>
    <row r="82" spans="1:6" ht="11.25" customHeight="1">
      <c r="A82" s="220"/>
      <c r="B82" s="185" t="s">
        <v>242</v>
      </c>
      <c r="C82" s="327"/>
      <c r="D82" s="327"/>
      <c r="E82" s="327"/>
      <c r="F82" s="327"/>
    </row>
    <row r="83" spans="1:6" ht="11.25" customHeight="1">
      <c r="A83" s="220"/>
      <c r="B83" s="104" t="s">
        <v>243</v>
      </c>
      <c r="C83" s="327"/>
      <c r="D83" s="327"/>
      <c r="E83" s="327"/>
      <c r="F83" s="327"/>
    </row>
    <row r="84" spans="1:6" ht="11.25" customHeight="1">
      <c r="A84" s="221" t="s">
        <v>244</v>
      </c>
      <c r="B84" s="127" t="s">
        <v>245</v>
      </c>
      <c r="C84" s="192">
        <f>SUM(C80:C83)</f>
        <v>0</v>
      </c>
      <c r="D84" s="192">
        <f>SUM(D80:D83)</f>
        <v>0</v>
      </c>
      <c r="E84" s="192">
        <f>SUM(E80:E83)</f>
        <v>0</v>
      </c>
      <c r="F84" s="192">
        <f>SUM(F80:F83)</f>
        <v>0</v>
      </c>
    </row>
    <row r="85" spans="1:10" s="151" customFormat="1" ht="11.25" customHeight="1">
      <c r="A85" s="222" t="s">
        <v>246</v>
      </c>
      <c r="B85" s="222" t="s">
        <v>247</v>
      </c>
      <c r="C85" s="326">
        <f>SUM(C79+C84)</f>
        <v>0</v>
      </c>
      <c r="D85" s="326">
        <f>SUM(D79+D84)</f>
        <v>0</v>
      </c>
      <c r="E85" s="326">
        <f>SUM(E79+E84)</f>
        <v>0</v>
      </c>
      <c r="F85" s="326">
        <f>SUM(F79+F84)</f>
        <v>0</v>
      </c>
      <c r="G85" s="3"/>
      <c r="H85" s="3"/>
      <c r="I85" s="3"/>
      <c r="J85" s="150"/>
    </row>
    <row r="86" spans="1:6" ht="11.25" customHeight="1">
      <c r="A86" s="185" t="s">
        <v>248</v>
      </c>
      <c r="B86" s="133" t="s">
        <v>249</v>
      </c>
      <c r="C86" s="330"/>
      <c r="D86" s="330"/>
      <c r="E86" s="330"/>
      <c r="F86" s="330"/>
    </row>
    <row r="87" spans="1:10" s="154" customFormat="1" ht="11.25" customHeight="1">
      <c r="A87" s="185" t="s">
        <v>250</v>
      </c>
      <c r="B87" s="133" t="s">
        <v>251</v>
      </c>
      <c r="C87" s="330"/>
      <c r="D87" s="330"/>
      <c r="E87" s="330"/>
      <c r="F87" s="330"/>
      <c r="G87" s="3"/>
      <c r="H87" s="3"/>
      <c r="I87" s="3"/>
      <c r="J87" s="153"/>
    </row>
    <row r="88" spans="1:6" ht="11.25" customHeight="1">
      <c r="A88" s="224" t="s">
        <v>252</v>
      </c>
      <c r="B88" s="133" t="s">
        <v>253</v>
      </c>
      <c r="C88" s="330"/>
      <c r="D88" s="330"/>
      <c r="E88" s="330"/>
      <c r="F88" s="330"/>
    </row>
    <row r="89" spans="1:6" ht="11.25" customHeight="1">
      <c r="A89" s="224" t="s">
        <v>254</v>
      </c>
      <c r="B89" s="133" t="s">
        <v>255</v>
      </c>
      <c r="C89" s="330"/>
      <c r="D89" s="330"/>
      <c r="E89" s="330"/>
      <c r="F89" s="330"/>
    </row>
    <row r="90" spans="1:6" ht="11.25" customHeight="1">
      <c r="A90" s="224" t="s">
        <v>256</v>
      </c>
      <c r="B90" s="133" t="s">
        <v>257</v>
      </c>
      <c r="C90" s="330"/>
      <c r="D90" s="330"/>
      <c r="E90" s="330"/>
      <c r="F90" s="330"/>
    </row>
    <row r="91" spans="1:6" ht="25.5" customHeight="1">
      <c r="A91" s="224" t="s">
        <v>262</v>
      </c>
      <c r="B91" s="133" t="s">
        <v>263</v>
      </c>
      <c r="C91" s="330"/>
      <c r="D91" s="330"/>
      <c r="E91" s="330"/>
      <c r="F91" s="330"/>
    </row>
    <row r="92" spans="1:6" ht="9.75" customHeight="1">
      <c r="A92" s="225" t="s">
        <v>264</v>
      </c>
      <c r="B92" s="148" t="s">
        <v>265</v>
      </c>
      <c r="C92" s="331">
        <f>SUM(C86:C91)</f>
        <v>0</v>
      </c>
      <c r="D92" s="331">
        <f>SUM(D86:D91)</f>
        <v>0</v>
      </c>
      <c r="E92" s="331">
        <f>SUM(E86:E91)</f>
        <v>0</v>
      </c>
      <c r="F92" s="331">
        <f>SUM(F86:F91)</f>
        <v>0</v>
      </c>
    </row>
    <row r="93" spans="1:6" ht="9.75" customHeight="1">
      <c r="A93" s="224" t="s">
        <v>266</v>
      </c>
      <c r="B93" s="133" t="s">
        <v>267</v>
      </c>
      <c r="C93" s="330"/>
      <c r="D93" s="330"/>
      <c r="E93" s="330"/>
      <c r="F93" s="330"/>
    </row>
    <row r="94" spans="1:6" ht="9.75" customHeight="1">
      <c r="A94" s="224" t="s">
        <v>269</v>
      </c>
      <c r="B94" s="133" t="s">
        <v>270</v>
      </c>
      <c r="C94" s="330"/>
      <c r="D94" s="330"/>
      <c r="E94" s="330"/>
      <c r="F94" s="330"/>
    </row>
    <row r="95" spans="1:6" ht="9.75" customHeight="1">
      <c r="A95" s="224" t="s">
        <v>271</v>
      </c>
      <c r="B95" s="133" t="s">
        <v>272</v>
      </c>
      <c r="C95" s="330"/>
      <c r="D95" s="330"/>
      <c r="E95" s="330"/>
      <c r="F95" s="330"/>
    </row>
    <row r="96" spans="1:6" ht="24" customHeight="1">
      <c r="A96" s="224" t="s">
        <v>273</v>
      </c>
      <c r="B96" s="133" t="s">
        <v>274</v>
      </c>
      <c r="C96" s="330"/>
      <c r="D96" s="330"/>
      <c r="E96" s="330"/>
      <c r="F96" s="330"/>
    </row>
    <row r="97" spans="1:6" ht="12" customHeight="1">
      <c r="A97" s="225" t="s">
        <v>275</v>
      </c>
      <c r="B97" s="148" t="s">
        <v>276</v>
      </c>
      <c r="C97" s="331">
        <f>SUM(C93:C96)</f>
        <v>0</v>
      </c>
      <c r="D97" s="331">
        <f>SUM(D93:D96)</f>
        <v>0</v>
      </c>
      <c r="E97" s="331">
        <f>SUM(E93:E96)</f>
        <v>0</v>
      </c>
      <c r="F97" s="331">
        <f>SUM(F93:F96)</f>
        <v>0</v>
      </c>
    </row>
    <row r="98" spans="1:6" ht="25.5" customHeight="1">
      <c r="A98" s="224" t="s">
        <v>277</v>
      </c>
      <c r="B98" s="158" t="s">
        <v>278</v>
      </c>
      <c r="C98" s="330"/>
      <c r="D98" s="330"/>
      <c r="E98" s="330"/>
      <c r="F98" s="330"/>
    </row>
    <row r="99" spans="1:6" ht="27" customHeight="1">
      <c r="A99" s="155" t="s">
        <v>279</v>
      </c>
      <c r="B99" s="133" t="s">
        <v>280</v>
      </c>
      <c r="C99" s="330"/>
      <c r="D99" s="330"/>
      <c r="E99" s="330"/>
      <c r="F99" s="330"/>
    </row>
    <row r="100" spans="1:6" ht="13.5" customHeight="1">
      <c r="A100" s="225" t="s">
        <v>281</v>
      </c>
      <c r="B100" s="226" t="s">
        <v>282</v>
      </c>
      <c r="C100" s="192">
        <f>SUM(C98:C99)</f>
        <v>0</v>
      </c>
      <c r="D100" s="192">
        <f>SUM(D98:D99)</f>
        <v>0</v>
      </c>
      <c r="E100" s="192">
        <f>SUM(E98:E99)</f>
        <v>0</v>
      </c>
      <c r="F100" s="192">
        <f>SUM(F98:F99)</f>
        <v>0</v>
      </c>
    </row>
    <row r="101" spans="1:6" ht="18.75">
      <c r="A101" s="333"/>
      <c r="B101" s="227" t="s">
        <v>283</v>
      </c>
      <c r="C101" s="192">
        <f>SUM(C100+C97+C92+C85+C78+C29+C23)</f>
        <v>5227.32</v>
      </c>
      <c r="D101" s="192">
        <f>SUM(D100+D97+D92+D85+D78+D29+D23)</f>
        <v>5227.32</v>
      </c>
      <c r="E101" s="192">
        <f>SUM(E100+E97+E92+E85+E78+E29+E23)</f>
        <v>5227</v>
      </c>
      <c r="F101" s="192">
        <f>SUM(F100+F97+F92+F85+F78+F29+F23)</f>
        <v>4549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O196"/>
  <sheetViews>
    <sheetView view="pageBreakPreview" zoomScale="90" zoomScaleSheetLayoutView="90" zoomScalePageLayoutView="0" workbookViewId="0" topLeftCell="A106">
      <selection activeCell="F38" sqref="F38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7.33203125" style="334" customWidth="1"/>
    <col min="4" max="4" width="6.91015625" style="235" customWidth="1"/>
    <col min="5" max="5" width="10.25" style="70" customWidth="1"/>
    <col min="6" max="6" width="10.25" style="730" customWidth="1"/>
    <col min="7" max="7" width="10.33203125" style="3" customWidth="1"/>
    <col min="8" max="8" width="5.08203125" style="3" customWidth="1"/>
    <col min="9" max="9" width="18.08203125" style="3" customWidth="1"/>
    <col min="10" max="10" width="8.33203125" style="3" customWidth="1"/>
    <col min="11" max="14" width="7.08203125" style="3" customWidth="1"/>
    <col min="15" max="15" width="10.08203125" style="3" customWidth="1"/>
    <col min="16" max="250" width="7.08203125" style="3" customWidth="1"/>
    <col min="251" max="16384" width="8.41015625" style="3" customWidth="1"/>
  </cols>
  <sheetData>
    <row r="2" spans="1:6" ht="12.75">
      <c r="A2" s="880" t="s">
        <v>50</v>
      </c>
      <c r="B2" s="880"/>
      <c r="C2" s="880"/>
      <c r="D2" s="880"/>
      <c r="E2" s="880"/>
      <c r="F2" s="831"/>
    </row>
    <row r="3" spans="1:6" ht="12.75">
      <c r="A3" s="163"/>
      <c r="B3" s="163"/>
      <c r="C3" s="163"/>
      <c r="D3" s="335"/>
      <c r="E3" s="163"/>
      <c r="F3" s="831" t="s">
        <v>708</v>
      </c>
    </row>
    <row r="4" spans="1:6" ht="12.75">
      <c r="A4" s="134">
        <v>562913</v>
      </c>
      <c r="B4" s="74" t="s">
        <v>16</v>
      </c>
      <c r="C4" s="230" t="s">
        <v>292</v>
      </c>
      <c r="D4" s="84" t="s">
        <v>292</v>
      </c>
      <c r="E4" s="706">
        <v>43100</v>
      </c>
      <c r="F4" s="650">
        <v>43100</v>
      </c>
    </row>
    <row r="5" spans="1:12" ht="12.75">
      <c r="A5" s="319" t="s">
        <v>342</v>
      </c>
      <c r="B5" s="78" t="s">
        <v>343</v>
      </c>
      <c r="C5" s="336"/>
      <c r="D5" s="337"/>
      <c r="E5" s="336"/>
      <c r="F5" s="837"/>
      <c r="I5" s="3" t="s">
        <v>668</v>
      </c>
      <c r="L5" s="3" t="s">
        <v>672</v>
      </c>
    </row>
    <row r="6" spans="1:12" ht="12.75">
      <c r="A6" s="166" t="s">
        <v>60</v>
      </c>
      <c r="B6" s="167" t="s">
        <v>61</v>
      </c>
      <c r="C6" s="338">
        <v>8736</v>
      </c>
      <c r="D6" s="338">
        <v>8736</v>
      </c>
      <c r="E6" s="338">
        <v>8736</v>
      </c>
      <c r="F6" s="838">
        <v>8379</v>
      </c>
      <c r="I6" s="3" t="s">
        <v>669</v>
      </c>
      <c r="L6" s="3" t="s">
        <v>671</v>
      </c>
    </row>
    <row r="7" spans="1:9" ht="12.75">
      <c r="A7" s="168" t="s">
        <v>64</v>
      </c>
      <c r="B7" s="169" t="s">
        <v>65</v>
      </c>
      <c r="C7" s="337">
        <v>360</v>
      </c>
      <c r="D7" s="337">
        <v>360</v>
      </c>
      <c r="E7" s="337">
        <v>360</v>
      </c>
      <c r="F7" s="839">
        <v>360</v>
      </c>
      <c r="G7" s="3" t="s">
        <v>660</v>
      </c>
      <c r="I7" s="3" t="s">
        <v>659</v>
      </c>
    </row>
    <row r="8" spans="1:12" ht="12.75">
      <c r="A8" s="168" t="s">
        <v>69</v>
      </c>
      <c r="B8" s="169" t="s">
        <v>70</v>
      </c>
      <c r="C8" s="337"/>
      <c r="D8" s="337"/>
      <c r="E8" s="337"/>
      <c r="F8" s="839"/>
      <c r="I8" s="3" t="s">
        <v>661</v>
      </c>
      <c r="L8" s="3" t="s">
        <v>673</v>
      </c>
    </row>
    <row r="9" spans="1:9" ht="12.75">
      <c r="A9" s="168" t="s">
        <v>73</v>
      </c>
      <c r="B9" s="169" t="s">
        <v>74</v>
      </c>
      <c r="C9" s="337"/>
      <c r="D9" s="337"/>
      <c r="E9" s="337"/>
      <c r="F9" s="839"/>
      <c r="I9" s="3" t="s">
        <v>662</v>
      </c>
    </row>
    <row r="10" spans="1:9" ht="12.75">
      <c r="A10" s="168" t="s">
        <v>77</v>
      </c>
      <c r="B10" s="170" t="s">
        <v>78</v>
      </c>
      <c r="C10" s="337">
        <v>200</v>
      </c>
      <c r="D10" s="337">
        <v>200</v>
      </c>
      <c r="E10" s="337">
        <v>200</v>
      </c>
      <c r="F10" s="839">
        <v>15</v>
      </c>
      <c r="I10" s="3" t="s">
        <v>663</v>
      </c>
    </row>
    <row r="11" spans="1:9" ht="12.75">
      <c r="A11" s="168" t="s">
        <v>82</v>
      </c>
      <c r="B11" s="170" t="s">
        <v>83</v>
      </c>
      <c r="C11" s="337"/>
      <c r="D11" s="337"/>
      <c r="E11" s="337"/>
      <c r="F11" s="839"/>
      <c r="I11" s="3" t="s">
        <v>664</v>
      </c>
    </row>
    <row r="12" spans="1:9" ht="12.75">
      <c r="A12" s="168" t="s">
        <v>86</v>
      </c>
      <c r="B12" s="171" t="s">
        <v>286</v>
      </c>
      <c r="C12" s="337"/>
      <c r="D12" s="337"/>
      <c r="E12" s="337"/>
      <c r="F12" s="839"/>
      <c r="I12" s="3" t="s">
        <v>665</v>
      </c>
    </row>
    <row r="13" spans="1:9" ht="12.75">
      <c r="A13" s="168" t="s">
        <v>89</v>
      </c>
      <c r="B13" s="171" t="s">
        <v>90</v>
      </c>
      <c r="C13" s="337">
        <v>709</v>
      </c>
      <c r="D13" s="337">
        <v>709</v>
      </c>
      <c r="E13" s="337">
        <v>709</v>
      </c>
      <c r="F13" s="839">
        <v>750</v>
      </c>
      <c r="I13" s="3" t="s">
        <v>666</v>
      </c>
    </row>
    <row r="14" spans="1:9" ht="12.75">
      <c r="A14" s="168" t="s">
        <v>92</v>
      </c>
      <c r="B14" s="169" t="s">
        <v>287</v>
      </c>
      <c r="C14" s="337"/>
      <c r="D14" s="337"/>
      <c r="E14" s="337"/>
      <c r="F14" s="839"/>
      <c r="I14" s="3" t="s">
        <v>667</v>
      </c>
    </row>
    <row r="15" spans="1:7" ht="12.75">
      <c r="A15" s="168" t="s">
        <v>96</v>
      </c>
      <c r="B15" s="169" t="s">
        <v>344</v>
      </c>
      <c r="C15" s="337">
        <v>19</v>
      </c>
      <c r="D15" s="337"/>
      <c r="E15" s="708">
        <v>20</v>
      </c>
      <c r="F15" s="621">
        <v>154</v>
      </c>
      <c r="G15" s="620" t="s">
        <v>684</v>
      </c>
    </row>
    <row r="16" spans="1:9" ht="12.75">
      <c r="A16" s="172" t="s">
        <v>98</v>
      </c>
      <c r="B16" s="173" t="s">
        <v>99</v>
      </c>
      <c r="C16" s="337">
        <v>740</v>
      </c>
      <c r="D16" s="337">
        <v>740</v>
      </c>
      <c r="E16" s="337">
        <v>740</v>
      </c>
      <c r="F16" s="839">
        <v>644</v>
      </c>
      <c r="I16" s="3" t="s">
        <v>670</v>
      </c>
    </row>
    <row r="17" spans="1:6" ht="12.75">
      <c r="A17" s="174" t="s">
        <v>102</v>
      </c>
      <c r="B17" s="175" t="s">
        <v>103</v>
      </c>
      <c r="C17" s="114">
        <f>SUM(C6:C16)</f>
        <v>10764</v>
      </c>
      <c r="D17" s="114">
        <f>SUM(D6:D16)</f>
        <v>10745</v>
      </c>
      <c r="E17" s="662">
        <f>SUM(E6:E16)</f>
        <v>10765</v>
      </c>
      <c r="F17" s="623">
        <f>SUM(F6:F16)</f>
        <v>10302</v>
      </c>
    </row>
    <row r="18" spans="1:6" ht="12.75">
      <c r="A18" s="177" t="s">
        <v>104</v>
      </c>
      <c r="B18" s="178" t="s">
        <v>105</v>
      </c>
      <c r="C18" s="337"/>
      <c r="D18" s="337"/>
      <c r="E18" s="337"/>
      <c r="F18" s="839"/>
    </row>
    <row r="19" spans="1:6" ht="12.75">
      <c r="A19" s="177" t="s">
        <v>107</v>
      </c>
      <c r="B19" s="178" t="s">
        <v>108</v>
      </c>
      <c r="C19" s="337"/>
      <c r="D19" s="337"/>
      <c r="E19" s="337"/>
      <c r="F19" s="839"/>
    </row>
    <row r="20" spans="1:7" ht="12.75">
      <c r="A20" s="177" t="s">
        <v>109</v>
      </c>
      <c r="B20" s="178" t="s">
        <v>110</v>
      </c>
      <c r="C20" s="337">
        <v>25</v>
      </c>
      <c r="D20" s="337"/>
      <c r="E20" s="622">
        <v>25</v>
      </c>
      <c r="F20" s="622">
        <v>24</v>
      </c>
      <c r="G20" s="620"/>
    </row>
    <row r="21" spans="1:9" ht="12.75">
      <c r="A21" s="177" t="s">
        <v>111</v>
      </c>
      <c r="B21" s="178" t="s">
        <v>112</v>
      </c>
      <c r="C21" s="337">
        <v>420</v>
      </c>
      <c r="D21" s="337">
        <v>420</v>
      </c>
      <c r="E21" s="337">
        <v>420</v>
      </c>
      <c r="F21" s="839">
        <v>398</v>
      </c>
      <c r="I21" s="3" t="s">
        <v>674</v>
      </c>
    </row>
    <row r="22" spans="1:6" ht="12.75">
      <c r="A22" s="174" t="s">
        <v>115</v>
      </c>
      <c r="B22" s="175" t="s">
        <v>116</v>
      </c>
      <c r="C22" s="114">
        <f>SUM(C18:C21)</f>
        <v>445</v>
      </c>
      <c r="D22" s="114">
        <f>SUM(D18:D21)</f>
        <v>420</v>
      </c>
      <c r="E22" s="114">
        <f>SUM(E18:E21)</f>
        <v>445</v>
      </c>
      <c r="F22" s="660">
        <f>SUM(F18:F21)</f>
        <v>422</v>
      </c>
    </row>
    <row r="23" spans="1:6" ht="27" customHeight="1">
      <c r="A23" s="180" t="s">
        <v>117</v>
      </c>
      <c r="B23" s="181" t="s">
        <v>118</v>
      </c>
      <c r="C23" s="114">
        <f>SUM(C22,C17)</f>
        <v>11209</v>
      </c>
      <c r="D23" s="114">
        <f>SUM(D22,D17)</f>
        <v>11165</v>
      </c>
      <c r="E23" s="662">
        <f>SUM(E22,E17)</f>
        <v>11210</v>
      </c>
      <c r="F23" s="623">
        <f>SUM(F22,F17)</f>
        <v>10724</v>
      </c>
    </row>
    <row r="24" spans="1:6" ht="12.75">
      <c r="A24" s="182"/>
      <c r="B24" s="183"/>
      <c r="C24" s="337"/>
      <c r="D24" s="337"/>
      <c r="E24" s="337"/>
      <c r="F24" s="839"/>
    </row>
    <row r="25" spans="1:13" ht="12.75">
      <c r="A25" s="184" t="s">
        <v>120</v>
      </c>
      <c r="B25" s="185" t="s">
        <v>289</v>
      </c>
      <c r="C25" s="337">
        <v>2334</v>
      </c>
      <c r="D25" s="337">
        <v>2334</v>
      </c>
      <c r="E25" s="622">
        <v>2339</v>
      </c>
      <c r="F25" s="622">
        <v>2209</v>
      </c>
      <c r="G25" s="620"/>
      <c r="I25" s="3" t="s">
        <v>345</v>
      </c>
      <c r="M25" s="3" t="s">
        <v>346</v>
      </c>
    </row>
    <row r="26" spans="1:13" ht="12.75">
      <c r="A26" s="186" t="s">
        <v>123</v>
      </c>
      <c r="B26" s="185" t="s">
        <v>124</v>
      </c>
      <c r="C26" s="337"/>
      <c r="D26" s="337"/>
      <c r="E26" s="337"/>
      <c r="F26" s="839"/>
      <c r="I26" s="3" t="s">
        <v>347</v>
      </c>
      <c r="M26" s="3" t="s">
        <v>348</v>
      </c>
    </row>
    <row r="27" spans="1:13" ht="12.75">
      <c r="A27" s="187" t="s">
        <v>125</v>
      </c>
      <c r="B27" s="188" t="s">
        <v>126</v>
      </c>
      <c r="C27" s="337">
        <v>125</v>
      </c>
      <c r="D27" s="337">
        <v>125</v>
      </c>
      <c r="E27" s="337">
        <v>125</v>
      </c>
      <c r="F27" s="839">
        <v>130</v>
      </c>
      <c r="I27" s="3" t="s">
        <v>349</v>
      </c>
      <c r="M27" s="3" t="s">
        <v>350</v>
      </c>
    </row>
    <row r="28" spans="1:9" ht="12.75">
      <c r="A28" s="189" t="s">
        <v>128</v>
      </c>
      <c r="B28" s="188" t="s">
        <v>129</v>
      </c>
      <c r="C28" s="337">
        <v>117</v>
      </c>
      <c r="D28" s="337">
        <v>117</v>
      </c>
      <c r="E28" s="337">
        <v>117</v>
      </c>
      <c r="F28" s="839">
        <v>205</v>
      </c>
      <c r="I28" s="3" t="s">
        <v>351</v>
      </c>
    </row>
    <row r="29" spans="1:13" ht="12.75">
      <c r="A29" s="190" t="s">
        <v>131</v>
      </c>
      <c r="B29" s="191" t="s">
        <v>132</v>
      </c>
      <c r="C29" s="114">
        <f>SUM(C25:C28)</f>
        <v>2576</v>
      </c>
      <c r="D29" s="114">
        <f>SUM(D25:D28)</f>
        <v>2576</v>
      </c>
      <c r="E29" s="651">
        <f>SUM(E25:E28)</f>
        <v>2581</v>
      </c>
      <c r="F29" s="651">
        <f>SUM(F25:F28)</f>
        <v>2544</v>
      </c>
      <c r="I29" s="3" t="s">
        <v>352</v>
      </c>
      <c r="M29" s="3" t="s">
        <v>353</v>
      </c>
    </row>
    <row r="30" spans="1:13" ht="12.75">
      <c r="A30" s="193"/>
      <c r="B30" s="194"/>
      <c r="C30" s="337"/>
      <c r="D30" s="337"/>
      <c r="E30" s="337"/>
      <c r="F30" s="839"/>
      <c r="I30" s="3" t="s">
        <v>354</v>
      </c>
      <c r="M30" s="3" t="s">
        <v>355</v>
      </c>
    </row>
    <row r="31" spans="1:13" ht="12.75">
      <c r="A31" s="166" t="s">
        <v>133</v>
      </c>
      <c r="B31" s="195" t="s">
        <v>134</v>
      </c>
      <c r="C31" s="337"/>
      <c r="D31" s="337"/>
      <c r="E31" s="337"/>
      <c r="F31" s="839"/>
      <c r="M31" s="3" t="s">
        <v>356</v>
      </c>
    </row>
    <row r="32" spans="1:6" ht="12.75">
      <c r="A32" s="168" t="s">
        <v>135</v>
      </c>
      <c r="B32" s="169" t="s">
        <v>290</v>
      </c>
      <c r="C32" s="337"/>
      <c r="D32" s="337"/>
      <c r="E32" s="337"/>
      <c r="F32" s="839"/>
    </row>
    <row r="33" spans="1:6" ht="12.75">
      <c r="A33" s="168" t="s">
        <v>137</v>
      </c>
      <c r="B33" s="169" t="s">
        <v>138</v>
      </c>
      <c r="C33" s="337">
        <v>10</v>
      </c>
      <c r="D33" s="337">
        <v>10</v>
      </c>
      <c r="E33" s="337">
        <v>10</v>
      </c>
      <c r="F33" s="839">
        <v>7</v>
      </c>
    </row>
    <row r="34" spans="1:6" ht="12.75">
      <c r="A34" s="168" t="s">
        <v>140</v>
      </c>
      <c r="B34" s="169" t="s">
        <v>141</v>
      </c>
      <c r="C34" s="337"/>
      <c r="D34" s="337"/>
      <c r="E34" s="337"/>
      <c r="F34" s="839"/>
    </row>
    <row r="35" spans="1:7" ht="12.75">
      <c r="A35" s="168" t="s">
        <v>142</v>
      </c>
      <c r="B35" s="169" t="s">
        <v>143</v>
      </c>
      <c r="C35" s="337">
        <v>150</v>
      </c>
      <c r="D35" s="337">
        <v>150</v>
      </c>
      <c r="E35" s="337">
        <v>150</v>
      </c>
      <c r="F35" s="839">
        <v>117</v>
      </c>
      <c r="G35" s="3" t="s">
        <v>357</v>
      </c>
    </row>
    <row r="36" spans="1:10" ht="12.75">
      <c r="A36" s="168" t="s">
        <v>145</v>
      </c>
      <c r="B36" s="196" t="s">
        <v>146</v>
      </c>
      <c r="C36" s="114">
        <f>SUM(C31:C35)</f>
        <v>160</v>
      </c>
      <c r="D36" s="114">
        <f>SUM(D31:D35)</f>
        <v>160</v>
      </c>
      <c r="E36" s="114">
        <f>SUM(E31:E35)</f>
        <v>160</v>
      </c>
      <c r="F36" s="660">
        <f>SUM(F31:F35)</f>
        <v>124</v>
      </c>
      <c r="I36" s="339" t="s">
        <v>358</v>
      </c>
      <c r="J36" s="340"/>
    </row>
    <row r="37" spans="1:10" ht="12.75">
      <c r="A37" s="168" t="s">
        <v>147</v>
      </c>
      <c r="B37" s="169" t="s">
        <v>148</v>
      </c>
      <c r="C37" s="114">
        <f>(J38+J43+J48+J53+J58+J66+J71+J76+J81+J86)/1000*0.9</f>
        <v>10414.2195</v>
      </c>
      <c r="D37" s="114">
        <f>(J38+J43+J48+J53+J58+J66+J71+J76+J81+J86)/1000*90%</f>
        <v>10414.2195</v>
      </c>
      <c r="E37" s="114">
        <v>10414</v>
      </c>
      <c r="F37" s="660">
        <v>10842</v>
      </c>
      <c r="G37" s="25"/>
      <c r="I37" s="341" t="s">
        <v>359</v>
      </c>
      <c r="J37" s="342"/>
    </row>
    <row r="38" spans="1:10" ht="12.75">
      <c r="A38" s="168" t="s">
        <v>149</v>
      </c>
      <c r="B38" s="169" t="s">
        <v>150</v>
      </c>
      <c r="C38" s="337">
        <v>113</v>
      </c>
      <c r="D38" s="337">
        <v>113</v>
      </c>
      <c r="E38" s="337">
        <v>113</v>
      </c>
      <c r="F38" s="839">
        <v>88</v>
      </c>
      <c r="I38" s="341" t="s">
        <v>360</v>
      </c>
      <c r="J38" s="343">
        <f>41*58*440</f>
        <v>1046320</v>
      </c>
    </row>
    <row r="39" spans="1:10" ht="12.75">
      <c r="A39" s="168" t="s">
        <v>151</v>
      </c>
      <c r="B39" s="169" t="s">
        <v>152</v>
      </c>
      <c r="C39" s="337"/>
      <c r="D39" s="337"/>
      <c r="E39" s="337"/>
      <c r="F39" s="839"/>
      <c r="I39" s="341" t="s">
        <v>337</v>
      </c>
      <c r="J39" s="343">
        <f>J38*0.27</f>
        <v>282506.4</v>
      </c>
    </row>
    <row r="40" spans="1:10" ht="12.75">
      <c r="A40" s="168" t="s">
        <v>153</v>
      </c>
      <c r="B40" s="169" t="s">
        <v>154</v>
      </c>
      <c r="C40" s="337">
        <v>86</v>
      </c>
      <c r="D40" s="337">
        <v>86</v>
      </c>
      <c r="E40" s="337">
        <v>86</v>
      </c>
      <c r="F40" s="839">
        <v>71</v>
      </c>
      <c r="G40" s="3" t="s">
        <v>361</v>
      </c>
      <c r="I40" s="341" t="s">
        <v>339</v>
      </c>
      <c r="J40" s="343">
        <f>J38*1.27</f>
        <v>1328826.4</v>
      </c>
    </row>
    <row r="41" spans="1:10" ht="12.75">
      <c r="A41" s="198" t="s">
        <v>156</v>
      </c>
      <c r="B41" s="199" t="s">
        <v>157</v>
      </c>
      <c r="C41" s="337">
        <v>400</v>
      </c>
      <c r="D41" s="337">
        <v>400</v>
      </c>
      <c r="E41" s="337">
        <v>400</v>
      </c>
      <c r="F41" s="839">
        <v>251</v>
      </c>
      <c r="G41" s="3" t="s">
        <v>362</v>
      </c>
      <c r="I41" s="341"/>
      <c r="J41" s="342"/>
    </row>
    <row r="42" spans="1:10" ht="17.25" customHeight="1">
      <c r="A42" s="180" t="s">
        <v>159</v>
      </c>
      <c r="B42" s="200" t="s">
        <v>160</v>
      </c>
      <c r="C42" s="114">
        <f>SUM(C37:C41)</f>
        <v>11013.2195</v>
      </c>
      <c r="D42" s="114">
        <f>SUM(D37:D41)</f>
        <v>11013.2195</v>
      </c>
      <c r="E42" s="114">
        <f>SUM(E37:E41)</f>
        <v>11013</v>
      </c>
      <c r="F42" s="660">
        <f>SUM(F37:F41)</f>
        <v>11252</v>
      </c>
      <c r="I42" s="341" t="s">
        <v>363</v>
      </c>
      <c r="J42" s="342"/>
    </row>
    <row r="43" spans="1:10" ht="22.5" customHeight="1">
      <c r="A43" s="201" t="s">
        <v>161</v>
      </c>
      <c r="B43" s="202" t="s">
        <v>162</v>
      </c>
      <c r="C43" s="344">
        <f>SUM(C42,C36)</f>
        <v>11173.2195</v>
      </c>
      <c r="D43" s="344">
        <f>SUM(D42,D36)</f>
        <v>11173.2195</v>
      </c>
      <c r="E43" s="344">
        <f>SUM(E42,E36)</f>
        <v>11173</v>
      </c>
      <c r="F43" s="840">
        <f>SUM(F42,F36)</f>
        <v>11376</v>
      </c>
      <c r="I43" s="341" t="s">
        <v>364</v>
      </c>
      <c r="J43" s="343">
        <f>41*31*490</f>
        <v>622790</v>
      </c>
    </row>
    <row r="44" spans="1:10" ht="12.75">
      <c r="A44" s="166" t="s">
        <v>163</v>
      </c>
      <c r="B44" s="195" t="s">
        <v>164</v>
      </c>
      <c r="C44" s="337"/>
      <c r="D44" s="337"/>
      <c r="E44" s="337"/>
      <c r="F44" s="839">
        <v>6</v>
      </c>
      <c r="I44" s="341" t="s">
        <v>337</v>
      </c>
      <c r="J44" s="343">
        <f>J43*0.27</f>
        <v>168153.30000000002</v>
      </c>
    </row>
    <row r="45" spans="1:10" ht="12.75">
      <c r="A45" s="204" t="s">
        <v>165</v>
      </c>
      <c r="B45" s="205" t="s">
        <v>166</v>
      </c>
      <c r="C45" s="337">
        <v>60</v>
      </c>
      <c r="D45" s="337">
        <v>60</v>
      </c>
      <c r="E45" s="337">
        <v>60</v>
      </c>
      <c r="F45" s="839">
        <v>36</v>
      </c>
      <c r="G45" s="3" t="s">
        <v>365</v>
      </c>
      <c r="I45" s="341" t="s">
        <v>339</v>
      </c>
      <c r="J45" s="343">
        <f>J43*1.27</f>
        <v>790943.3</v>
      </c>
    </row>
    <row r="46" spans="1:10" ht="12.75">
      <c r="A46" s="168" t="s">
        <v>167</v>
      </c>
      <c r="B46" s="169" t="s">
        <v>168</v>
      </c>
      <c r="C46" s="338">
        <v>150</v>
      </c>
      <c r="D46" s="338">
        <v>150</v>
      </c>
      <c r="E46" s="338">
        <v>150</v>
      </c>
      <c r="F46" s="838">
        <v>120</v>
      </c>
      <c r="I46" s="341"/>
      <c r="J46" s="342"/>
    </row>
    <row r="47" spans="1:10" ht="12.75">
      <c r="A47" s="206" t="s">
        <v>169</v>
      </c>
      <c r="B47" s="207" t="s">
        <v>170</v>
      </c>
      <c r="C47" s="344">
        <f>SUM(C44:C46)</f>
        <v>210</v>
      </c>
      <c r="D47" s="344">
        <f>SUM(D44:D46)</f>
        <v>210</v>
      </c>
      <c r="E47" s="344">
        <f>SUM(E44:E46)</f>
        <v>210</v>
      </c>
      <c r="F47" s="840">
        <f>SUM(F44:F46)</f>
        <v>162</v>
      </c>
      <c r="I47" s="341" t="s">
        <v>366</v>
      </c>
      <c r="J47" s="342"/>
    </row>
    <row r="48" spans="1:10" ht="12.75">
      <c r="A48" s="168" t="s">
        <v>171</v>
      </c>
      <c r="B48" s="169" t="s">
        <v>172</v>
      </c>
      <c r="C48" s="338">
        <v>600</v>
      </c>
      <c r="D48" s="338">
        <v>600</v>
      </c>
      <c r="E48" s="648">
        <v>420</v>
      </c>
      <c r="F48" s="838">
        <v>418</v>
      </c>
      <c r="G48" s="645">
        <v>-180</v>
      </c>
      <c r="I48" s="341" t="s">
        <v>367</v>
      </c>
      <c r="J48" s="342">
        <f>41*18*295</f>
        <v>217710</v>
      </c>
    </row>
    <row r="49" spans="1:10" ht="12.75">
      <c r="A49" s="168" t="s">
        <v>173</v>
      </c>
      <c r="B49" s="169" t="s">
        <v>174</v>
      </c>
      <c r="C49" s="337">
        <v>900</v>
      </c>
      <c r="D49" s="337">
        <v>900</v>
      </c>
      <c r="E49" s="649">
        <v>800</v>
      </c>
      <c r="F49" s="839">
        <v>793</v>
      </c>
      <c r="G49" s="645">
        <v>-100</v>
      </c>
      <c r="I49" s="341" t="s">
        <v>337</v>
      </c>
      <c r="J49" s="343">
        <f>J48*0.27</f>
        <v>58781.700000000004</v>
      </c>
    </row>
    <row r="50" spans="1:10" ht="12.75">
      <c r="A50" s="168" t="s">
        <v>175</v>
      </c>
      <c r="B50" s="169" t="s">
        <v>176</v>
      </c>
      <c r="C50" s="337">
        <v>670</v>
      </c>
      <c r="D50" s="337">
        <v>670</v>
      </c>
      <c r="E50" s="337">
        <v>670</v>
      </c>
      <c r="F50" s="839">
        <v>495</v>
      </c>
      <c r="I50" s="341" t="s">
        <v>339</v>
      </c>
      <c r="J50" s="343">
        <f>J48*1.27</f>
        <v>276491.7</v>
      </c>
    </row>
    <row r="51" spans="1:10" ht="12.75">
      <c r="A51" s="206" t="s">
        <v>177</v>
      </c>
      <c r="B51" s="207" t="s">
        <v>178</v>
      </c>
      <c r="C51" s="344">
        <f>SUM(C48:C50)</f>
        <v>2170</v>
      </c>
      <c r="D51" s="344">
        <f>SUM(D48:D50)</f>
        <v>2170</v>
      </c>
      <c r="E51" s="344">
        <f>SUM(E48:E50)</f>
        <v>1890</v>
      </c>
      <c r="F51" s="840">
        <f>SUM(F48:F50)</f>
        <v>1706</v>
      </c>
      <c r="I51" s="341"/>
      <c r="J51" s="342"/>
    </row>
    <row r="52" spans="1:10" ht="12.75">
      <c r="A52" s="168" t="s">
        <v>179</v>
      </c>
      <c r="B52" s="169" t="s">
        <v>180</v>
      </c>
      <c r="C52" s="337"/>
      <c r="D52" s="337"/>
      <c r="E52" s="337"/>
      <c r="F52" s="839"/>
      <c r="I52" s="341" t="s">
        <v>368</v>
      </c>
      <c r="J52" s="342"/>
    </row>
    <row r="53" spans="1:10" ht="12.75">
      <c r="A53" s="168" t="s">
        <v>181</v>
      </c>
      <c r="B53" s="169" t="s">
        <v>182</v>
      </c>
      <c r="C53" s="338">
        <v>90</v>
      </c>
      <c r="D53" s="338">
        <v>90</v>
      </c>
      <c r="E53" s="338">
        <v>90</v>
      </c>
      <c r="F53" s="838">
        <v>107</v>
      </c>
      <c r="G53" s="3" t="s">
        <v>369</v>
      </c>
      <c r="I53" s="341" t="s">
        <v>370</v>
      </c>
      <c r="J53" s="345">
        <f>41*39*335</f>
        <v>535665</v>
      </c>
    </row>
    <row r="54" spans="1:10" ht="12.75">
      <c r="A54" s="168" t="s">
        <v>184</v>
      </c>
      <c r="B54" s="169" t="s">
        <v>185</v>
      </c>
      <c r="C54" s="338">
        <v>100</v>
      </c>
      <c r="D54" s="338">
        <v>100</v>
      </c>
      <c r="E54" s="338">
        <v>100</v>
      </c>
      <c r="F54" s="838">
        <v>186</v>
      </c>
      <c r="G54" s="3" t="s">
        <v>371</v>
      </c>
      <c r="I54" s="341" t="s">
        <v>337</v>
      </c>
      <c r="J54" s="343">
        <f>J53*0.27</f>
        <v>144629.55000000002</v>
      </c>
    </row>
    <row r="55" spans="1:10" ht="12.75">
      <c r="A55" s="206" t="s">
        <v>186</v>
      </c>
      <c r="B55" s="207" t="s">
        <v>187</v>
      </c>
      <c r="C55" s="344">
        <f>SUM(C53:C54)</f>
        <v>190</v>
      </c>
      <c r="D55" s="344">
        <f>SUM(D53:D54)</f>
        <v>190</v>
      </c>
      <c r="E55" s="344">
        <f>SUM(E53:E54)</f>
        <v>190</v>
      </c>
      <c r="F55" s="840">
        <f>SUM(F53:F54)</f>
        <v>293</v>
      </c>
      <c r="I55" s="341" t="s">
        <v>339</v>
      </c>
      <c r="J55" s="343">
        <f>J53*1.27</f>
        <v>680294.55</v>
      </c>
    </row>
    <row r="56" spans="1:10" ht="12.75">
      <c r="A56" s="206" t="s">
        <v>188</v>
      </c>
      <c r="B56" s="208" t="s">
        <v>189</v>
      </c>
      <c r="C56" s="346"/>
      <c r="D56" s="346"/>
      <c r="E56" s="346"/>
      <c r="F56" s="782"/>
      <c r="I56" s="341"/>
      <c r="J56" s="342"/>
    </row>
    <row r="57" spans="1:10" ht="12.75">
      <c r="A57" s="198"/>
      <c r="B57" s="128" t="s">
        <v>190</v>
      </c>
      <c r="C57" s="305"/>
      <c r="D57" s="305"/>
      <c r="E57" s="305"/>
      <c r="F57" s="654"/>
      <c r="I57" s="341" t="s">
        <v>372</v>
      </c>
      <c r="J57" s="342"/>
    </row>
    <row r="58" spans="1:10" ht="12.75">
      <c r="A58" s="198" t="s">
        <v>191</v>
      </c>
      <c r="B58" s="128" t="s">
        <v>192</v>
      </c>
      <c r="C58" s="305">
        <v>230</v>
      </c>
      <c r="D58" s="305">
        <v>230</v>
      </c>
      <c r="E58" s="305">
        <v>230</v>
      </c>
      <c r="F58" s="654">
        <v>189</v>
      </c>
      <c r="G58" s="3" t="s">
        <v>373</v>
      </c>
      <c r="I58" s="341" t="s">
        <v>374</v>
      </c>
      <c r="J58" s="343">
        <f>41*17*70</f>
        <v>48790</v>
      </c>
    </row>
    <row r="59" spans="1:10" ht="12.75">
      <c r="A59" s="198" t="s">
        <v>194</v>
      </c>
      <c r="B59" s="128" t="s">
        <v>195</v>
      </c>
      <c r="C59" s="305"/>
      <c r="D59" s="305"/>
      <c r="E59" s="305"/>
      <c r="F59" s="654"/>
      <c r="I59" s="341" t="s">
        <v>337</v>
      </c>
      <c r="J59" s="343">
        <f>J58*0.27</f>
        <v>13173.300000000001</v>
      </c>
    </row>
    <row r="60" spans="1:10" ht="27" customHeight="1">
      <c r="A60" s="211" t="s">
        <v>196</v>
      </c>
      <c r="B60" s="130" t="s">
        <v>197</v>
      </c>
      <c r="C60" s="132">
        <f>SUM(C58:C59)</f>
        <v>230</v>
      </c>
      <c r="D60" s="132">
        <f>SUM(D58:D59)</f>
        <v>230</v>
      </c>
      <c r="E60" s="132">
        <f>SUM(E58:E59)</f>
        <v>230</v>
      </c>
      <c r="F60" s="785">
        <f>SUM(F58:F59)</f>
        <v>189</v>
      </c>
      <c r="I60" s="341" t="s">
        <v>339</v>
      </c>
      <c r="J60" s="343">
        <f>J58*1.27</f>
        <v>61963.3</v>
      </c>
    </row>
    <row r="61" spans="1:10" ht="15" customHeight="1">
      <c r="A61" s="189" t="s">
        <v>198</v>
      </c>
      <c r="B61" s="133" t="s">
        <v>199</v>
      </c>
      <c r="C61" s="132"/>
      <c r="D61" s="132"/>
      <c r="E61" s="132"/>
      <c r="F61" s="785"/>
      <c r="I61" s="347"/>
      <c r="J61" s="348"/>
    </row>
    <row r="62" spans="1:6" ht="15" customHeight="1">
      <c r="A62" s="189" t="s">
        <v>200</v>
      </c>
      <c r="B62" s="133" t="s">
        <v>201</v>
      </c>
      <c r="C62" s="132"/>
      <c r="D62" s="132"/>
      <c r="E62" s="132"/>
      <c r="F62" s="785"/>
    </row>
    <row r="63" spans="1:6" ht="15" customHeight="1">
      <c r="A63" s="189" t="s">
        <v>202</v>
      </c>
      <c r="B63" s="133" t="s">
        <v>203</v>
      </c>
      <c r="C63" s="132"/>
      <c r="D63" s="132"/>
      <c r="E63" s="132"/>
      <c r="F63" s="785"/>
    </row>
    <row r="64" spans="1:10" ht="23.25" customHeight="1">
      <c r="A64" s="189" t="s">
        <v>205</v>
      </c>
      <c r="B64" s="133" t="s">
        <v>206</v>
      </c>
      <c r="C64" s="132">
        <v>100</v>
      </c>
      <c r="D64" s="132">
        <v>100</v>
      </c>
      <c r="E64" s="132">
        <v>100</v>
      </c>
      <c r="F64" s="785">
        <v>126</v>
      </c>
      <c r="G64" s="349" t="s">
        <v>375</v>
      </c>
      <c r="I64" s="339" t="s">
        <v>376</v>
      </c>
      <c r="J64" s="340"/>
    </row>
    <row r="65" spans="1:10" ht="17.25" customHeight="1">
      <c r="A65" s="213" t="s">
        <v>208</v>
      </c>
      <c r="B65" s="130" t="s">
        <v>209</v>
      </c>
      <c r="C65" s="132">
        <f>SUM(C61:C64)</f>
        <v>100</v>
      </c>
      <c r="D65" s="132">
        <f>SUM(D61:D64)</f>
        <v>100</v>
      </c>
      <c r="E65" s="132">
        <f>SUM(E61:E64)</f>
        <v>100</v>
      </c>
      <c r="F65" s="785">
        <f>SUM(F61:F64)</f>
        <v>126</v>
      </c>
      <c r="I65" s="341" t="s">
        <v>359</v>
      </c>
      <c r="J65" s="342"/>
    </row>
    <row r="66" spans="1:10" ht="25.5" customHeight="1">
      <c r="A66" s="214" t="s">
        <v>210</v>
      </c>
      <c r="B66" s="127" t="s">
        <v>211</v>
      </c>
      <c r="C66" s="137">
        <f>SUM(C65+C60+C56+C55+C51)</f>
        <v>2690</v>
      </c>
      <c r="D66" s="137">
        <f>SUM(D65+D60+D56+D55+D51)</f>
        <v>2690</v>
      </c>
      <c r="E66" s="137">
        <f>SUM(E65+E60+E56+E55+E51)</f>
        <v>2410</v>
      </c>
      <c r="F66" s="784">
        <f>SUM(F65+F60+F56+F55+F51)</f>
        <v>2314</v>
      </c>
      <c r="I66" s="341" t="s">
        <v>377</v>
      </c>
      <c r="J66" s="343">
        <f>144*58*460</f>
        <v>3841920</v>
      </c>
    </row>
    <row r="67" spans="1:10" ht="12.75">
      <c r="A67" s="168" t="s">
        <v>212</v>
      </c>
      <c r="B67" s="133" t="s">
        <v>213</v>
      </c>
      <c r="C67" s="305">
        <v>10</v>
      </c>
      <c r="D67" s="305">
        <v>10</v>
      </c>
      <c r="E67" s="305">
        <v>10</v>
      </c>
      <c r="F67" s="654">
        <v>0</v>
      </c>
      <c r="I67" s="341" t="s">
        <v>337</v>
      </c>
      <c r="J67" s="343">
        <f>J66*0.27</f>
        <v>1037318.4</v>
      </c>
    </row>
    <row r="68" spans="1:10" ht="12.75">
      <c r="A68" s="168" t="s">
        <v>214</v>
      </c>
      <c r="B68" s="133" t="s">
        <v>215</v>
      </c>
      <c r="C68" s="305"/>
      <c r="D68" s="305"/>
      <c r="E68" s="305"/>
      <c r="F68" s="654"/>
      <c r="I68" s="341" t="s">
        <v>339</v>
      </c>
      <c r="J68" s="343">
        <f>J66*1.27</f>
        <v>4879238.4</v>
      </c>
    </row>
    <row r="69" spans="1:10" ht="24" customHeight="1">
      <c r="A69" s="206" t="s">
        <v>217</v>
      </c>
      <c r="B69" s="127" t="s">
        <v>218</v>
      </c>
      <c r="C69" s="137">
        <f>SUM(C67:C68)</f>
        <v>10</v>
      </c>
      <c r="D69" s="137">
        <f>SUM(D67:D68)</f>
        <v>10</v>
      </c>
      <c r="E69" s="137">
        <f>SUM(E67:E68)</f>
        <v>10</v>
      </c>
      <c r="F69" s="784">
        <f>SUM(F67:F68)</f>
        <v>0</v>
      </c>
      <c r="I69" s="341"/>
      <c r="J69" s="342"/>
    </row>
    <row r="70" spans="1:10" ht="26.25" customHeight="1">
      <c r="A70" s="211" t="s">
        <v>219</v>
      </c>
      <c r="B70" s="130" t="s">
        <v>220</v>
      </c>
      <c r="C70" s="132">
        <v>3738</v>
      </c>
      <c r="D70" s="132">
        <v>3737.7</v>
      </c>
      <c r="E70" s="132">
        <v>3737.7</v>
      </c>
      <c r="F70" s="785">
        <v>2796</v>
      </c>
      <c r="G70" s="325">
        <f>E36+E42+E47+E51+E55+E65</f>
        <v>13563</v>
      </c>
      <c r="I70" s="341" t="s">
        <v>363</v>
      </c>
      <c r="J70" s="342"/>
    </row>
    <row r="71" spans="1:10" ht="18" customHeight="1">
      <c r="A71" s="180" t="s">
        <v>221</v>
      </c>
      <c r="B71" s="130" t="s">
        <v>222</v>
      </c>
      <c r="C71" s="132"/>
      <c r="D71" s="132"/>
      <c r="E71" s="132"/>
      <c r="F71" s="785"/>
      <c r="I71" s="341" t="s">
        <v>378</v>
      </c>
      <c r="J71" s="343">
        <f>144*31*510</f>
        <v>2276640</v>
      </c>
    </row>
    <row r="72" spans="1:10" ht="12.75">
      <c r="A72" s="78" t="s">
        <v>223</v>
      </c>
      <c r="B72" s="130" t="s">
        <v>224</v>
      </c>
      <c r="C72" s="132"/>
      <c r="D72" s="132"/>
      <c r="E72" s="132"/>
      <c r="F72" s="785"/>
      <c r="I72" s="341" t="s">
        <v>337</v>
      </c>
      <c r="J72" s="343">
        <f>J71*0.27</f>
        <v>614692.8</v>
      </c>
    </row>
    <row r="73" spans="1:10" ht="12.75" customHeight="1">
      <c r="A73" s="218" t="s">
        <v>225</v>
      </c>
      <c r="B73" s="142" t="s">
        <v>226</v>
      </c>
      <c r="C73" s="132"/>
      <c r="D73" s="132"/>
      <c r="E73" s="132"/>
      <c r="F73" s="785"/>
      <c r="I73" s="341" t="s">
        <v>339</v>
      </c>
      <c r="J73" s="343">
        <f>J71*1.27</f>
        <v>2891332.8</v>
      </c>
    </row>
    <row r="74" spans="1:10" ht="12.75" customHeight="1">
      <c r="A74" s="219" t="s">
        <v>227</v>
      </c>
      <c r="B74" s="143" t="s">
        <v>228</v>
      </c>
      <c r="C74" s="305"/>
      <c r="D74" s="305"/>
      <c r="E74" s="305"/>
      <c r="F74" s="654"/>
      <c r="I74" s="341"/>
      <c r="J74" s="342"/>
    </row>
    <row r="75" spans="1:10" ht="12.75" customHeight="1">
      <c r="A75" s="219" t="s">
        <v>229</v>
      </c>
      <c r="B75" s="143" t="s">
        <v>230</v>
      </c>
      <c r="C75" s="305"/>
      <c r="D75" s="305"/>
      <c r="E75" s="305"/>
      <c r="F75" s="654"/>
      <c r="I75" s="341" t="s">
        <v>366</v>
      </c>
      <c r="J75" s="342"/>
    </row>
    <row r="76" spans="1:10" ht="12.75">
      <c r="A76" s="220" t="s">
        <v>231</v>
      </c>
      <c r="B76" s="130" t="s">
        <v>232</v>
      </c>
      <c r="C76" s="132">
        <f>SUM(C74:C75)</f>
        <v>0</v>
      </c>
      <c r="D76" s="132">
        <f>SUM(D74:D75)</f>
        <v>0</v>
      </c>
      <c r="E76" s="132">
        <f>SUM(E74:E75)</f>
        <v>0</v>
      </c>
      <c r="F76" s="785">
        <f>SUM(F74:F75)</f>
        <v>0</v>
      </c>
      <c r="I76" s="341" t="s">
        <v>379</v>
      </c>
      <c r="J76" s="342">
        <f>144*18*315</f>
        <v>816480</v>
      </c>
    </row>
    <row r="77" spans="1:10" ht="24.75" customHeight="1">
      <c r="A77" s="221" t="s">
        <v>233</v>
      </c>
      <c r="B77" s="127" t="s">
        <v>234</v>
      </c>
      <c r="C77" s="137">
        <f>C76+C73+C72+C71+C70</f>
        <v>3738</v>
      </c>
      <c r="D77" s="137">
        <f>D76+D73+D72+D71+D70</f>
        <v>3737.7</v>
      </c>
      <c r="E77" s="137">
        <f>E76+E73+E72+E71+E70</f>
        <v>3737.7</v>
      </c>
      <c r="F77" s="784">
        <f>F76+F73+F72+F71+F70</f>
        <v>2796</v>
      </c>
      <c r="I77" s="341" t="s">
        <v>337</v>
      </c>
      <c r="J77" s="343">
        <f>J76*0.27</f>
        <v>220449.6</v>
      </c>
    </row>
    <row r="78" spans="1:10" ht="24.75" customHeight="1">
      <c r="A78" s="222" t="s">
        <v>235</v>
      </c>
      <c r="B78" s="148" t="s">
        <v>236</v>
      </c>
      <c r="C78" s="137">
        <f>SUM(C77+C69+C66+C47+C43)</f>
        <v>17821.2195</v>
      </c>
      <c r="D78" s="137">
        <f>SUM(D77+D69+D66+D47+D43)</f>
        <v>17820.9195</v>
      </c>
      <c r="E78" s="137">
        <f>SUM(E77+E69+E66+E47+E43)</f>
        <v>17540.7</v>
      </c>
      <c r="F78" s="784">
        <f>SUM(F77+F69+F66+F47+F43+F52)</f>
        <v>16648</v>
      </c>
      <c r="I78" s="341" t="s">
        <v>339</v>
      </c>
      <c r="J78" s="343">
        <f>J76*1.27</f>
        <v>1036929.6</v>
      </c>
    </row>
    <row r="79" spans="1:10" ht="13.5" customHeight="1">
      <c r="A79" s="220" t="s">
        <v>237</v>
      </c>
      <c r="B79" s="133" t="s">
        <v>238</v>
      </c>
      <c r="C79" s="132"/>
      <c r="D79" s="132"/>
      <c r="E79" s="132"/>
      <c r="F79" s="785"/>
      <c r="I79" s="341"/>
      <c r="J79" s="342"/>
    </row>
    <row r="80" spans="1:10" ht="24.75" customHeight="1">
      <c r="A80" s="220" t="s">
        <v>239</v>
      </c>
      <c r="B80" s="133" t="s">
        <v>240</v>
      </c>
      <c r="C80" s="132"/>
      <c r="D80" s="132"/>
      <c r="E80" s="132"/>
      <c r="F80" s="785"/>
      <c r="I80" s="341" t="s">
        <v>368</v>
      </c>
      <c r="J80" s="342"/>
    </row>
    <row r="81" spans="1:10" ht="15.75" customHeight="1">
      <c r="A81" s="220"/>
      <c r="B81" s="185" t="s">
        <v>241</v>
      </c>
      <c r="C81" s="132"/>
      <c r="D81" s="132"/>
      <c r="E81" s="132"/>
      <c r="F81" s="785"/>
      <c r="I81" s="341" t="s">
        <v>380</v>
      </c>
      <c r="J81" s="345">
        <f>144*39*355</f>
        <v>1993680</v>
      </c>
    </row>
    <row r="82" spans="1:10" ht="12.75">
      <c r="A82" s="220"/>
      <c r="B82" s="185" t="s">
        <v>242</v>
      </c>
      <c r="C82" s="337"/>
      <c r="D82" s="337"/>
      <c r="E82" s="337"/>
      <c r="F82" s="839"/>
      <c r="I82" s="341" t="s">
        <v>337</v>
      </c>
      <c r="J82" s="343">
        <f>J81*0.27</f>
        <v>538293.6000000001</v>
      </c>
    </row>
    <row r="83" spans="1:10" ht="12.75">
      <c r="A83" s="220"/>
      <c r="B83" s="104" t="s">
        <v>243</v>
      </c>
      <c r="C83" s="337"/>
      <c r="D83" s="337"/>
      <c r="E83" s="337"/>
      <c r="F83" s="839"/>
      <c r="I83" s="341" t="s">
        <v>339</v>
      </c>
      <c r="J83" s="343">
        <f>J81*1.27</f>
        <v>2531973.6</v>
      </c>
    </row>
    <row r="84" spans="1:10" ht="25.5">
      <c r="A84" s="221" t="s">
        <v>244</v>
      </c>
      <c r="B84" s="127" t="s">
        <v>245</v>
      </c>
      <c r="C84" s="114">
        <f>SUM(C80:C83)</f>
        <v>0</v>
      </c>
      <c r="D84" s="114">
        <f>SUM(D80:D83)</f>
        <v>0</v>
      </c>
      <c r="E84" s="114">
        <f>SUM(E80:E83)</f>
        <v>0</v>
      </c>
      <c r="F84" s="660">
        <f>SUM(F80:F83)</f>
        <v>0</v>
      </c>
      <c r="I84" s="341"/>
      <c r="J84" s="342"/>
    </row>
    <row r="85" spans="1:15" s="150" customFormat="1" ht="12.75">
      <c r="A85" s="222" t="s">
        <v>246</v>
      </c>
      <c r="B85" s="222" t="s">
        <v>247</v>
      </c>
      <c r="C85" s="344">
        <f>SUM(C79+C84)</f>
        <v>0</v>
      </c>
      <c r="D85" s="344">
        <f>SUM(D79+D84)</f>
        <v>0</v>
      </c>
      <c r="E85" s="344">
        <f>SUM(E79+E84)</f>
        <v>0</v>
      </c>
      <c r="F85" s="840">
        <f>SUM(F79+F84)</f>
        <v>0</v>
      </c>
      <c r="G85" s="3"/>
      <c r="H85" s="3"/>
      <c r="I85" s="341" t="s">
        <v>372</v>
      </c>
      <c r="J85" s="342"/>
      <c r="K85" s="3"/>
      <c r="L85" s="3"/>
      <c r="M85" s="3"/>
      <c r="N85" s="3"/>
      <c r="O85" s="3"/>
    </row>
    <row r="86" spans="1:10" ht="12.75">
      <c r="A86" s="185" t="s">
        <v>248</v>
      </c>
      <c r="B86" s="133" t="s">
        <v>249</v>
      </c>
      <c r="C86" s="305"/>
      <c r="D86" s="305"/>
      <c r="E86" s="661">
        <v>280</v>
      </c>
      <c r="F86" s="654">
        <v>280</v>
      </c>
      <c r="G86" s="645" t="s">
        <v>679</v>
      </c>
      <c r="I86" s="341" t="s">
        <v>381</v>
      </c>
      <c r="J86" s="343">
        <f>144*17*70</f>
        <v>171360</v>
      </c>
    </row>
    <row r="87" spans="1:15" s="153" customFormat="1" ht="12.75">
      <c r="A87" s="185" t="s">
        <v>250</v>
      </c>
      <c r="B87" s="133" t="s">
        <v>251</v>
      </c>
      <c r="C87" s="305"/>
      <c r="D87" s="305"/>
      <c r="E87" s="305"/>
      <c r="F87" s="654"/>
      <c r="G87" s="3"/>
      <c r="H87" s="3"/>
      <c r="I87" s="341" t="s">
        <v>337</v>
      </c>
      <c r="J87" s="343">
        <f>J86*0.27</f>
        <v>46267.200000000004</v>
      </c>
      <c r="K87" s="3"/>
      <c r="L87" s="3"/>
      <c r="M87" s="3"/>
      <c r="N87" s="3"/>
      <c r="O87" s="3"/>
    </row>
    <row r="88" spans="1:10" ht="12.75">
      <c r="A88" s="224" t="s">
        <v>252</v>
      </c>
      <c r="B88" s="133" t="s">
        <v>253</v>
      </c>
      <c r="C88" s="305"/>
      <c r="D88" s="305"/>
      <c r="E88" s="305"/>
      <c r="F88" s="654"/>
      <c r="I88" s="341" t="s">
        <v>339</v>
      </c>
      <c r="J88" s="343">
        <f>J86*1.27</f>
        <v>217627.2</v>
      </c>
    </row>
    <row r="89" spans="1:10" ht="24" customHeight="1">
      <c r="A89" s="224" t="s">
        <v>254</v>
      </c>
      <c r="B89" s="133" t="s">
        <v>255</v>
      </c>
      <c r="C89" s="305"/>
      <c r="D89" s="305"/>
      <c r="E89" s="305"/>
      <c r="F89" s="654"/>
      <c r="I89" s="347"/>
      <c r="J89" s="348"/>
    </row>
    <row r="90" spans="1:8" ht="26.25" customHeight="1">
      <c r="A90" s="224" t="s">
        <v>256</v>
      </c>
      <c r="B90" s="133" t="s">
        <v>257</v>
      </c>
      <c r="C90" s="239">
        <v>401</v>
      </c>
      <c r="D90" s="239">
        <v>401</v>
      </c>
      <c r="E90" s="652">
        <v>452</v>
      </c>
      <c r="F90" s="652">
        <v>403</v>
      </c>
      <c r="G90" s="653" t="s">
        <v>382</v>
      </c>
      <c r="H90" s="658" t="s">
        <v>383</v>
      </c>
    </row>
    <row r="91" spans="1:10" ht="26.25" customHeight="1">
      <c r="A91" s="224"/>
      <c r="B91" s="133" t="s">
        <v>259</v>
      </c>
      <c r="C91" s="305"/>
      <c r="D91" s="305"/>
      <c r="E91" s="654"/>
      <c r="F91" s="654"/>
      <c r="G91" s="633"/>
      <c r="I91" s="350" t="s">
        <v>384</v>
      </c>
      <c r="J91" s="3" t="s">
        <v>385</v>
      </c>
    </row>
    <row r="92" spans="1:9" ht="25.5" customHeight="1">
      <c r="A92" s="224" t="s">
        <v>262</v>
      </c>
      <c r="B92" s="133" t="s">
        <v>263</v>
      </c>
      <c r="C92" s="305">
        <v>109</v>
      </c>
      <c r="D92" s="305">
        <v>109</v>
      </c>
      <c r="E92" s="655">
        <v>123</v>
      </c>
      <c r="F92" s="655">
        <v>184</v>
      </c>
      <c r="G92" s="633"/>
      <c r="I92" s="3" t="s">
        <v>359</v>
      </c>
    </row>
    <row r="93" spans="1:10" ht="12.75">
      <c r="A93" s="225" t="s">
        <v>264</v>
      </c>
      <c r="B93" s="148" t="s">
        <v>265</v>
      </c>
      <c r="C93" s="132">
        <f>SUM(C86:C92)</f>
        <v>510</v>
      </c>
      <c r="D93" s="132">
        <f>SUM(D86:D92)</f>
        <v>510</v>
      </c>
      <c r="E93" s="707">
        <f>SUM(E86:E92)</f>
        <v>855</v>
      </c>
      <c r="F93" s="656">
        <f>SUM(F86:F92)</f>
        <v>867</v>
      </c>
      <c r="G93" s="633"/>
      <c r="I93" s="3" t="s">
        <v>386</v>
      </c>
      <c r="J93" s="325">
        <f>41*15*220</f>
        <v>135300</v>
      </c>
    </row>
    <row r="94" spans="1:10" ht="12.75" customHeight="1">
      <c r="A94" s="224" t="s">
        <v>266</v>
      </c>
      <c r="B94" s="133" t="s">
        <v>267</v>
      </c>
      <c r="C94" s="305"/>
      <c r="D94" s="305"/>
      <c r="E94" s="654"/>
      <c r="F94" s="654"/>
      <c r="G94" s="633"/>
      <c r="I94" s="3" t="s">
        <v>337</v>
      </c>
      <c r="J94" s="325">
        <f>J93*0.27</f>
        <v>36531</v>
      </c>
    </row>
    <row r="95" spans="1:10" ht="12.75" customHeight="1">
      <c r="A95" s="224" t="s">
        <v>269</v>
      </c>
      <c r="B95" s="133" t="s">
        <v>270</v>
      </c>
      <c r="C95" s="305"/>
      <c r="D95" s="305"/>
      <c r="E95" s="654"/>
      <c r="F95" s="654"/>
      <c r="G95" s="633"/>
      <c r="I95" s="3" t="s">
        <v>339</v>
      </c>
      <c r="J95" s="325">
        <f>J93*1.27</f>
        <v>171831</v>
      </c>
    </row>
    <row r="96" spans="1:7" ht="12.75" customHeight="1">
      <c r="A96" s="224" t="s">
        <v>271</v>
      </c>
      <c r="B96" s="133" t="s">
        <v>272</v>
      </c>
      <c r="C96" s="305"/>
      <c r="D96" s="305"/>
      <c r="E96" s="657">
        <v>130</v>
      </c>
      <c r="F96" s="657"/>
      <c r="G96" s="633"/>
    </row>
    <row r="97" spans="1:9" ht="24" customHeight="1">
      <c r="A97" s="224" t="s">
        <v>273</v>
      </c>
      <c r="B97" s="133" t="s">
        <v>274</v>
      </c>
      <c r="C97" s="305"/>
      <c r="D97" s="305"/>
      <c r="E97" s="657">
        <v>35</v>
      </c>
      <c r="F97" s="657"/>
      <c r="G97" s="658" t="s">
        <v>383</v>
      </c>
      <c r="I97" s="3" t="s">
        <v>363</v>
      </c>
    </row>
    <row r="98" spans="1:10" ht="12.75">
      <c r="A98" s="225" t="s">
        <v>275</v>
      </c>
      <c r="B98" s="148" t="s">
        <v>276</v>
      </c>
      <c r="C98" s="132">
        <f>SUM(C94:C97)</f>
        <v>0</v>
      </c>
      <c r="D98" s="132">
        <f>SUM(D94:D97)</f>
        <v>0</v>
      </c>
      <c r="E98" s="659">
        <f>SUM(E94:E97)</f>
        <v>165</v>
      </c>
      <c r="F98" s="659">
        <f>SUM(F94:F97)</f>
        <v>0</v>
      </c>
      <c r="G98" s="633"/>
      <c r="I98" s="3" t="s">
        <v>387</v>
      </c>
      <c r="J98" s="325">
        <f>41*14*245</f>
        <v>140630</v>
      </c>
    </row>
    <row r="99" spans="1:10" ht="16.5" customHeight="1">
      <c r="A99" s="224" t="s">
        <v>277</v>
      </c>
      <c r="B99" s="351" t="s">
        <v>278</v>
      </c>
      <c r="C99" s="305"/>
      <c r="D99" s="305"/>
      <c r="E99" s="654"/>
      <c r="F99" s="654"/>
      <c r="G99" s="633"/>
      <c r="I99" s="3" t="s">
        <v>337</v>
      </c>
      <c r="J99" s="325">
        <f>J98*0.27</f>
        <v>37970.100000000006</v>
      </c>
    </row>
    <row r="100" spans="1:10" ht="27" customHeight="1">
      <c r="A100" s="155" t="s">
        <v>279</v>
      </c>
      <c r="B100" s="133" t="s">
        <v>280</v>
      </c>
      <c r="C100" s="305"/>
      <c r="D100" s="305"/>
      <c r="E100" s="654"/>
      <c r="F100" s="654"/>
      <c r="G100" s="633"/>
      <c r="I100" s="3" t="s">
        <v>339</v>
      </c>
      <c r="J100" s="325">
        <f>J98*1.27</f>
        <v>178600.1</v>
      </c>
    </row>
    <row r="101" spans="1:7" ht="12.75">
      <c r="A101" s="225" t="s">
        <v>281</v>
      </c>
      <c r="B101" s="226" t="s">
        <v>282</v>
      </c>
      <c r="C101" s="114">
        <f>SUM(C99:C100)</f>
        <v>0</v>
      </c>
      <c r="D101" s="114">
        <f>SUM(D99:D100)</f>
        <v>0</v>
      </c>
      <c r="E101" s="660">
        <f>SUM(E99:E100)</f>
        <v>0</v>
      </c>
      <c r="F101" s="660">
        <f>SUM(F99:F100)</f>
        <v>0</v>
      </c>
      <c r="G101" s="633"/>
    </row>
    <row r="102" spans="1:9" ht="12.75">
      <c r="A102" s="333"/>
      <c r="B102" s="227" t="s">
        <v>283</v>
      </c>
      <c r="C102" s="114">
        <f>SUM(C101+C98+C93+C85+C78+C29+C23)</f>
        <v>32116.2195</v>
      </c>
      <c r="D102" s="114">
        <f>SUM(D101+D98+D93+D85+D78+D29+D23)</f>
        <v>32071.9195</v>
      </c>
      <c r="E102" s="662">
        <f>SUM(E101+E98+E93+E85+E78+E29+E23)</f>
        <v>32351.7</v>
      </c>
      <c r="F102" s="623">
        <f>SUM(F101+F98+F93+F85+F78+F29+F23)</f>
        <v>30783</v>
      </c>
      <c r="G102" s="633"/>
      <c r="I102" s="3" t="s">
        <v>366</v>
      </c>
    </row>
    <row r="103" spans="1:10" ht="12.75">
      <c r="A103" s="322"/>
      <c r="B103" s="322"/>
      <c r="C103" s="252"/>
      <c r="D103" s="352"/>
      <c r="E103" s="252"/>
      <c r="F103" s="830"/>
      <c r="I103" s="3" t="s">
        <v>388</v>
      </c>
      <c r="J103" s="3">
        <f>41*5*150</f>
        <v>30750</v>
      </c>
    </row>
    <row r="104" spans="1:10" ht="12.75">
      <c r="A104" s="322"/>
      <c r="B104" s="322"/>
      <c r="C104" s="252"/>
      <c r="D104" s="352"/>
      <c r="E104" s="252"/>
      <c r="F104" s="830"/>
      <c r="I104" s="3" t="s">
        <v>337</v>
      </c>
      <c r="J104" s="325">
        <f>J103*0.27</f>
        <v>8302.5</v>
      </c>
    </row>
    <row r="105" spans="1:10" ht="12.75">
      <c r="A105" s="322"/>
      <c r="C105" s="252"/>
      <c r="I105" s="3" t="s">
        <v>339</v>
      </c>
      <c r="J105" s="325">
        <f>J103*1.27</f>
        <v>39052.5</v>
      </c>
    </row>
    <row r="106" spans="1:3" ht="12.75">
      <c r="A106" s="322"/>
      <c r="C106" s="252"/>
    </row>
    <row r="107" spans="1:9" ht="12.75">
      <c r="A107" s="322"/>
      <c r="C107" s="252"/>
      <c r="I107" s="3" t="s">
        <v>368</v>
      </c>
    </row>
    <row r="108" spans="1:10" ht="12.75">
      <c r="A108" s="322"/>
      <c r="C108" s="252"/>
      <c r="I108" s="3" t="s">
        <v>389</v>
      </c>
      <c r="J108" s="325">
        <f>41*5*170</f>
        <v>34850</v>
      </c>
    </row>
    <row r="109" spans="1:10" ht="12.75">
      <c r="A109" s="322"/>
      <c r="C109" s="252"/>
      <c r="I109" s="3" t="s">
        <v>337</v>
      </c>
      <c r="J109" s="325">
        <f>J108*0.27</f>
        <v>9409.5</v>
      </c>
    </row>
    <row r="110" spans="1:10" ht="12.75">
      <c r="A110" s="322"/>
      <c r="C110" s="252"/>
      <c r="I110" s="3" t="s">
        <v>339</v>
      </c>
      <c r="J110" s="325">
        <f>J108*1.27</f>
        <v>44259.5</v>
      </c>
    </row>
    <row r="111" spans="1:3" ht="12.75">
      <c r="A111" s="322"/>
      <c r="C111" s="252"/>
    </row>
    <row r="112" spans="1:9" ht="12.75">
      <c r="A112" s="322"/>
      <c r="C112" s="252"/>
      <c r="I112" s="3" t="s">
        <v>372</v>
      </c>
    </row>
    <row r="113" spans="1:10" ht="12.75">
      <c r="A113" s="322"/>
      <c r="C113" s="252"/>
      <c r="I113" s="3" t="s">
        <v>390</v>
      </c>
      <c r="J113" s="325">
        <f>41*17*70</f>
        <v>48790</v>
      </c>
    </row>
    <row r="114" spans="1:10" ht="12.75">
      <c r="A114" s="322"/>
      <c r="C114" s="252"/>
      <c r="I114" s="3" t="s">
        <v>337</v>
      </c>
      <c r="J114" s="325">
        <f>J113*0.27</f>
        <v>13173.300000000001</v>
      </c>
    </row>
    <row r="115" spans="1:10" ht="12.75">
      <c r="A115" s="322"/>
      <c r="C115" s="252"/>
      <c r="I115" s="3" t="s">
        <v>339</v>
      </c>
      <c r="J115" s="325">
        <f>J113*1.27</f>
        <v>61963.3</v>
      </c>
    </row>
    <row r="116" spans="1:3" ht="12.75">
      <c r="A116" s="322"/>
      <c r="C116" s="252"/>
    </row>
    <row r="117" spans="1:3" ht="12.75">
      <c r="A117" s="322"/>
      <c r="C117" s="252"/>
    </row>
    <row r="118" spans="1:9" ht="12.75">
      <c r="A118" s="322"/>
      <c r="C118" s="252"/>
      <c r="I118" s="153" t="s">
        <v>384</v>
      </c>
    </row>
    <row r="119" spans="1:9" ht="12.75">
      <c r="A119" s="322"/>
      <c r="C119" s="252"/>
      <c r="I119" s="3" t="s">
        <v>359</v>
      </c>
    </row>
    <row r="120" spans="1:10" ht="12.75">
      <c r="A120" s="322"/>
      <c r="C120" s="252"/>
      <c r="I120" s="3" t="s">
        <v>391</v>
      </c>
      <c r="J120" s="325">
        <f>41*25*440</f>
        <v>451000</v>
      </c>
    </row>
    <row r="121" spans="1:10" ht="12.75">
      <c r="A121" s="322"/>
      <c r="C121" s="252"/>
      <c r="I121" s="3" t="s">
        <v>337</v>
      </c>
      <c r="J121" s="325">
        <f>J120*0.27</f>
        <v>121770.00000000001</v>
      </c>
    </row>
    <row r="122" spans="1:10" ht="12.75">
      <c r="A122" s="322"/>
      <c r="C122" s="252"/>
      <c r="I122" s="3" t="s">
        <v>339</v>
      </c>
      <c r="J122" s="325">
        <f>J120*1.27</f>
        <v>572770</v>
      </c>
    </row>
    <row r="123" spans="1:3" ht="12.75">
      <c r="A123" s="322"/>
      <c r="C123" s="252"/>
    </row>
    <row r="124" spans="1:9" ht="12.75">
      <c r="A124" s="322"/>
      <c r="C124" s="252"/>
      <c r="I124" s="3" t="s">
        <v>363</v>
      </c>
    </row>
    <row r="125" spans="1:10" ht="12.75">
      <c r="A125" s="322"/>
      <c r="C125" s="252"/>
      <c r="I125" s="3" t="s">
        <v>392</v>
      </c>
      <c r="J125" s="325">
        <f>41*6*490</f>
        <v>120540</v>
      </c>
    </row>
    <row r="126" spans="1:10" ht="12.75">
      <c r="A126" s="322"/>
      <c r="C126" s="252"/>
      <c r="I126" s="3" t="s">
        <v>337</v>
      </c>
      <c r="J126" s="325">
        <f>J125*0.27</f>
        <v>32545.800000000003</v>
      </c>
    </row>
    <row r="127" spans="1:10" ht="12.75">
      <c r="A127" s="322"/>
      <c r="C127" s="252"/>
      <c r="I127" s="3" t="s">
        <v>339</v>
      </c>
      <c r="J127" s="325">
        <f>J125*1.27</f>
        <v>153085.8</v>
      </c>
    </row>
    <row r="128" spans="1:3" ht="12.75">
      <c r="A128" s="322"/>
      <c r="C128" s="252"/>
    </row>
    <row r="129" spans="1:9" ht="12.75">
      <c r="A129" s="322"/>
      <c r="C129" s="252"/>
      <c r="I129" s="3" t="s">
        <v>366</v>
      </c>
    </row>
    <row r="130" spans="1:10" ht="12.75">
      <c r="A130" s="322"/>
      <c r="C130" s="252"/>
      <c r="I130" s="3" t="s">
        <v>393</v>
      </c>
      <c r="J130" s="3">
        <f>41*16*295</f>
        <v>193520</v>
      </c>
    </row>
    <row r="131" spans="1:10" ht="12.75">
      <c r="A131" s="322"/>
      <c r="C131" s="252"/>
      <c r="I131" s="3" t="s">
        <v>337</v>
      </c>
      <c r="J131" s="325">
        <f>J130*0.27</f>
        <v>52250.4</v>
      </c>
    </row>
    <row r="132" spans="1:10" ht="12.75">
      <c r="A132" s="322"/>
      <c r="C132" s="252"/>
      <c r="I132" s="3" t="s">
        <v>339</v>
      </c>
      <c r="J132" s="325">
        <f>J130*1.27</f>
        <v>245770.4</v>
      </c>
    </row>
    <row r="133" spans="1:3" ht="12.75">
      <c r="A133" s="322"/>
      <c r="C133" s="252"/>
    </row>
    <row r="134" spans="1:9" ht="12.75">
      <c r="A134" s="322"/>
      <c r="C134" s="252"/>
      <c r="I134" s="3" t="s">
        <v>368</v>
      </c>
    </row>
    <row r="135" spans="1:10" ht="12.75">
      <c r="A135" s="322"/>
      <c r="C135" s="252"/>
      <c r="I135" s="3" t="s">
        <v>394</v>
      </c>
      <c r="J135" s="325">
        <f>41*33*335</f>
        <v>453255</v>
      </c>
    </row>
    <row r="136" spans="1:10" ht="12.75">
      <c r="A136" s="322"/>
      <c r="C136" s="252"/>
      <c r="I136" s="3" t="s">
        <v>337</v>
      </c>
      <c r="J136" s="325">
        <f>J135*0.27</f>
        <v>122378.85</v>
      </c>
    </row>
    <row r="137" spans="1:10" ht="12.75">
      <c r="A137" s="322"/>
      <c r="C137" s="252"/>
      <c r="I137" s="3" t="s">
        <v>339</v>
      </c>
      <c r="J137" s="325">
        <f>J135*1.27</f>
        <v>575633.85</v>
      </c>
    </row>
    <row r="138" spans="1:3" ht="12.75">
      <c r="A138" s="322"/>
      <c r="C138" s="252"/>
    </row>
    <row r="139" spans="1:9" ht="12.75">
      <c r="A139" s="322"/>
      <c r="C139" s="252"/>
      <c r="I139" s="3" t="s">
        <v>372</v>
      </c>
    </row>
    <row r="140" spans="1:10" ht="12.75">
      <c r="A140" s="322"/>
      <c r="C140" s="252"/>
      <c r="I140" s="3" t="s">
        <v>395</v>
      </c>
      <c r="J140" s="325">
        <f>41*12*70</f>
        <v>34440</v>
      </c>
    </row>
    <row r="141" spans="1:10" ht="12.75">
      <c r="A141" s="322"/>
      <c r="C141" s="252"/>
      <c r="I141" s="3" t="s">
        <v>337</v>
      </c>
      <c r="J141" s="325">
        <f>J140*0.27</f>
        <v>9298.800000000001</v>
      </c>
    </row>
    <row r="142" spans="1:10" ht="12.75">
      <c r="A142" s="322"/>
      <c r="C142" s="252"/>
      <c r="I142" s="3" t="s">
        <v>339</v>
      </c>
      <c r="J142" s="325">
        <f>J140*1.27</f>
        <v>43738.8</v>
      </c>
    </row>
    <row r="143" spans="1:3" ht="12.75">
      <c r="A143" s="322"/>
      <c r="C143" s="252"/>
    </row>
    <row r="144" spans="1:3" ht="12.75">
      <c r="A144" s="322"/>
      <c r="C144" s="252"/>
    </row>
    <row r="145" spans="1:10" ht="25.5">
      <c r="A145" s="322"/>
      <c r="C145" s="252"/>
      <c r="I145" s="350" t="s">
        <v>396</v>
      </c>
      <c r="J145" s="3" t="s">
        <v>397</v>
      </c>
    </row>
    <row r="146" spans="1:9" ht="12.75">
      <c r="A146" s="322"/>
      <c r="C146" s="252"/>
      <c r="I146" s="3" t="s">
        <v>359</v>
      </c>
    </row>
    <row r="147" spans="1:10" ht="12.75">
      <c r="A147" s="322"/>
      <c r="C147" s="252"/>
      <c r="I147" s="3" t="s">
        <v>398</v>
      </c>
      <c r="J147" s="325">
        <f>144*15*230</f>
        <v>496800</v>
      </c>
    </row>
    <row r="148" spans="1:10" ht="12.75">
      <c r="A148" s="322"/>
      <c r="C148" s="252"/>
      <c r="I148" s="3" t="s">
        <v>337</v>
      </c>
      <c r="J148" s="325">
        <f>J147*0.27</f>
        <v>134136</v>
      </c>
    </row>
    <row r="149" spans="1:10" ht="12.75">
      <c r="A149" s="322"/>
      <c r="C149" s="252"/>
      <c r="I149" s="3" t="s">
        <v>339</v>
      </c>
      <c r="J149" s="325">
        <f>J147*1.27</f>
        <v>630936</v>
      </c>
    </row>
    <row r="150" spans="1:3" ht="12.75">
      <c r="A150" s="322"/>
      <c r="C150" s="252"/>
    </row>
    <row r="151" spans="1:9" ht="12.75">
      <c r="A151" s="322"/>
      <c r="C151" s="252"/>
      <c r="I151" s="3" t="s">
        <v>363</v>
      </c>
    </row>
    <row r="152" spans="1:10" ht="12.75">
      <c r="A152" s="322"/>
      <c r="C152" s="252"/>
      <c r="I152" s="3" t="s">
        <v>399</v>
      </c>
      <c r="J152" s="325">
        <f>144*14*255</f>
        <v>514080</v>
      </c>
    </row>
    <row r="153" spans="1:10" ht="12.75">
      <c r="A153" s="322"/>
      <c r="C153" s="252"/>
      <c r="I153" s="3" t="s">
        <v>337</v>
      </c>
      <c r="J153" s="325">
        <f>J152*0.27</f>
        <v>138801.6</v>
      </c>
    </row>
    <row r="154" spans="1:10" ht="12.75">
      <c r="A154" s="322"/>
      <c r="C154" s="252"/>
      <c r="I154" s="3" t="s">
        <v>339</v>
      </c>
      <c r="J154" s="325">
        <f>J152*1.27</f>
        <v>652881.6</v>
      </c>
    </row>
    <row r="155" spans="1:3" ht="12.75">
      <c r="A155" s="322"/>
      <c r="C155" s="252"/>
    </row>
    <row r="156" spans="1:9" ht="12.75">
      <c r="A156" s="322"/>
      <c r="C156" s="252"/>
      <c r="I156" s="3" t="s">
        <v>366</v>
      </c>
    </row>
    <row r="157" spans="1:10" ht="12.75">
      <c r="A157" s="322"/>
      <c r="C157" s="252"/>
      <c r="I157" s="3" t="s">
        <v>400</v>
      </c>
      <c r="J157" s="3">
        <f>14*2*150</f>
        <v>4200</v>
      </c>
    </row>
    <row r="158" spans="1:10" ht="12.75">
      <c r="A158" s="322"/>
      <c r="C158" s="252"/>
      <c r="D158" s="352"/>
      <c r="E158" s="252"/>
      <c r="F158" s="830"/>
      <c r="I158" s="3" t="s">
        <v>337</v>
      </c>
      <c r="J158" s="325">
        <f>J157*0.27</f>
        <v>1134</v>
      </c>
    </row>
    <row r="159" spans="1:10" ht="12.75">
      <c r="A159" s="322"/>
      <c r="C159" s="252"/>
      <c r="D159" s="352"/>
      <c r="E159" s="252"/>
      <c r="F159" s="830"/>
      <c r="I159" s="3" t="s">
        <v>339</v>
      </c>
      <c r="J159" s="325">
        <f>J157*1.27</f>
        <v>5334</v>
      </c>
    </row>
    <row r="160" spans="1:6" ht="12.75">
      <c r="A160" s="322"/>
      <c r="C160" s="252"/>
      <c r="D160" s="352"/>
      <c r="E160" s="252"/>
      <c r="F160" s="830"/>
    </row>
    <row r="161" spans="1:9" ht="12.75">
      <c r="A161" s="322"/>
      <c r="C161" s="252"/>
      <c r="D161" s="352"/>
      <c r="E161" s="252"/>
      <c r="F161" s="830"/>
      <c r="I161" s="3" t="s">
        <v>368</v>
      </c>
    </row>
    <row r="162" spans="3:10" ht="12.75">
      <c r="C162" s="70"/>
      <c r="I162" s="3" t="s">
        <v>401</v>
      </c>
      <c r="J162" s="325">
        <f>144*5*180</f>
        <v>129600</v>
      </c>
    </row>
    <row r="163" spans="3:10" ht="12.75">
      <c r="C163" s="70"/>
      <c r="I163" s="3" t="s">
        <v>337</v>
      </c>
      <c r="J163" s="325">
        <f>J162*0.27</f>
        <v>34992</v>
      </c>
    </row>
    <row r="164" spans="3:10" ht="12.75">
      <c r="C164" s="70"/>
      <c r="I164" s="3" t="s">
        <v>339</v>
      </c>
      <c r="J164" s="325">
        <f>J162*1.27</f>
        <v>164592</v>
      </c>
    </row>
    <row r="165" ht="12.75">
      <c r="C165" s="70"/>
    </row>
    <row r="166" spans="3:9" ht="12.75">
      <c r="C166" s="70"/>
      <c r="I166" s="3" t="s">
        <v>372</v>
      </c>
    </row>
    <row r="167" spans="3:10" ht="12.75">
      <c r="C167" s="70"/>
      <c r="I167" s="3" t="s">
        <v>402</v>
      </c>
      <c r="J167" s="325">
        <f>144*5*80</f>
        <v>57600</v>
      </c>
    </row>
    <row r="168" spans="3:10" ht="12.75">
      <c r="C168" s="70"/>
      <c r="I168" s="3" t="s">
        <v>337</v>
      </c>
      <c r="J168" s="325">
        <f>J167*0.27</f>
        <v>15552.000000000002</v>
      </c>
    </row>
    <row r="169" spans="3:10" ht="12.75">
      <c r="C169" s="70"/>
      <c r="I169" s="3" t="s">
        <v>339</v>
      </c>
      <c r="J169" s="325">
        <f>J167*1.27</f>
        <v>73152</v>
      </c>
    </row>
    <row r="170" ht="12.75">
      <c r="C170" s="70"/>
    </row>
    <row r="171" ht="12.75">
      <c r="C171" s="70"/>
    </row>
    <row r="172" spans="3:9" ht="12.75">
      <c r="C172" s="70"/>
      <c r="I172" s="153" t="s">
        <v>396</v>
      </c>
    </row>
    <row r="173" spans="3:9" ht="12.75">
      <c r="C173" s="70"/>
      <c r="I173" s="3" t="s">
        <v>359</v>
      </c>
    </row>
    <row r="174" spans="3:10" ht="12.75">
      <c r="C174" s="70"/>
      <c r="I174" s="3" t="s">
        <v>403</v>
      </c>
      <c r="J174" s="325">
        <f>144*25*460</f>
        <v>1656000</v>
      </c>
    </row>
    <row r="175" spans="3:10" ht="12.75">
      <c r="C175" s="70"/>
      <c r="I175" s="3" t="s">
        <v>337</v>
      </c>
      <c r="J175" s="325">
        <f>J174*0.27</f>
        <v>447120.00000000006</v>
      </c>
    </row>
    <row r="176" spans="3:10" ht="12.75">
      <c r="C176" s="70"/>
      <c r="I176" s="3" t="s">
        <v>339</v>
      </c>
      <c r="J176" s="325">
        <f>J174*1.27</f>
        <v>2103120</v>
      </c>
    </row>
    <row r="177" ht="12.75">
      <c r="C177" s="70"/>
    </row>
    <row r="178" spans="3:9" ht="12.75">
      <c r="C178" s="70"/>
      <c r="I178" s="3" t="s">
        <v>363</v>
      </c>
    </row>
    <row r="179" spans="3:10" ht="12.75">
      <c r="C179" s="70"/>
      <c r="I179" s="3" t="s">
        <v>404</v>
      </c>
      <c r="J179" s="325">
        <f>144*6*510</f>
        <v>440640</v>
      </c>
    </row>
    <row r="180" spans="3:10" ht="12.75">
      <c r="C180" s="70"/>
      <c r="I180" s="3" t="s">
        <v>337</v>
      </c>
      <c r="J180" s="325">
        <f>J179*0.27</f>
        <v>118972.8</v>
      </c>
    </row>
    <row r="181" spans="3:10" ht="12.75">
      <c r="C181" s="70"/>
      <c r="I181" s="3" t="s">
        <v>339</v>
      </c>
      <c r="J181" s="325">
        <f>J179*1.27</f>
        <v>559612.8</v>
      </c>
    </row>
    <row r="182" ht="12.75">
      <c r="C182" s="70"/>
    </row>
    <row r="183" spans="3:9" ht="12.75">
      <c r="C183" s="70"/>
      <c r="I183" s="3" t="s">
        <v>366</v>
      </c>
    </row>
    <row r="184" spans="3:10" ht="12.75">
      <c r="C184" s="70"/>
      <c r="I184" s="3" t="s">
        <v>405</v>
      </c>
      <c r="J184" s="3">
        <f>144*6*315</f>
        <v>272160</v>
      </c>
    </row>
    <row r="185" spans="3:10" ht="12.75">
      <c r="C185" s="70"/>
      <c r="I185" s="3" t="s">
        <v>337</v>
      </c>
      <c r="J185" s="325">
        <f>J184*0.27</f>
        <v>73483.20000000001</v>
      </c>
    </row>
    <row r="186" spans="3:10" ht="12.75">
      <c r="C186" s="70"/>
      <c r="I186" s="3" t="s">
        <v>339</v>
      </c>
      <c r="J186" s="325">
        <f>J184*1.27</f>
        <v>345643.2</v>
      </c>
    </row>
    <row r="187" ht="12.75">
      <c r="C187" s="70"/>
    </row>
    <row r="188" spans="3:9" ht="12.75">
      <c r="C188" s="70"/>
      <c r="I188" s="3" t="s">
        <v>368</v>
      </c>
    </row>
    <row r="189" spans="3:10" ht="12.75">
      <c r="C189" s="70"/>
      <c r="I189" s="3" t="s">
        <v>406</v>
      </c>
      <c r="J189" s="325">
        <f>144*33*355</f>
        <v>1686960</v>
      </c>
    </row>
    <row r="190" spans="3:10" ht="12.75">
      <c r="C190" s="70"/>
      <c r="I190" s="3" t="s">
        <v>337</v>
      </c>
      <c r="J190" s="325">
        <f>J189*0.27</f>
        <v>455479.2</v>
      </c>
    </row>
    <row r="191" spans="3:10" ht="12.75">
      <c r="C191" s="70"/>
      <c r="I191" s="3" t="s">
        <v>339</v>
      </c>
      <c r="J191" s="325">
        <f>J189*1.27</f>
        <v>2142439.2</v>
      </c>
    </row>
    <row r="192" ht="12.75">
      <c r="C192" s="70"/>
    </row>
    <row r="193" spans="3:9" ht="12.75">
      <c r="C193" s="70"/>
      <c r="I193" s="3" t="s">
        <v>372</v>
      </c>
    </row>
    <row r="194" spans="3:10" ht="12.75">
      <c r="C194" s="70"/>
      <c r="I194" s="3" t="s">
        <v>407</v>
      </c>
      <c r="J194" s="325">
        <f>144*12*80</f>
        <v>138240</v>
      </c>
    </row>
    <row r="195" spans="3:10" ht="12.75">
      <c r="C195" s="70"/>
      <c r="I195" s="3" t="s">
        <v>337</v>
      </c>
      <c r="J195" s="325">
        <f>J194*0.27</f>
        <v>37324.8</v>
      </c>
    </row>
    <row r="196" spans="3:10" ht="12.75">
      <c r="C196" s="70"/>
      <c r="I196" s="3" t="s">
        <v>339</v>
      </c>
      <c r="J196" s="325">
        <f>J194*1.27</f>
        <v>175564.8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fitToHeight="3" horizontalDpi="300" verticalDpi="300" orientation="portrait" paperSize="9" scale="44" r:id="rId1"/>
  <headerFooter alignWithMargins="0">
    <oddHeader>&amp;L&amp;D&amp;C&amp;P/&amp;N</oddHeader>
    <oddFooter>&amp;L&amp;F&amp;R&amp;A</oddFooter>
  </headerFooter>
  <rowBreaks count="1" manualBreakCount="1">
    <brk id="1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5"/>
  <sheetViews>
    <sheetView view="pageBreakPreview" zoomScale="90" zoomScaleSheetLayoutView="90" zoomScalePageLayoutView="0" workbookViewId="0" topLeftCell="A103">
      <selection activeCell="F38" sqref="F38"/>
    </sheetView>
  </sheetViews>
  <sheetFormatPr defaultColWidth="8.41015625" defaultRowHeight="18"/>
  <cols>
    <col min="1" max="1" width="8.41015625" style="3" customWidth="1"/>
    <col min="2" max="2" width="33.75" style="3" customWidth="1"/>
    <col min="3" max="3" width="6.25" style="161" customWidth="1"/>
    <col min="4" max="4" width="5.41015625" style="162" customWidth="1"/>
    <col min="5" max="6" width="9.58203125" style="162" customWidth="1"/>
    <col min="7" max="10" width="7.08203125" style="3" customWidth="1"/>
    <col min="11" max="247" width="7.08203125" style="2" customWidth="1"/>
    <col min="248" max="16384" width="8.41015625" style="2" customWidth="1"/>
  </cols>
  <sheetData>
    <row r="1" spans="1:6" ht="17.25" customHeight="1">
      <c r="A1" s="163"/>
      <c r="B1" s="163"/>
      <c r="C1" s="163"/>
      <c r="D1" s="163"/>
      <c r="E1" s="163"/>
      <c r="F1" s="163"/>
    </row>
    <row r="2" spans="1:6" ht="17.25" customHeight="1">
      <c r="A2" s="880" t="s">
        <v>50</v>
      </c>
      <c r="B2" s="880"/>
      <c r="C2" s="880"/>
      <c r="D2" s="880"/>
      <c r="E2" s="880"/>
      <c r="F2" s="3"/>
    </row>
    <row r="3" spans="1:6" ht="17.25" customHeight="1">
      <c r="A3" s="163"/>
      <c r="B3" s="163"/>
      <c r="C3" s="163"/>
      <c r="D3" s="163"/>
      <c r="E3" s="163" t="s">
        <v>5</v>
      </c>
      <c r="F3" s="163" t="s">
        <v>708</v>
      </c>
    </row>
    <row r="4" spans="1:6" ht="18.75">
      <c r="A4" s="134">
        <v>562916</v>
      </c>
      <c r="B4" s="74" t="s">
        <v>408</v>
      </c>
      <c r="C4" s="164" t="s">
        <v>292</v>
      </c>
      <c r="D4" s="164" t="s">
        <v>292</v>
      </c>
      <c r="E4" s="353">
        <v>43100</v>
      </c>
      <c r="F4" s="353">
        <v>43100</v>
      </c>
    </row>
    <row r="5" spans="1:6" ht="18.75">
      <c r="A5" s="319" t="s">
        <v>409</v>
      </c>
      <c r="B5" s="78"/>
      <c r="C5" s="320"/>
      <c r="D5" s="320"/>
      <c r="E5" s="354"/>
      <c r="F5" s="354"/>
    </row>
    <row r="6" spans="1:6" ht="13.5" customHeight="1">
      <c r="A6" s="166" t="s">
        <v>60</v>
      </c>
      <c r="B6" s="167" t="s">
        <v>61</v>
      </c>
      <c r="C6" s="164"/>
      <c r="D6" s="164"/>
      <c r="E6" s="164"/>
      <c r="F6" s="164"/>
    </row>
    <row r="7" spans="1:6" ht="13.5" customHeight="1">
      <c r="A7" s="168" t="s">
        <v>64</v>
      </c>
      <c r="B7" s="169" t="s">
        <v>65</v>
      </c>
      <c r="C7" s="320"/>
      <c r="D7" s="320"/>
      <c r="E7" s="320"/>
      <c r="F7" s="320"/>
    </row>
    <row r="8" spans="1:6" ht="13.5" customHeight="1">
      <c r="A8" s="168" t="s">
        <v>69</v>
      </c>
      <c r="B8" s="169" t="s">
        <v>70</v>
      </c>
      <c r="C8" s="320"/>
      <c r="D8" s="320"/>
      <c r="E8" s="320"/>
      <c r="F8" s="320"/>
    </row>
    <row r="9" spans="1:6" ht="13.5" customHeight="1">
      <c r="A9" s="168" t="s">
        <v>73</v>
      </c>
      <c r="B9" s="169" t="s">
        <v>74</v>
      </c>
      <c r="C9" s="320"/>
      <c r="D9" s="320"/>
      <c r="E9" s="320"/>
      <c r="F9" s="320"/>
    </row>
    <row r="10" spans="1:6" ht="13.5" customHeight="1">
      <c r="A10" s="168" t="s">
        <v>77</v>
      </c>
      <c r="B10" s="170" t="s">
        <v>78</v>
      </c>
      <c r="C10" s="320"/>
      <c r="D10" s="320"/>
      <c r="E10" s="320"/>
      <c r="F10" s="320"/>
    </row>
    <row r="11" spans="1:6" ht="13.5" customHeight="1">
      <c r="A11" s="168" t="s">
        <v>82</v>
      </c>
      <c r="B11" s="170" t="s">
        <v>83</v>
      </c>
      <c r="C11" s="320"/>
      <c r="D11" s="320"/>
      <c r="E11" s="320"/>
      <c r="F11" s="320"/>
    </row>
    <row r="12" spans="1:6" ht="13.5" customHeight="1">
      <c r="A12" s="168" t="s">
        <v>86</v>
      </c>
      <c r="B12" s="171" t="s">
        <v>286</v>
      </c>
      <c r="C12" s="320"/>
      <c r="D12" s="320"/>
      <c r="E12" s="320"/>
      <c r="F12" s="320"/>
    </row>
    <row r="13" spans="1:6" ht="13.5" customHeight="1">
      <c r="A13" s="168" t="s">
        <v>89</v>
      </c>
      <c r="B13" s="171" t="s">
        <v>90</v>
      </c>
      <c r="C13" s="320"/>
      <c r="D13" s="320"/>
      <c r="E13" s="320"/>
      <c r="F13" s="320"/>
    </row>
    <row r="14" spans="1:6" ht="13.5" customHeight="1">
      <c r="A14" s="168" t="s">
        <v>92</v>
      </c>
      <c r="B14" s="169" t="s">
        <v>287</v>
      </c>
      <c r="C14" s="320"/>
      <c r="D14" s="320"/>
      <c r="E14" s="320"/>
      <c r="F14" s="320"/>
    </row>
    <row r="15" spans="1:6" ht="13.5" customHeight="1">
      <c r="A15" s="168" t="s">
        <v>96</v>
      </c>
      <c r="B15" s="169" t="s">
        <v>288</v>
      </c>
      <c r="C15" s="320"/>
      <c r="D15" s="320"/>
      <c r="E15" s="320"/>
      <c r="F15" s="320"/>
    </row>
    <row r="16" spans="1:6" ht="13.5" customHeight="1">
      <c r="A16" s="172" t="s">
        <v>98</v>
      </c>
      <c r="B16" s="173" t="s">
        <v>99</v>
      </c>
      <c r="C16" s="320"/>
      <c r="D16" s="320"/>
      <c r="E16" s="320"/>
      <c r="F16" s="320"/>
    </row>
    <row r="17" spans="1:6" ht="13.5" customHeight="1">
      <c r="A17" s="174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</row>
    <row r="18" spans="1:6" ht="13.5" customHeight="1">
      <c r="A18" s="177" t="s">
        <v>104</v>
      </c>
      <c r="B18" s="178" t="s">
        <v>105</v>
      </c>
      <c r="C18" s="320"/>
      <c r="D18" s="320"/>
      <c r="E18" s="320"/>
      <c r="F18" s="320"/>
    </row>
    <row r="19" spans="1:6" ht="13.5" customHeight="1">
      <c r="A19" s="177" t="s">
        <v>107</v>
      </c>
      <c r="B19" s="178" t="s">
        <v>108</v>
      </c>
      <c r="C19" s="320"/>
      <c r="D19" s="320"/>
      <c r="E19" s="320"/>
      <c r="F19" s="320"/>
    </row>
    <row r="20" spans="1:6" ht="13.5" customHeight="1">
      <c r="A20" s="177" t="s">
        <v>109</v>
      </c>
      <c r="B20" s="178" t="s">
        <v>110</v>
      </c>
      <c r="C20" s="320"/>
      <c r="D20" s="320"/>
      <c r="E20" s="320"/>
      <c r="F20" s="320"/>
    </row>
    <row r="21" spans="1:6" ht="13.5" customHeight="1">
      <c r="A21" s="177" t="s">
        <v>111</v>
      </c>
      <c r="B21" s="178" t="s">
        <v>112</v>
      </c>
      <c r="C21" s="320"/>
      <c r="D21" s="320"/>
      <c r="E21" s="320"/>
      <c r="F21" s="320"/>
    </row>
    <row r="22" spans="1:6" ht="13.5" customHeight="1">
      <c r="A22" s="174" t="s">
        <v>115</v>
      </c>
      <c r="B22" s="175" t="s">
        <v>116</v>
      </c>
      <c r="C22" s="179">
        <f>SUM(C18:C21)</f>
        <v>0</v>
      </c>
      <c r="D22" s="179">
        <f>SUM(D18:D21)</f>
        <v>0</v>
      </c>
      <c r="E22" s="179">
        <f>SUM(E18:E21)</f>
        <v>0</v>
      </c>
      <c r="F22" s="179">
        <f>SUM(F18:F21)</f>
        <v>0</v>
      </c>
    </row>
    <row r="23" spans="1:6" ht="13.5" customHeight="1">
      <c r="A23" s="180" t="s">
        <v>117</v>
      </c>
      <c r="B23" s="181" t="s">
        <v>118</v>
      </c>
      <c r="C23" s="176">
        <f>SUM(C22,C17)</f>
        <v>0</v>
      </c>
      <c r="D23" s="176">
        <f>SUM(D22,D17)</f>
        <v>0</v>
      </c>
      <c r="E23" s="176">
        <f>SUM(E22,E17)</f>
        <v>0</v>
      </c>
      <c r="F23" s="176">
        <f>SUM(F22,F17)</f>
        <v>0</v>
      </c>
    </row>
    <row r="24" spans="1:6" ht="13.5" customHeight="1">
      <c r="A24" s="180"/>
      <c r="B24" s="181"/>
      <c r="C24" s="176"/>
      <c r="D24" s="176"/>
      <c r="E24" s="176"/>
      <c r="F24" s="176"/>
    </row>
    <row r="25" spans="1:6" ht="13.5" customHeight="1">
      <c r="A25" s="184" t="s">
        <v>120</v>
      </c>
      <c r="B25" s="185" t="s">
        <v>289</v>
      </c>
      <c r="C25" s="323"/>
      <c r="D25" s="323"/>
      <c r="E25" s="323"/>
      <c r="F25" s="323"/>
    </row>
    <row r="26" spans="1:6" ht="13.5" customHeight="1">
      <c r="A26" s="186" t="s">
        <v>123</v>
      </c>
      <c r="B26" s="185" t="s">
        <v>124</v>
      </c>
      <c r="C26" s="323"/>
      <c r="D26" s="323"/>
      <c r="E26" s="323"/>
      <c r="F26" s="323"/>
    </row>
    <row r="27" spans="1:6" ht="13.5" customHeight="1">
      <c r="A27" s="187" t="s">
        <v>125</v>
      </c>
      <c r="B27" s="188" t="s">
        <v>126</v>
      </c>
      <c r="C27" s="320"/>
      <c r="D27" s="320"/>
      <c r="E27" s="320"/>
      <c r="F27" s="320"/>
    </row>
    <row r="28" spans="1:6" ht="13.5" customHeight="1">
      <c r="A28" s="189" t="s">
        <v>128</v>
      </c>
      <c r="B28" s="188" t="s">
        <v>129</v>
      </c>
      <c r="C28" s="320"/>
      <c r="D28" s="320"/>
      <c r="E28" s="320"/>
      <c r="F28" s="320"/>
    </row>
    <row r="29" spans="1:6" ht="13.5" customHeight="1">
      <c r="A29" s="190" t="s">
        <v>131</v>
      </c>
      <c r="B29" s="191" t="s">
        <v>132</v>
      </c>
      <c r="C29" s="192">
        <f>SUM(C25:C28)</f>
        <v>0</v>
      </c>
      <c r="D29" s="192">
        <f>SUM(D25:D28)</f>
        <v>0</v>
      </c>
      <c r="E29" s="192">
        <f>SUM(E25:E28)</f>
        <v>0</v>
      </c>
      <c r="F29" s="192">
        <f>SUM(F25:F28)</f>
        <v>0</v>
      </c>
    </row>
    <row r="30" spans="1:6" ht="13.5" customHeight="1">
      <c r="A30" s="190"/>
      <c r="B30" s="191"/>
      <c r="C30" s="192"/>
      <c r="D30" s="192"/>
      <c r="E30" s="192"/>
      <c r="F30" s="192"/>
    </row>
    <row r="31" spans="1:6" ht="13.5" customHeight="1">
      <c r="A31" s="166" t="s">
        <v>133</v>
      </c>
      <c r="B31" s="195" t="s">
        <v>134</v>
      </c>
      <c r="C31" s="320"/>
      <c r="D31" s="320"/>
      <c r="E31" s="320"/>
      <c r="F31" s="320"/>
    </row>
    <row r="32" spans="1:6" ht="13.5" customHeight="1">
      <c r="A32" s="168" t="s">
        <v>135</v>
      </c>
      <c r="B32" s="169" t="s">
        <v>290</v>
      </c>
      <c r="C32" s="164"/>
      <c r="D32" s="164"/>
      <c r="E32" s="164"/>
      <c r="F32" s="164"/>
    </row>
    <row r="33" spans="1:6" ht="13.5" customHeight="1">
      <c r="A33" s="168" t="s">
        <v>137</v>
      </c>
      <c r="B33" s="169" t="s">
        <v>138</v>
      </c>
      <c r="C33" s="164"/>
      <c r="D33" s="164"/>
      <c r="E33" s="164"/>
      <c r="F33" s="164"/>
    </row>
    <row r="34" spans="1:6" ht="13.5" customHeight="1">
      <c r="A34" s="168" t="s">
        <v>140</v>
      </c>
      <c r="B34" s="169" t="s">
        <v>141</v>
      </c>
      <c r="C34" s="328"/>
      <c r="D34" s="328"/>
      <c r="E34" s="328"/>
      <c r="F34" s="328"/>
    </row>
    <row r="35" spans="1:6" ht="13.5" customHeight="1">
      <c r="A35" s="168" t="s">
        <v>142</v>
      </c>
      <c r="B35" s="169" t="s">
        <v>143</v>
      </c>
      <c r="C35" s="328"/>
      <c r="D35" s="328"/>
      <c r="E35" s="328"/>
      <c r="F35" s="328"/>
    </row>
    <row r="36" spans="1:6" ht="13.5" customHeight="1">
      <c r="A36" s="168" t="s">
        <v>145</v>
      </c>
      <c r="B36" s="196" t="s">
        <v>146</v>
      </c>
      <c r="C36" s="324">
        <f>SUM(C31:C35)</f>
        <v>0</v>
      </c>
      <c r="D36" s="324">
        <f>SUM(D31:D35)</f>
        <v>0</v>
      </c>
      <c r="E36" s="324">
        <f>SUM(E31:E35)</f>
        <v>0</v>
      </c>
      <c r="F36" s="324">
        <f>SUM(F31:F35)</f>
        <v>0</v>
      </c>
    </row>
    <row r="37" spans="1:6" ht="13.5" customHeight="1">
      <c r="A37" s="168" t="s">
        <v>147</v>
      </c>
      <c r="B37" s="169" t="s">
        <v>148</v>
      </c>
      <c r="C37" s="324">
        <f>(G103+G108+G113+G118+G123)/1000</f>
        <v>2860.87</v>
      </c>
      <c r="D37" s="324">
        <f>(G103+G108+G113+G118+G123)/1000</f>
        <v>2860.87</v>
      </c>
      <c r="E37" s="355">
        <v>2861</v>
      </c>
      <c r="F37" s="355">
        <v>1464</v>
      </c>
    </row>
    <row r="38" spans="1:6" ht="13.5" customHeight="1">
      <c r="A38" s="168" t="s">
        <v>149</v>
      </c>
      <c r="B38" s="169" t="s">
        <v>150</v>
      </c>
      <c r="C38" s="327"/>
      <c r="D38" s="327"/>
      <c r="E38" s="356"/>
      <c r="F38" s="356"/>
    </row>
    <row r="39" spans="1:6" ht="13.5" customHeight="1">
      <c r="A39" s="168" t="s">
        <v>151</v>
      </c>
      <c r="B39" s="169" t="s">
        <v>152</v>
      </c>
      <c r="C39" s="327"/>
      <c r="D39" s="327"/>
      <c r="E39" s="356"/>
      <c r="F39" s="356"/>
    </row>
    <row r="40" spans="1:6" ht="13.5" customHeight="1">
      <c r="A40" s="168" t="s">
        <v>153</v>
      </c>
      <c r="B40" s="169" t="s">
        <v>154</v>
      </c>
      <c r="C40" s="327"/>
      <c r="D40" s="327"/>
      <c r="E40" s="356"/>
      <c r="F40" s="356"/>
    </row>
    <row r="41" spans="1:6" ht="13.5" customHeight="1">
      <c r="A41" s="198" t="s">
        <v>156</v>
      </c>
      <c r="B41" s="199" t="s">
        <v>157</v>
      </c>
      <c r="C41" s="327"/>
      <c r="D41" s="327"/>
      <c r="E41" s="356"/>
      <c r="F41" s="356"/>
    </row>
    <row r="42" spans="1:6" ht="13.5" customHeight="1">
      <c r="A42" s="180" t="s">
        <v>159</v>
      </c>
      <c r="B42" s="200" t="s">
        <v>160</v>
      </c>
      <c r="C42" s="192">
        <f>SUM(C37:C41)</f>
        <v>2860.87</v>
      </c>
      <c r="D42" s="192">
        <f>SUM(D37:D41)</f>
        <v>2860.87</v>
      </c>
      <c r="E42" s="357">
        <f>SUM(E37:E41)</f>
        <v>2861</v>
      </c>
      <c r="F42" s="357">
        <f>SUM(F37:F41)</f>
        <v>1464</v>
      </c>
    </row>
    <row r="43" spans="1:6" ht="12.75" customHeight="1">
      <c r="A43" s="201" t="s">
        <v>161</v>
      </c>
      <c r="B43" s="202" t="s">
        <v>162</v>
      </c>
      <c r="C43" s="326">
        <f>SUM(C42,C36)</f>
        <v>2860.87</v>
      </c>
      <c r="D43" s="326">
        <f>SUM(D42,D36)</f>
        <v>2860.87</v>
      </c>
      <c r="E43" s="358">
        <f>SUM(E42,E36)</f>
        <v>2861</v>
      </c>
      <c r="F43" s="358">
        <f>SUM(F42,F36)</f>
        <v>1464</v>
      </c>
    </row>
    <row r="44" spans="1:6" ht="13.5" customHeight="1">
      <c r="A44" s="166" t="s">
        <v>163</v>
      </c>
      <c r="B44" s="195" t="s">
        <v>164</v>
      </c>
      <c r="C44" s="327"/>
      <c r="D44" s="327"/>
      <c r="E44" s="356"/>
      <c r="F44" s="356"/>
    </row>
    <row r="45" spans="1:6" ht="13.5" customHeight="1">
      <c r="A45" s="204" t="s">
        <v>165</v>
      </c>
      <c r="B45" s="205" t="s">
        <v>166</v>
      </c>
      <c r="C45" s="327"/>
      <c r="D45" s="327"/>
      <c r="E45" s="327"/>
      <c r="F45" s="327"/>
    </row>
    <row r="46" spans="1:6" ht="13.5" customHeight="1">
      <c r="A46" s="168" t="s">
        <v>167</v>
      </c>
      <c r="B46" s="169" t="s">
        <v>168</v>
      </c>
      <c r="C46" s="328"/>
      <c r="D46" s="328"/>
      <c r="E46" s="328"/>
      <c r="F46" s="328"/>
    </row>
    <row r="47" spans="1:6" ht="13.5" customHeight="1">
      <c r="A47" s="206" t="s">
        <v>169</v>
      </c>
      <c r="B47" s="207" t="s">
        <v>170</v>
      </c>
      <c r="C47" s="326">
        <f>SUM(C44:C46)</f>
        <v>0</v>
      </c>
      <c r="D47" s="326">
        <f>SUM(D44:D46)</f>
        <v>0</v>
      </c>
      <c r="E47" s="326">
        <f>SUM(E44:E46)</f>
        <v>0</v>
      </c>
      <c r="F47" s="326">
        <f>SUM(F44:F46)</f>
        <v>0</v>
      </c>
    </row>
    <row r="48" spans="1:6" ht="15.75" customHeight="1">
      <c r="A48" s="168" t="s">
        <v>171</v>
      </c>
      <c r="B48" s="169" t="s">
        <v>172</v>
      </c>
      <c r="C48" s="328"/>
      <c r="D48" s="328"/>
      <c r="E48" s="328"/>
      <c r="F48" s="328"/>
    </row>
    <row r="49" spans="1:6" ht="15.75" customHeight="1">
      <c r="A49" s="168" t="s">
        <v>173</v>
      </c>
      <c r="B49" s="169" t="s">
        <v>174</v>
      </c>
      <c r="C49" s="327"/>
      <c r="D49" s="327"/>
      <c r="E49" s="327"/>
      <c r="F49" s="327"/>
    </row>
    <row r="50" spans="1:6" ht="15.75" customHeight="1">
      <c r="A50" s="168" t="s">
        <v>175</v>
      </c>
      <c r="B50" s="169" t="s">
        <v>176</v>
      </c>
      <c r="C50" s="327"/>
      <c r="D50" s="327"/>
      <c r="E50" s="327"/>
      <c r="F50" s="327"/>
    </row>
    <row r="51" spans="1:6" ht="15.75" customHeight="1">
      <c r="A51" s="206" t="s">
        <v>177</v>
      </c>
      <c r="B51" s="207" t="s">
        <v>178</v>
      </c>
      <c r="C51" s="326">
        <f>SUM(C48:C50)</f>
        <v>0</v>
      </c>
      <c r="D51" s="326">
        <f>SUM(D48:D50)</f>
        <v>0</v>
      </c>
      <c r="E51" s="326">
        <f>SUM(E48:E50)</f>
        <v>0</v>
      </c>
      <c r="F51" s="326">
        <f>SUM(F48:F50)</f>
        <v>0</v>
      </c>
    </row>
    <row r="52" spans="1:6" ht="15.75" customHeight="1">
      <c r="A52" s="168" t="s">
        <v>179</v>
      </c>
      <c r="B52" s="169" t="s">
        <v>180</v>
      </c>
      <c r="C52" s="327"/>
      <c r="D52" s="327"/>
      <c r="E52" s="327"/>
      <c r="F52" s="327"/>
    </row>
    <row r="53" spans="1:6" ht="15.75" customHeight="1">
      <c r="A53" s="168" t="s">
        <v>181</v>
      </c>
      <c r="B53" s="169" t="s">
        <v>182</v>
      </c>
      <c r="C53" s="328"/>
      <c r="D53" s="328"/>
      <c r="E53" s="328"/>
      <c r="F53" s="328"/>
    </row>
    <row r="54" spans="1:6" ht="15.75" customHeight="1">
      <c r="A54" s="168" t="s">
        <v>184</v>
      </c>
      <c r="B54" s="169" t="s">
        <v>185</v>
      </c>
      <c r="C54" s="327"/>
      <c r="D54" s="327"/>
      <c r="E54" s="327"/>
      <c r="F54" s="327"/>
    </row>
    <row r="55" spans="1:6" ht="15.75" customHeight="1">
      <c r="A55" s="206" t="s">
        <v>186</v>
      </c>
      <c r="B55" s="207" t="s">
        <v>187</v>
      </c>
      <c r="C55" s="326">
        <f>SUM(C53:C54)</f>
        <v>0</v>
      </c>
      <c r="D55" s="326">
        <f>SUM(D53:D54)</f>
        <v>0</v>
      </c>
      <c r="E55" s="326">
        <f>SUM(E53:E54)</f>
        <v>0</v>
      </c>
      <c r="F55" s="326">
        <f>SUM(F53:F54)</f>
        <v>0</v>
      </c>
    </row>
    <row r="56" spans="1:6" ht="15.75" customHeight="1">
      <c r="A56" s="206" t="s">
        <v>188</v>
      </c>
      <c r="B56" s="208" t="s">
        <v>189</v>
      </c>
      <c r="C56" s="329"/>
      <c r="D56" s="329"/>
      <c r="E56" s="329"/>
      <c r="F56" s="329"/>
    </row>
    <row r="57" spans="1:6" ht="15.75" customHeight="1">
      <c r="A57" s="198"/>
      <c r="B57" s="128" t="s">
        <v>190</v>
      </c>
      <c r="C57" s="330"/>
      <c r="D57" s="330"/>
      <c r="E57" s="330"/>
      <c r="F57" s="330"/>
    </row>
    <row r="58" spans="1:6" ht="15.75" customHeight="1">
      <c r="A58" s="198" t="s">
        <v>191</v>
      </c>
      <c r="B58" s="128" t="s">
        <v>192</v>
      </c>
      <c r="C58" s="330"/>
      <c r="D58" s="330"/>
      <c r="E58" s="330"/>
      <c r="F58" s="330"/>
    </row>
    <row r="59" spans="1:6" ht="15.75" customHeight="1">
      <c r="A59" s="198" t="s">
        <v>194</v>
      </c>
      <c r="B59" s="128" t="s">
        <v>195</v>
      </c>
      <c r="C59" s="330"/>
      <c r="D59" s="330"/>
      <c r="E59" s="330"/>
      <c r="F59" s="330"/>
    </row>
    <row r="60" spans="1:6" ht="15.75" customHeight="1">
      <c r="A60" s="211" t="s">
        <v>196</v>
      </c>
      <c r="B60" s="130" t="s">
        <v>197</v>
      </c>
      <c r="C60" s="331">
        <f>SUM(C58:C59)</f>
        <v>0</v>
      </c>
      <c r="D60" s="331">
        <f>SUM(D58:D59)</f>
        <v>0</v>
      </c>
      <c r="E60" s="331">
        <f>SUM(E58:E59)</f>
        <v>0</v>
      </c>
      <c r="F60" s="331">
        <f>SUM(F58:F59)</f>
        <v>0</v>
      </c>
    </row>
    <row r="61" spans="1:6" ht="12" customHeight="1">
      <c r="A61" s="189" t="s">
        <v>198</v>
      </c>
      <c r="B61" s="133" t="s">
        <v>199</v>
      </c>
      <c r="C61" s="331"/>
      <c r="D61" s="331"/>
      <c r="E61" s="331"/>
      <c r="F61" s="331"/>
    </row>
    <row r="62" spans="1:6" ht="12" customHeight="1">
      <c r="A62" s="189" t="s">
        <v>200</v>
      </c>
      <c r="B62" s="133" t="s">
        <v>201</v>
      </c>
      <c r="C62" s="331"/>
      <c r="D62" s="331"/>
      <c r="E62" s="331"/>
      <c r="F62" s="331"/>
    </row>
    <row r="63" spans="1:6" ht="12" customHeight="1">
      <c r="A63" s="189" t="s">
        <v>202</v>
      </c>
      <c r="B63" s="133" t="s">
        <v>203</v>
      </c>
      <c r="C63" s="331"/>
      <c r="D63" s="331"/>
      <c r="E63" s="331"/>
      <c r="F63" s="331"/>
    </row>
    <row r="64" spans="1:6" ht="12" customHeight="1">
      <c r="A64" s="189" t="s">
        <v>205</v>
      </c>
      <c r="B64" s="133" t="s">
        <v>206</v>
      </c>
      <c r="C64" s="331"/>
      <c r="D64" s="331"/>
      <c r="E64" s="331"/>
      <c r="F64" s="331"/>
    </row>
    <row r="65" spans="1:6" ht="12" customHeight="1">
      <c r="A65" s="213" t="s">
        <v>208</v>
      </c>
      <c r="B65" s="130" t="s">
        <v>209</v>
      </c>
      <c r="C65" s="331">
        <f>SUM(C61:C64)</f>
        <v>0</v>
      </c>
      <c r="D65" s="331">
        <f>SUM(D61:D64)</f>
        <v>0</v>
      </c>
      <c r="E65" s="331">
        <f>SUM(E61:E64)</f>
        <v>0</v>
      </c>
      <c r="F65" s="331">
        <f>SUM(F61:F64)</f>
        <v>0</v>
      </c>
    </row>
    <row r="66" spans="1:6" ht="12" customHeight="1">
      <c r="A66" s="214" t="s">
        <v>210</v>
      </c>
      <c r="B66" s="127" t="s">
        <v>211</v>
      </c>
      <c r="C66" s="332">
        <f>SUM(C65+C60+C56+C55+C52)</f>
        <v>0</v>
      </c>
      <c r="D66" s="332">
        <f>SUM(D65+D60+D56+D55+D52)</f>
        <v>0</v>
      </c>
      <c r="E66" s="332">
        <f>SUM(E65+E60+E56+E55+E52)</f>
        <v>0</v>
      </c>
      <c r="F66" s="332">
        <f>SUM(F65+F60+F56+F55+F52)</f>
        <v>0</v>
      </c>
    </row>
    <row r="67" spans="1:6" ht="12" customHeight="1">
      <c r="A67" s="168" t="s">
        <v>212</v>
      </c>
      <c r="B67" s="133" t="s">
        <v>213</v>
      </c>
      <c r="C67" s="330"/>
      <c r="D67" s="330"/>
      <c r="E67" s="330"/>
      <c r="F67" s="330"/>
    </row>
    <row r="68" spans="1:6" ht="12" customHeight="1">
      <c r="A68" s="168" t="s">
        <v>214</v>
      </c>
      <c r="B68" s="133" t="s">
        <v>215</v>
      </c>
      <c r="C68" s="330"/>
      <c r="D68" s="330"/>
      <c r="E68" s="330"/>
      <c r="F68" s="330"/>
    </row>
    <row r="69" spans="1:6" ht="12" customHeight="1">
      <c r="A69" s="206" t="s">
        <v>217</v>
      </c>
      <c r="B69" s="127" t="s">
        <v>218</v>
      </c>
      <c r="C69" s="332">
        <f>SUM(C67:C68)</f>
        <v>0</v>
      </c>
      <c r="D69" s="332">
        <f>SUM(D67:D68)</f>
        <v>0</v>
      </c>
      <c r="E69" s="332">
        <f>SUM(E67:E68)</f>
        <v>0</v>
      </c>
      <c r="F69" s="332">
        <f>SUM(F67:F68)</f>
        <v>0</v>
      </c>
    </row>
    <row r="70" spans="1:6" ht="26.25" customHeight="1">
      <c r="A70" s="211" t="s">
        <v>219</v>
      </c>
      <c r="B70" s="130" t="s">
        <v>220</v>
      </c>
      <c r="C70" s="331">
        <f>(G104+G109+G114+G119+G124)/1000</f>
        <v>772.4349</v>
      </c>
      <c r="D70" s="331">
        <f>(G104+G109+G114+G119+G124)/1000</f>
        <v>772.4349</v>
      </c>
      <c r="E70" s="331">
        <v>772</v>
      </c>
      <c r="F70" s="331">
        <v>265</v>
      </c>
    </row>
    <row r="71" spans="1:6" ht="12.75" customHeight="1">
      <c r="A71" s="180" t="s">
        <v>221</v>
      </c>
      <c r="B71" s="130" t="s">
        <v>222</v>
      </c>
      <c r="C71" s="331"/>
      <c r="D71" s="331"/>
      <c r="E71" s="331"/>
      <c r="F71" s="331"/>
    </row>
    <row r="72" spans="1:6" ht="12.75" customHeight="1">
      <c r="A72" s="78" t="s">
        <v>223</v>
      </c>
      <c r="B72" s="130" t="s">
        <v>224</v>
      </c>
      <c r="C72" s="331"/>
      <c r="D72" s="331"/>
      <c r="E72" s="331"/>
      <c r="F72" s="331"/>
    </row>
    <row r="73" spans="1:6" ht="12.75" customHeight="1">
      <c r="A73" s="218" t="s">
        <v>225</v>
      </c>
      <c r="B73" s="142" t="s">
        <v>226</v>
      </c>
      <c r="C73" s="331"/>
      <c r="D73" s="331"/>
      <c r="E73" s="331"/>
      <c r="F73" s="331"/>
    </row>
    <row r="74" spans="1:6" ht="12.75" customHeight="1">
      <c r="A74" s="219" t="s">
        <v>227</v>
      </c>
      <c r="B74" s="143" t="s">
        <v>228</v>
      </c>
      <c r="C74" s="330"/>
      <c r="D74" s="330"/>
      <c r="E74" s="330"/>
      <c r="F74" s="330"/>
    </row>
    <row r="75" spans="1:6" ht="12.75" customHeight="1">
      <c r="A75" s="219" t="s">
        <v>229</v>
      </c>
      <c r="B75" s="143" t="s">
        <v>230</v>
      </c>
      <c r="C75" s="330"/>
      <c r="D75" s="330"/>
      <c r="E75" s="330"/>
      <c r="F75" s="330"/>
    </row>
    <row r="76" spans="1:6" ht="12.75" customHeight="1">
      <c r="A76" s="220" t="s">
        <v>231</v>
      </c>
      <c r="B76" s="130" t="s">
        <v>232</v>
      </c>
      <c r="C76" s="331">
        <f>SUM(C74:C75)</f>
        <v>0</v>
      </c>
      <c r="D76" s="331">
        <f>SUM(D74:D75)</f>
        <v>0</v>
      </c>
      <c r="E76" s="331">
        <f>SUM(E74:E75)</f>
        <v>0</v>
      </c>
      <c r="F76" s="331">
        <f>SUM(F74:F75)</f>
        <v>0</v>
      </c>
    </row>
    <row r="77" spans="1:6" ht="15" customHeight="1">
      <c r="A77" s="221" t="s">
        <v>233</v>
      </c>
      <c r="B77" s="127" t="s">
        <v>234</v>
      </c>
      <c r="C77" s="332">
        <f>(C76+C73+C72+C71+C70)</f>
        <v>772.4349</v>
      </c>
      <c r="D77" s="332">
        <f>(D76+D73+D72+D71+D70)</f>
        <v>772.4349</v>
      </c>
      <c r="E77" s="332">
        <f>(E76+E73+E72+E71+E70)</f>
        <v>772</v>
      </c>
      <c r="F77" s="332">
        <f>(F76+F73+F72+F71+F70)</f>
        <v>265</v>
      </c>
    </row>
    <row r="78" spans="1:6" ht="15.75" customHeight="1">
      <c r="A78" s="222" t="s">
        <v>235</v>
      </c>
      <c r="B78" s="148" t="s">
        <v>236</v>
      </c>
      <c r="C78" s="332">
        <f>SUM(C77+C69+C66+C47+C43)</f>
        <v>3633.3049</v>
      </c>
      <c r="D78" s="332">
        <f>SUM(D77+D69+D66+D47+D43)</f>
        <v>3633.3049</v>
      </c>
      <c r="E78" s="332">
        <f>SUM(E77+E69+E66+E47+E43)</f>
        <v>3633</v>
      </c>
      <c r="F78" s="332">
        <f>SUM(F77+F69+F66+F47+F43)</f>
        <v>1729</v>
      </c>
    </row>
    <row r="79" spans="1:6" ht="15.75" customHeight="1">
      <c r="A79" s="220" t="s">
        <v>237</v>
      </c>
      <c r="B79" s="133" t="s">
        <v>238</v>
      </c>
      <c r="C79" s="331"/>
      <c r="D79" s="331"/>
      <c r="E79" s="331"/>
      <c r="F79" s="331"/>
    </row>
    <row r="80" spans="1:6" ht="24.75" customHeight="1">
      <c r="A80" s="220" t="s">
        <v>239</v>
      </c>
      <c r="B80" s="133" t="s">
        <v>240</v>
      </c>
      <c r="C80" s="331"/>
      <c r="D80" s="331"/>
      <c r="E80" s="331"/>
      <c r="F80" s="331"/>
    </row>
    <row r="81" spans="1:6" ht="13.5" customHeight="1">
      <c r="A81" s="220"/>
      <c r="B81" s="185" t="s">
        <v>241</v>
      </c>
      <c r="C81" s="331"/>
      <c r="D81" s="331"/>
      <c r="E81" s="331"/>
      <c r="F81" s="331"/>
    </row>
    <row r="82" spans="1:6" ht="13.5" customHeight="1">
      <c r="A82" s="220"/>
      <c r="B82" s="185" t="s">
        <v>242</v>
      </c>
      <c r="C82" s="327"/>
      <c r="D82" s="327"/>
      <c r="E82" s="327"/>
      <c r="F82" s="327"/>
    </row>
    <row r="83" spans="1:6" ht="13.5" customHeight="1">
      <c r="A83" s="220"/>
      <c r="B83" s="104" t="s">
        <v>243</v>
      </c>
      <c r="C83" s="327"/>
      <c r="D83" s="327"/>
      <c r="E83" s="327"/>
      <c r="F83" s="327"/>
    </row>
    <row r="84" spans="1:6" ht="13.5" customHeight="1">
      <c r="A84" s="221" t="s">
        <v>244</v>
      </c>
      <c r="B84" s="127" t="s">
        <v>245</v>
      </c>
      <c r="C84" s="192">
        <f>SUM(C80:C83)</f>
        <v>0</v>
      </c>
      <c r="D84" s="192">
        <f>SUM(D80:D83)</f>
        <v>0</v>
      </c>
      <c r="E84" s="192">
        <f>SUM(E80:E83)</f>
        <v>0</v>
      </c>
      <c r="F84" s="192">
        <f>SUM(F80:F83)</f>
        <v>0</v>
      </c>
    </row>
    <row r="85" spans="1:10" s="151" customFormat="1" ht="13.5" customHeight="1">
      <c r="A85" s="222" t="s">
        <v>246</v>
      </c>
      <c r="B85" s="222" t="s">
        <v>247</v>
      </c>
      <c r="C85" s="326">
        <f>SUM(C79+C84)</f>
        <v>0</v>
      </c>
      <c r="D85" s="326">
        <f>SUM(D79+D84)</f>
        <v>0</v>
      </c>
      <c r="E85" s="326">
        <f>SUM(E79+E84)</f>
        <v>0</v>
      </c>
      <c r="F85" s="326">
        <f>SUM(F79+F84)</f>
        <v>0</v>
      </c>
      <c r="G85" s="3"/>
      <c r="H85" s="3"/>
      <c r="I85" s="3"/>
      <c r="J85" s="150"/>
    </row>
    <row r="86" spans="1:6" ht="13.5" customHeight="1">
      <c r="A86" s="185" t="s">
        <v>248</v>
      </c>
      <c r="B86" s="133" t="s">
        <v>249</v>
      </c>
      <c r="C86" s="330"/>
      <c r="D86" s="330"/>
      <c r="E86" s="330"/>
      <c r="F86" s="330"/>
    </row>
    <row r="87" spans="1:10" s="154" customFormat="1" ht="13.5" customHeight="1">
      <c r="A87" s="185" t="s">
        <v>250</v>
      </c>
      <c r="B87" s="133" t="s">
        <v>251</v>
      </c>
      <c r="C87" s="330"/>
      <c r="D87" s="330"/>
      <c r="E87" s="330"/>
      <c r="F87" s="330"/>
      <c r="G87" s="3"/>
      <c r="H87" s="3"/>
      <c r="I87" s="3"/>
      <c r="J87" s="153"/>
    </row>
    <row r="88" spans="1:6" ht="13.5" customHeight="1">
      <c r="A88" s="224" t="s">
        <v>252</v>
      </c>
      <c r="B88" s="133" t="s">
        <v>253</v>
      </c>
      <c r="C88" s="330"/>
      <c r="D88" s="330"/>
      <c r="E88" s="330"/>
      <c r="F88" s="330"/>
    </row>
    <row r="89" spans="1:6" ht="13.5" customHeight="1">
      <c r="A89" s="224" t="s">
        <v>254</v>
      </c>
      <c r="B89" s="133" t="s">
        <v>255</v>
      </c>
      <c r="C89" s="330"/>
      <c r="D89" s="330"/>
      <c r="E89" s="330"/>
      <c r="F89" s="330"/>
    </row>
    <row r="90" spans="1:6" ht="13.5" customHeight="1">
      <c r="A90" s="224" t="s">
        <v>256</v>
      </c>
      <c r="B90" s="133" t="s">
        <v>257</v>
      </c>
      <c r="C90" s="330"/>
      <c r="D90" s="330"/>
      <c r="E90" s="330"/>
      <c r="F90" s="330"/>
    </row>
    <row r="91" spans="1:6" ht="25.5" customHeight="1">
      <c r="A91" s="224" t="s">
        <v>262</v>
      </c>
      <c r="B91" s="133" t="s">
        <v>263</v>
      </c>
      <c r="C91" s="330"/>
      <c r="D91" s="330"/>
      <c r="E91" s="330"/>
      <c r="F91" s="330"/>
    </row>
    <row r="92" spans="1:6" ht="12.75" customHeight="1">
      <c r="A92" s="225" t="s">
        <v>264</v>
      </c>
      <c r="B92" s="148" t="s">
        <v>265</v>
      </c>
      <c r="C92" s="331">
        <f>SUM(C86:C91)</f>
        <v>0</v>
      </c>
      <c r="D92" s="331">
        <f>SUM(D86:D91)</f>
        <v>0</v>
      </c>
      <c r="E92" s="331">
        <f>SUM(E86:E91)</f>
        <v>0</v>
      </c>
      <c r="F92" s="331">
        <f>SUM(F86:F91)</f>
        <v>0</v>
      </c>
    </row>
    <row r="93" spans="1:6" ht="12.75" customHeight="1">
      <c r="A93" s="224" t="s">
        <v>266</v>
      </c>
      <c r="B93" s="133" t="s">
        <v>267</v>
      </c>
      <c r="C93" s="330"/>
      <c r="D93" s="330"/>
      <c r="E93" s="330"/>
      <c r="F93" s="330"/>
    </row>
    <row r="94" spans="1:6" ht="12.75" customHeight="1">
      <c r="A94" s="224" t="s">
        <v>269</v>
      </c>
      <c r="B94" s="133" t="s">
        <v>270</v>
      </c>
      <c r="C94" s="330"/>
      <c r="D94" s="330"/>
      <c r="E94" s="330"/>
      <c r="F94" s="330"/>
    </row>
    <row r="95" spans="1:6" ht="12.75" customHeight="1">
      <c r="A95" s="224" t="s">
        <v>271</v>
      </c>
      <c r="B95" s="133" t="s">
        <v>272</v>
      </c>
      <c r="C95" s="330"/>
      <c r="D95" s="330"/>
      <c r="E95" s="330"/>
      <c r="F95" s="330"/>
    </row>
    <row r="96" spans="1:6" ht="24" customHeight="1">
      <c r="A96" s="224" t="s">
        <v>273</v>
      </c>
      <c r="B96" s="133" t="s">
        <v>274</v>
      </c>
      <c r="C96" s="330"/>
      <c r="D96" s="330"/>
      <c r="E96" s="330"/>
      <c r="F96" s="330"/>
    </row>
    <row r="97" spans="1:6" ht="15" customHeight="1">
      <c r="A97" s="225" t="s">
        <v>275</v>
      </c>
      <c r="B97" s="148" t="s">
        <v>276</v>
      </c>
      <c r="C97" s="331">
        <f>SUM(C93:C96)</f>
        <v>0</v>
      </c>
      <c r="D97" s="331">
        <f>SUM(D93:D96)</f>
        <v>0</v>
      </c>
      <c r="E97" s="331">
        <f>SUM(E93:E96)</f>
        <v>0</v>
      </c>
      <c r="F97" s="331">
        <f>SUM(F93:F96)</f>
        <v>0</v>
      </c>
    </row>
    <row r="98" spans="1:6" ht="25.5" customHeight="1">
      <c r="A98" s="224" t="s">
        <v>277</v>
      </c>
      <c r="B98" s="158" t="s">
        <v>278</v>
      </c>
      <c r="C98" s="330"/>
      <c r="D98" s="330"/>
      <c r="E98" s="330"/>
      <c r="F98" s="330"/>
    </row>
    <row r="99" spans="1:6" ht="27" customHeight="1">
      <c r="A99" s="155" t="s">
        <v>279</v>
      </c>
      <c r="B99" s="133" t="s">
        <v>280</v>
      </c>
      <c r="C99" s="330"/>
      <c r="D99" s="330"/>
      <c r="E99" s="330"/>
      <c r="F99" s="330"/>
    </row>
    <row r="100" spans="1:6" ht="15.75" customHeight="1">
      <c r="A100" s="225" t="s">
        <v>281</v>
      </c>
      <c r="B100" s="226" t="s">
        <v>282</v>
      </c>
      <c r="C100" s="192">
        <f>SUM(C98:C99)</f>
        <v>0</v>
      </c>
      <c r="D100" s="192">
        <f>SUM(D98:D99)</f>
        <v>0</v>
      </c>
      <c r="E100" s="192">
        <f>SUM(E98:E99)</f>
        <v>0</v>
      </c>
      <c r="F100" s="192">
        <f>SUM(F98:F99)</f>
        <v>0</v>
      </c>
    </row>
    <row r="101" spans="1:6" ht="15" customHeight="1">
      <c r="A101" s="333"/>
      <c r="B101" s="227" t="s">
        <v>283</v>
      </c>
      <c r="C101" s="192">
        <f>SUM(C100+C97+C92+C85+C78+C29+C23)</f>
        <v>3633.3049</v>
      </c>
      <c r="D101" s="192">
        <f>SUM(D100+D97+D92+D85+D78+D29+D23)</f>
        <v>3633.3049</v>
      </c>
      <c r="E101" s="357">
        <f>SUM(E100+E97+E92+E85+E78+E29+E23)</f>
        <v>3633</v>
      </c>
      <c r="F101" s="357">
        <f>SUM(F100+F97+F92+F85+F78+F29+F23)</f>
        <v>1729</v>
      </c>
    </row>
    <row r="102" spans="1:9" ht="18.75">
      <c r="A102" s="322"/>
      <c r="C102" s="162"/>
      <c r="D102" s="359"/>
      <c r="E102" s="359"/>
      <c r="F102" s="359"/>
      <c r="I102" s="322"/>
    </row>
    <row r="103" spans="1:9" ht="15" customHeight="1">
      <c r="A103" s="322"/>
      <c r="C103" s="162"/>
      <c r="D103" s="359"/>
      <c r="E103" s="359"/>
      <c r="F103" s="359"/>
      <c r="G103" s="3">
        <f>6*41*395</f>
        <v>97170</v>
      </c>
      <c r="H103" s="3" t="s">
        <v>410</v>
      </c>
      <c r="I103" s="322"/>
    </row>
    <row r="104" spans="1:9" ht="15" customHeight="1">
      <c r="A104" s="322"/>
      <c r="C104" s="162"/>
      <c r="G104" s="325">
        <f>G103*27%</f>
        <v>26235.9</v>
      </c>
      <c r="I104" s="322"/>
    </row>
    <row r="105" spans="1:9" ht="15" customHeight="1">
      <c r="A105" s="322"/>
      <c r="C105" s="162"/>
      <c r="G105" s="325">
        <f>G103*1.27</f>
        <v>123405.90000000001</v>
      </c>
      <c r="I105" s="322"/>
    </row>
    <row r="106" spans="1:9" ht="15" customHeight="1">
      <c r="A106" s="322"/>
      <c r="C106" s="162"/>
      <c r="I106" s="322"/>
    </row>
    <row r="107" spans="1:9" ht="15" customHeight="1">
      <c r="A107" s="322"/>
      <c r="C107" s="162"/>
      <c r="I107" s="322"/>
    </row>
    <row r="108" spans="1:9" ht="15" customHeight="1">
      <c r="A108" s="322"/>
      <c r="C108" s="162"/>
      <c r="G108" s="3">
        <f>6*180*415</f>
        <v>448200</v>
      </c>
      <c r="H108" s="3" t="s">
        <v>410</v>
      </c>
      <c r="I108" s="322"/>
    </row>
    <row r="109" spans="1:9" ht="15" customHeight="1">
      <c r="A109" s="322"/>
      <c r="C109" s="162"/>
      <c r="G109" s="325">
        <f>G108*27%</f>
        <v>121014.00000000001</v>
      </c>
      <c r="I109" s="322"/>
    </row>
    <row r="110" spans="1:9" ht="15" customHeight="1">
      <c r="A110" s="322"/>
      <c r="C110" s="162"/>
      <c r="G110" s="325">
        <f>G108*1.27</f>
        <v>569214</v>
      </c>
      <c r="I110" s="322"/>
    </row>
    <row r="111" spans="1:9" ht="15" customHeight="1">
      <c r="A111" s="322"/>
      <c r="C111" s="162"/>
      <c r="I111" s="322"/>
    </row>
    <row r="112" spans="1:9" ht="15" customHeight="1">
      <c r="A112" s="322"/>
      <c r="C112" s="162"/>
      <c r="I112" s="322"/>
    </row>
    <row r="113" spans="1:9" ht="15" customHeight="1">
      <c r="A113" s="322"/>
      <c r="C113" s="162"/>
      <c r="G113" s="3">
        <f>400*395</f>
        <v>158000</v>
      </c>
      <c r="H113" s="3" t="s">
        <v>412</v>
      </c>
      <c r="I113" s="322"/>
    </row>
    <row r="114" spans="1:9" ht="15" customHeight="1">
      <c r="A114" s="322"/>
      <c r="C114" s="162"/>
      <c r="G114" s="325">
        <f>G113*27%</f>
        <v>42660</v>
      </c>
      <c r="I114" s="322"/>
    </row>
    <row r="115" spans="1:9" ht="15" customHeight="1">
      <c r="A115" s="322"/>
      <c r="C115" s="162"/>
      <c r="G115" s="325">
        <f>G113*1.27</f>
        <v>200660</v>
      </c>
      <c r="I115" s="322"/>
    </row>
    <row r="116" spans="1:9" ht="15" customHeight="1">
      <c r="A116" s="322"/>
      <c r="C116" s="162"/>
      <c r="I116" s="322"/>
    </row>
    <row r="117" spans="1:9" ht="15" customHeight="1">
      <c r="A117" s="322"/>
      <c r="C117" s="162"/>
      <c r="I117" s="322"/>
    </row>
    <row r="118" spans="1:9" ht="15" customHeight="1">
      <c r="A118" s="322"/>
      <c r="C118" s="162"/>
      <c r="G118" s="3">
        <f>2000*415</f>
        <v>830000</v>
      </c>
      <c r="H118" s="3" t="s">
        <v>412</v>
      </c>
      <c r="I118" s="322"/>
    </row>
    <row r="119" spans="1:9" ht="15" customHeight="1">
      <c r="A119" s="322"/>
      <c r="C119" s="162"/>
      <c r="G119" s="325">
        <f>G118*27%</f>
        <v>224100.00000000003</v>
      </c>
      <c r="I119" s="322"/>
    </row>
    <row r="120" spans="1:9" ht="15" customHeight="1">
      <c r="A120" s="322"/>
      <c r="C120" s="162"/>
      <c r="G120" s="325">
        <f>G118*1.27</f>
        <v>1054100</v>
      </c>
      <c r="I120" s="322"/>
    </row>
    <row r="121" spans="1:9" ht="15" customHeight="1">
      <c r="A121" s="322"/>
      <c r="C121" s="162"/>
      <c r="I121" s="322"/>
    </row>
    <row r="122" spans="1:9" ht="15" customHeight="1">
      <c r="A122" s="322"/>
      <c r="C122" s="162"/>
      <c r="I122" s="322"/>
    </row>
    <row r="123" spans="1:9" ht="15" customHeight="1">
      <c r="A123" s="322"/>
      <c r="C123" s="162"/>
      <c r="G123" s="3">
        <f>45*20*1475</f>
        <v>1327500</v>
      </c>
      <c r="H123" s="3" t="s">
        <v>412</v>
      </c>
      <c r="I123" s="322"/>
    </row>
    <row r="124" spans="1:9" ht="15" customHeight="1">
      <c r="A124" s="322"/>
      <c r="C124" s="162"/>
      <c r="G124" s="325">
        <f>G123*27%</f>
        <v>358425</v>
      </c>
      <c r="I124" s="322"/>
    </row>
    <row r="125" spans="1:9" ht="15" customHeight="1">
      <c r="A125" s="322"/>
      <c r="C125" s="162"/>
      <c r="G125" s="325">
        <f>G123*1.27</f>
        <v>1685925</v>
      </c>
      <c r="I125" s="322"/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5" r:id="rId1"/>
  <headerFooter alignWithMargins="0">
    <oddHeader>&amp;L&amp;D&amp;C&amp;P/&amp;N</oddHeader>
    <oddFooter>&amp;L&amp;"Times New Roman,Normál"&amp;12&amp;F&amp;R&amp;A</oddFooter>
  </headerFooter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2"/>
  <sheetViews>
    <sheetView view="pageBreakPreview" zoomScale="90" zoomScaleSheetLayoutView="90" zoomScalePageLayoutView="0" workbookViewId="0" topLeftCell="A85">
      <selection activeCell="F71" sqref="F71"/>
    </sheetView>
  </sheetViews>
  <sheetFormatPr defaultColWidth="8.41015625" defaultRowHeight="18"/>
  <cols>
    <col min="1" max="1" width="8.41015625" style="3" customWidth="1"/>
    <col min="2" max="2" width="35.91015625" style="3" customWidth="1"/>
    <col min="3" max="3" width="6.33203125" style="161" customWidth="1"/>
    <col min="4" max="4" width="6" style="162" customWidth="1"/>
    <col min="5" max="6" width="9.58203125" style="162" customWidth="1"/>
    <col min="7" max="248" width="7.08203125" style="3" customWidth="1"/>
    <col min="249" max="16384" width="8.41015625" style="3" customWidth="1"/>
  </cols>
  <sheetData>
    <row r="1" spans="1:6" ht="12.75">
      <c r="A1" s="163"/>
      <c r="B1" s="163"/>
      <c r="C1" s="163"/>
      <c r="D1" s="163"/>
      <c r="E1" s="163"/>
      <c r="F1" s="163"/>
    </row>
    <row r="2" spans="1:6" ht="12.75">
      <c r="A2" s="880" t="s">
        <v>50</v>
      </c>
      <c r="B2" s="880"/>
      <c r="C2" s="880"/>
      <c r="D2" s="880"/>
      <c r="E2" s="880"/>
      <c r="F2" s="3"/>
    </row>
    <row r="3" spans="1:6" ht="12.75">
      <c r="A3" s="163"/>
      <c r="B3" s="163"/>
      <c r="C3" s="163"/>
      <c r="D3" s="163"/>
      <c r="E3" s="163" t="s">
        <v>5</v>
      </c>
      <c r="F3" s="163" t="s">
        <v>708</v>
      </c>
    </row>
    <row r="4" spans="1:6" ht="12.75">
      <c r="A4" s="134">
        <v>562917</v>
      </c>
      <c r="B4" s="74" t="s">
        <v>18</v>
      </c>
      <c r="C4" s="164" t="s">
        <v>292</v>
      </c>
      <c r="D4" s="164" t="s">
        <v>292</v>
      </c>
      <c r="E4" s="353">
        <v>43080</v>
      </c>
      <c r="F4" s="353">
        <v>43100</v>
      </c>
    </row>
    <row r="5" spans="1:6" ht="12.75">
      <c r="A5" s="319">
        <v>999999</v>
      </c>
      <c r="B5" s="78"/>
      <c r="C5" s="320"/>
      <c r="D5" s="320"/>
      <c r="E5" s="320"/>
      <c r="F5" s="320"/>
    </row>
    <row r="6" spans="1:6" ht="12.75" customHeight="1">
      <c r="A6" s="166" t="s">
        <v>60</v>
      </c>
      <c r="B6" s="167" t="s">
        <v>61</v>
      </c>
      <c r="C6" s="164"/>
      <c r="D6" s="164"/>
      <c r="E6" s="164"/>
      <c r="F6" s="164"/>
    </row>
    <row r="7" spans="1:6" ht="12.75" customHeight="1">
      <c r="A7" s="168" t="s">
        <v>64</v>
      </c>
      <c r="B7" s="169" t="s">
        <v>65</v>
      </c>
      <c r="C7" s="320"/>
      <c r="D7" s="320"/>
      <c r="E7" s="320"/>
      <c r="F7" s="320"/>
    </row>
    <row r="8" spans="1:6" ht="12.75" customHeight="1">
      <c r="A8" s="168" t="s">
        <v>69</v>
      </c>
      <c r="B8" s="169" t="s">
        <v>70</v>
      </c>
      <c r="C8" s="320"/>
      <c r="D8" s="320"/>
      <c r="E8" s="320"/>
      <c r="F8" s="320"/>
    </row>
    <row r="9" spans="1:6" ht="12.75" customHeight="1">
      <c r="A9" s="168" t="s">
        <v>73</v>
      </c>
      <c r="B9" s="169" t="s">
        <v>74</v>
      </c>
      <c r="C9" s="320"/>
      <c r="D9" s="320"/>
      <c r="E9" s="320"/>
      <c r="F9" s="320"/>
    </row>
    <row r="10" spans="1:6" ht="12.75" customHeight="1">
      <c r="A10" s="168" t="s">
        <v>77</v>
      </c>
      <c r="B10" s="170" t="s">
        <v>78</v>
      </c>
      <c r="C10" s="320"/>
      <c r="D10" s="320"/>
      <c r="E10" s="320"/>
      <c r="F10" s="320"/>
    </row>
    <row r="11" spans="1:6" ht="12.75" customHeight="1">
      <c r="A11" s="168" t="s">
        <v>82</v>
      </c>
      <c r="B11" s="170" t="s">
        <v>83</v>
      </c>
      <c r="C11" s="320"/>
      <c r="D11" s="320"/>
      <c r="E11" s="320"/>
      <c r="F11" s="320"/>
    </row>
    <row r="12" spans="1:6" ht="12.75" customHeight="1">
      <c r="A12" s="168" t="s">
        <v>86</v>
      </c>
      <c r="B12" s="171" t="s">
        <v>286</v>
      </c>
      <c r="C12" s="320"/>
      <c r="D12" s="320"/>
      <c r="E12" s="320"/>
      <c r="F12" s="320"/>
    </row>
    <row r="13" spans="1:6" ht="12.75" customHeight="1">
      <c r="A13" s="168" t="s">
        <v>89</v>
      </c>
      <c r="B13" s="171" t="s">
        <v>90</v>
      </c>
      <c r="C13" s="320"/>
      <c r="D13" s="320"/>
      <c r="E13" s="320"/>
      <c r="F13" s="320"/>
    </row>
    <row r="14" spans="1:6" ht="12.75" customHeight="1">
      <c r="A14" s="168" t="s">
        <v>92</v>
      </c>
      <c r="B14" s="169" t="s">
        <v>287</v>
      </c>
      <c r="C14" s="320"/>
      <c r="D14" s="320"/>
      <c r="E14" s="320"/>
      <c r="F14" s="320"/>
    </row>
    <row r="15" spans="1:6" ht="12.75" customHeight="1">
      <c r="A15" s="168" t="s">
        <v>96</v>
      </c>
      <c r="B15" s="169" t="s">
        <v>288</v>
      </c>
      <c r="C15" s="320"/>
      <c r="D15" s="320"/>
      <c r="E15" s="320"/>
      <c r="F15" s="320"/>
    </row>
    <row r="16" spans="1:6" ht="12.75" customHeight="1">
      <c r="A16" s="172" t="s">
        <v>98</v>
      </c>
      <c r="B16" s="173" t="s">
        <v>99</v>
      </c>
      <c r="C16" s="320"/>
      <c r="D16" s="320"/>
      <c r="E16" s="320"/>
      <c r="F16" s="320"/>
    </row>
    <row r="17" spans="1:6" ht="12.75" customHeight="1">
      <c r="A17" s="174" t="s">
        <v>102</v>
      </c>
      <c r="B17" s="175" t="s">
        <v>103</v>
      </c>
      <c r="C17" s="176">
        <f>SUM(C6:C16)</f>
        <v>0</v>
      </c>
      <c r="D17" s="176">
        <f>SUM(D6:D16)</f>
        <v>0</v>
      </c>
      <c r="E17" s="176">
        <f>SUM(E6:E16)</f>
        <v>0</v>
      </c>
      <c r="F17" s="176">
        <f>SUM(F6:F16)</f>
        <v>0</v>
      </c>
    </row>
    <row r="18" spans="1:6" ht="12.75" customHeight="1">
      <c r="A18" s="177" t="s">
        <v>104</v>
      </c>
      <c r="B18" s="178" t="s">
        <v>105</v>
      </c>
      <c r="C18" s="320"/>
      <c r="D18" s="320"/>
      <c r="E18" s="320"/>
      <c r="F18" s="320"/>
    </row>
    <row r="19" spans="1:6" ht="12.75" customHeight="1">
      <c r="A19" s="177" t="s">
        <v>107</v>
      </c>
      <c r="B19" s="178" t="s">
        <v>108</v>
      </c>
      <c r="C19" s="320"/>
      <c r="D19" s="320"/>
      <c r="E19" s="320"/>
      <c r="F19" s="320"/>
    </row>
    <row r="20" spans="1:6" ht="12.75" customHeight="1">
      <c r="A20" s="177" t="s">
        <v>109</v>
      </c>
      <c r="B20" s="178" t="s">
        <v>110</v>
      </c>
      <c r="C20" s="320"/>
      <c r="D20" s="320"/>
      <c r="E20" s="320"/>
      <c r="F20" s="320"/>
    </row>
    <row r="21" spans="1:6" ht="12.75" customHeight="1">
      <c r="A21" s="177" t="s">
        <v>111</v>
      </c>
      <c r="B21" s="178" t="s">
        <v>112</v>
      </c>
      <c r="C21" s="320"/>
      <c r="D21" s="320"/>
      <c r="E21" s="320"/>
      <c r="F21" s="320"/>
    </row>
    <row r="22" spans="1:6" ht="12.75" customHeight="1">
      <c r="A22" s="174" t="s">
        <v>115</v>
      </c>
      <c r="B22" s="175" t="s">
        <v>116</v>
      </c>
      <c r="C22" s="179">
        <f>SUM(C18:C21)</f>
        <v>0</v>
      </c>
      <c r="D22" s="179">
        <f>SUM(D18:D21)</f>
        <v>0</v>
      </c>
      <c r="E22" s="179">
        <f>SUM(E18:E21)</f>
        <v>0</v>
      </c>
      <c r="F22" s="179">
        <f>SUM(F18:F21)</f>
        <v>0</v>
      </c>
    </row>
    <row r="23" spans="1:6" ht="12.75" customHeight="1">
      <c r="A23" s="180" t="s">
        <v>117</v>
      </c>
      <c r="B23" s="181" t="s">
        <v>118</v>
      </c>
      <c r="C23" s="176">
        <f>SUM(C22,C17)</f>
        <v>0</v>
      </c>
      <c r="D23" s="176">
        <f>SUM(D22,D17)</f>
        <v>0</v>
      </c>
      <c r="E23" s="176">
        <f>SUM(E22,E17)</f>
        <v>0</v>
      </c>
      <c r="F23" s="176">
        <f>SUM(F22,F17)</f>
        <v>0</v>
      </c>
    </row>
    <row r="24" spans="1:6" ht="12.75" customHeight="1">
      <c r="A24" s="182"/>
      <c r="B24" s="183"/>
      <c r="C24" s="320"/>
      <c r="D24" s="320"/>
      <c r="E24" s="320"/>
      <c r="F24" s="320"/>
    </row>
    <row r="25" spans="1:6" ht="12.75" customHeight="1">
      <c r="A25" s="184" t="s">
        <v>120</v>
      </c>
      <c r="B25" s="185" t="s">
        <v>289</v>
      </c>
      <c r="C25" s="323"/>
      <c r="D25" s="323"/>
      <c r="E25" s="323"/>
      <c r="F25" s="323"/>
    </row>
    <row r="26" spans="1:6" ht="12.75" customHeight="1">
      <c r="A26" s="186" t="s">
        <v>123</v>
      </c>
      <c r="B26" s="185" t="s">
        <v>124</v>
      </c>
      <c r="C26" s="323"/>
      <c r="D26" s="323"/>
      <c r="E26" s="323"/>
      <c r="F26" s="323"/>
    </row>
    <row r="27" spans="1:6" ht="12.75" customHeight="1">
      <c r="A27" s="187" t="s">
        <v>125</v>
      </c>
      <c r="B27" s="188" t="s">
        <v>126</v>
      </c>
      <c r="C27" s="320"/>
      <c r="D27" s="320"/>
      <c r="E27" s="320"/>
      <c r="F27" s="320"/>
    </row>
    <row r="28" spans="1:6" ht="12.75" customHeight="1">
      <c r="A28" s="189" t="s">
        <v>128</v>
      </c>
      <c r="B28" s="188" t="s">
        <v>129</v>
      </c>
      <c r="C28" s="320"/>
      <c r="D28" s="320"/>
      <c r="E28" s="320"/>
      <c r="F28" s="320"/>
    </row>
    <row r="29" spans="1:6" ht="12.75" customHeight="1">
      <c r="A29" s="190" t="s">
        <v>131</v>
      </c>
      <c r="B29" s="191" t="s">
        <v>132</v>
      </c>
      <c r="C29" s="192">
        <f>SUM(C25:C28)</f>
        <v>0</v>
      </c>
      <c r="D29" s="192">
        <f>SUM(D25:D28)</f>
        <v>0</v>
      </c>
      <c r="E29" s="192">
        <f>SUM(E25:E28)</f>
        <v>0</v>
      </c>
      <c r="F29" s="192">
        <f>SUM(F25:F28)</f>
        <v>0</v>
      </c>
    </row>
    <row r="30" spans="1:6" ht="12.75" customHeight="1">
      <c r="A30" s="193"/>
      <c r="B30" s="194"/>
      <c r="C30" s="320"/>
      <c r="D30" s="320"/>
      <c r="E30" s="320"/>
      <c r="F30" s="320"/>
    </row>
    <row r="31" spans="1:6" ht="12.75" customHeight="1">
      <c r="A31" s="166" t="s">
        <v>133</v>
      </c>
      <c r="B31" s="195" t="s">
        <v>134</v>
      </c>
      <c r="C31" s="320"/>
      <c r="D31" s="320"/>
      <c r="E31" s="320"/>
      <c r="F31" s="320"/>
    </row>
    <row r="32" spans="1:6" ht="12.75" customHeight="1">
      <c r="A32" s="168" t="s">
        <v>135</v>
      </c>
      <c r="B32" s="169" t="s">
        <v>290</v>
      </c>
      <c r="C32" s="164"/>
      <c r="D32" s="164"/>
      <c r="E32" s="164"/>
      <c r="F32" s="164"/>
    </row>
    <row r="33" spans="1:6" ht="12.75" customHeight="1">
      <c r="A33" s="168" t="s">
        <v>137</v>
      </c>
      <c r="B33" s="169" t="s">
        <v>138</v>
      </c>
      <c r="C33" s="164"/>
      <c r="D33" s="164"/>
      <c r="E33" s="164"/>
      <c r="F33" s="164"/>
    </row>
    <row r="34" spans="1:6" ht="12.75" customHeight="1">
      <c r="A34" s="168" t="s">
        <v>140</v>
      </c>
      <c r="B34" s="169" t="s">
        <v>141</v>
      </c>
      <c r="C34" s="164"/>
      <c r="D34" s="164"/>
      <c r="E34" s="164"/>
      <c r="F34" s="164"/>
    </row>
    <row r="35" spans="1:6" ht="12.75" customHeight="1">
      <c r="A35" s="168" t="s">
        <v>142</v>
      </c>
      <c r="B35" s="169" t="s">
        <v>143</v>
      </c>
      <c r="C35" s="164"/>
      <c r="D35" s="164"/>
      <c r="E35" s="164"/>
      <c r="F35" s="164"/>
    </row>
    <row r="36" spans="1:6" ht="12.75" customHeight="1">
      <c r="A36" s="168" t="s">
        <v>145</v>
      </c>
      <c r="B36" s="196" t="s">
        <v>146</v>
      </c>
      <c r="C36" s="197">
        <f>SUM(C31:C35)</f>
        <v>0</v>
      </c>
      <c r="D36" s="197">
        <f>SUM(D31:D35)</f>
        <v>0</v>
      </c>
      <c r="E36" s="197">
        <f>SUM(E31:E35)</f>
        <v>0</v>
      </c>
      <c r="F36" s="197">
        <f>SUM(F31:F35)</f>
        <v>0</v>
      </c>
    </row>
    <row r="37" spans="1:6" ht="12.75" customHeight="1">
      <c r="A37" s="168" t="s">
        <v>147</v>
      </c>
      <c r="B37" s="169" t="s">
        <v>148</v>
      </c>
      <c r="C37" s="324">
        <f>(G105+G110)/1000</f>
        <v>1466.77</v>
      </c>
      <c r="D37" s="324">
        <f>(G105+G110)/1000</f>
        <v>1466.77</v>
      </c>
      <c r="E37" s="324">
        <v>1467</v>
      </c>
      <c r="F37" s="324">
        <v>806</v>
      </c>
    </row>
    <row r="38" spans="1:6" ht="12.75" customHeight="1">
      <c r="A38" s="168" t="s">
        <v>149</v>
      </c>
      <c r="B38" s="169" t="s">
        <v>150</v>
      </c>
      <c r="C38" s="320"/>
      <c r="D38" s="320"/>
      <c r="E38" s="320"/>
      <c r="F38" s="320"/>
    </row>
    <row r="39" spans="1:6" ht="12.75" customHeight="1">
      <c r="A39" s="168" t="s">
        <v>151</v>
      </c>
      <c r="B39" s="169" t="s">
        <v>152</v>
      </c>
      <c r="C39" s="320"/>
      <c r="D39" s="320"/>
      <c r="E39" s="320"/>
      <c r="F39" s="320"/>
    </row>
    <row r="40" spans="1:6" ht="12.75" customHeight="1">
      <c r="A40" s="168" t="s">
        <v>153</v>
      </c>
      <c r="B40" s="169" t="s">
        <v>154</v>
      </c>
      <c r="C40" s="320"/>
      <c r="D40" s="320"/>
      <c r="E40" s="320"/>
      <c r="F40" s="320"/>
    </row>
    <row r="41" spans="1:6" ht="12.75" customHeight="1">
      <c r="A41" s="198" t="s">
        <v>156</v>
      </c>
      <c r="B41" s="199" t="s">
        <v>157</v>
      </c>
      <c r="C41" s="320"/>
      <c r="D41" s="320"/>
      <c r="E41" s="320"/>
      <c r="F41" s="320"/>
    </row>
    <row r="42" spans="1:6" ht="15" customHeight="1">
      <c r="A42" s="180" t="s">
        <v>159</v>
      </c>
      <c r="B42" s="200" t="s">
        <v>160</v>
      </c>
      <c r="C42" s="192">
        <f>SUM(C37:C41)</f>
        <v>1466.77</v>
      </c>
      <c r="D42" s="192">
        <f>SUM(D37:D41)</f>
        <v>1466.77</v>
      </c>
      <c r="E42" s="192">
        <f>SUM(E37:E41)</f>
        <v>1467</v>
      </c>
      <c r="F42" s="192">
        <f>SUM(F37:F41)</f>
        <v>806</v>
      </c>
    </row>
    <row r="43" spans="1:6" ht="15" customHeight="1">
      <c r="A43" s="201" t="s">
        <v>161</v>
      </c>
      <c r="B43" s="202" t="s">
        <v>162</v>
      </c>
      <c r="C43" s="326">
        <f>SUM(C42,C36)</f>
        <v>1466.77</v>
      </c>
      <c r="D43" s="326">
        <f>SUM(D42,D36)</f>
        <v>1466.77</v>
      </c>
      <c r="E43" s="326">
        <f>SUM(E42,E36)</f>
        <v>1467</v>
      </c>
      <c r="F43" s="326">
        <f>SUM(F42,F36)</f>
        <v>806</v>
      </c>
    </row>
    <row r="44" spans="1:6" ht="15" customHeight="1">
      <c r="A44" s="166" t="s">
        <v>163</v>
      </c>
      <c r="B44" s="195" t="s">
        <v>164</v>
      </c>
      <c r="C44" s="327"/>
      <c r="D44" s="327"/>
      <c r="E44" s="327"/>
      <c r="F44" s="327"/>
    </row>
    <row r="45" spans="1:6" ht="15" customHeight="1">
      <c r="A45" s="204" t="s">
        <v>165</v>
      </c>
      <c r="B45" s="205" t="s">
        <v>166</v>
      </c>
      <c r="C45" s="327"/>
      <c r="D45" s="327"/>
      <c r="E45" s="327"/>
      <c r="F45" s="327"/>
    </row>
    <row r="46" spans="1:6" ht="15" customHeight="1">
      <c r="A46" s="168" t="s">
        <v>167</v>
      </c>
      <c r="B46" s="169" t="s">
        <v>168</v>
      </c>
      <c r="C46" s="328"/>
      <c r="D46" s="328"/>
      <c r="E46" s="328"/>
      <c r="F46" s="328"/>
    </row>
    <row r="47" spans="1:6" ht="15" customHeight="1">
      <c r="A47" s="206" t="s">
        <v>169</v>
      </c>
      <c r="B47" s="207" t="s">
        <v>170</v>
      </c>
      <c r="C47" s="326">
        <f>SUM(C44:C46)</f>
        <v>0</v>
      </c>
      <c r="D47" s="326">
        <f>SUM(D44:D46)</f>
        <v>0</v>
      </c>
      <c r="E47" s="326">
        <f>SUM(E44:E46)</f>
        <v>0</v>
      </c>
      <c r="F47" s="326">
        <f>SUM(F44:F46)</f>
        <v>0</v>
      </c>
    </row>
    <row r="48" spans="1:6" ht="15" customHeight="1">
      <c r="A48" s="168" t="s">
        <v>171</v>
      </c>
      <c r="B48" s="169" t="s">
        <v>172</v>
      </c>
      <c r="C48" s="328"/>
      <c r="D48" s="328"/>
      <c r="E48" s="328"/>
      <c r="F48" s="328"/>
    </row>
    <row r="49" spans="1:6" ht="15" customHeight="1">
      <c r="A49" s="168" t="s">
        <v>173</v>
      </c>
      <c r="B49" s="169" t="s">
        <v>174</v>
      </c>
      <c r="C49" s="327"/>
      <c r="D49" s="327"/>
      <c r="E49" s="327"/>
      <c r="F49" s="327"/>
    </row>
    <row r="50" spans="1:6" ht="13.5" customHeight="1">
      <c r="A50" s="168" t="s">
        <v>175</v>
      </c>
      <c r="B50" s="169" t="s">
        <v>176</v>
      </c>
      <c r="C50" s="327"/>
      <c r="D50" s="327"/>
      <c r="E50" s="327"/>
      <c r="F50" s="327"/>
    </row>
    <row r="51" spans="1:6" ht="13.5" customHeight="1">
      <c r="A51" s="206" t="s">
        <v>177</v>
      </c>
      <c r="B51" s="207" t="s">
        <v>178</v>
      </c>
      <c r="C51" s="326">
        <f>SUM(C48:C50)</f>
        <v>0</v>
      </c>
      <c r="D51" s="326">
        <f>SUM(D48:D50)</f>
        <v>0</v>
      </c>
      <c r="E51" s="326">
        <f>SUM(E48:E50)</f>
        <v>0</v>
      </c>
      <c r="F51" s="326">
        <f>SUM(F48:F50)</f>
        <v>0</v>
      </c>
    </row>
    <row r="52" spans="1:6" ht="13.5" customHeight="1">
      <c r="A52" s="168" t="s">
        <v>179</v>
      </c>
      <c r="B52" s="169" t="s">
        <v>180</v>
      </c>
      <c r="C52" s="327"/>
      <c r="D52" s="327"/>
      <c r="E52" s="327"/>
      <c r="F52" s="327"/>
    </row>
    <row r="53" spans="1:6" ht="13.5" customHeight="1">
      <c r="A53" s="168" t="s">
        <v>181</v>
      </c>
      <c r="B53" s="169" t="s">
        <v>182</v>
      </c>
      <c r="C53" s="328"/>
      <c r="D53" s="328"/>
      <c r="E53" s="328"/>
      <c r="F53" s="328"/>
    </row>
    <row r="54" spans="1:6" ht="13.5" customHeight="1">
      <c r="A54" s="168" t="s">
        <v>184</v>
      </c>
      <c r="B54" s="169" t="s">
        <v>185</v>
      </c>
      <c r="C54" s="327"/>
      <c r="D54" s="327"/>
      <c r="E54" s="327"/>
      <c r="F54" s="327"/>
    </row>
    <row r="55" spans="1:6" ht="13.5" customHeight="1">
      <c r="A55" s="206" t="s">
        <v>186</v>
      </c>
      <c r="B55" s="207" t="s">
        <v>187</v>
      </c>
      <c r="C55" s="326">
        <f>SUM(C53:C54)</f>
        <v>0</v>
      </c>
      <c r="D55" s="326">
        <f>SUM(D53:D54)</f>
        <v>0</v>
      </c>
      <c r="E55" s="326">
        <f>SUM(E53:E54)</f>
        <v>0</v>
      </c>
      <c r="F55" s="326">
        <f>SUM(F53:F54)</f>
        <v>0</v>
      </c>
    </row>
    <row r="56" spans="1:6" ht="13.5" customHeight="1">
      <c r="A56" s="206" t="s">
        <v>188</v>
      </c>
      <c r="B56" s="208" t="s">
        <v>189</v>
      </c>
      <c r="C56" s="329"/>
      <c r="D56" s="329"/>
      <c r="E56" s="329"/>
      <c r="F56" s="329"/>
    </row>
    <row r="57" spans="1:6" ht="13.5" customHeight="1">
      <c r="A57" s="198"/>
      <c r="B57" s="128" t="s">
        <v>190</v>
      </c>
      <c r="C57" s="330"/>
      <c r="D57" s="330"/>
      <c r="E57" s="330"/>
      <c r="F57" s="330"/>
    </row>
    <row r="58" spans="1:6" ht="13.5" customHeight="1">
      <c r="A58" s="198" t="s">
        <v>191</v>
      </c>
      <c r="B58" s="128" t="s">
        <v>192</v>
      </c>
      <c r="C58" s="330"/>
      <c r="D58" s="330"/>
      <c r="E58" s="330"/>
      <c r="F58" s="330"/>
    </row>
    <row r="59" spans="1:6" ht="13.5" customHeight="1">
      <c r="A59" s="198" t="s">
        <v>194</v>
      </c>
      <c r="B59" s="128" t="s">
        <v>195</v>
      </c>
      <c r="C59" s="330"/>
      <c r="D59" s="330"/>
      <c r="E59" s="330"/>
      <c r="F59" s="330"/>
    </row>
    <row r="60" spans="1:6" ht="13.5" customHeight="1">
      <c r="A60" s="211" t="s">
        <v>196</v>
      </c>
      <c r="B60" s="130" t="s">
        <v>197</v>
      </c>
      <c r="C60" s="331">
        <f>SUM(C58:C59)</f>
        <v>0</v>
      </c>
      <c r="D60" s="331">
        <f>SUM(D58:D59)</f>
        <v>0</v>
      </c>
      <c r="E60" s="331">
        <f>SUM(E58:E59)</f>
        <v>0</v>
      </c>
      <c r="F60" s="331">
        <f>SUM(F58:F59)</f>
        <v>0</v>
      </c>
    </row>
    <row r="61" spans="1:6" ht="15" customHeight="1">
      <c r="A61" s="189" t="s">
        <v>198</v>
      </c>
      <c r="B61" s="133" t="s">
        <v>199</v>
      </c>
      <c r="C61" s="331"/>
      <c r="D61" s="331"/>
      <c r="E61" s="331"/>
      <c r="F61" s="331"/>
    </row>
    <row r="62" spans="1:6" ht="15" customHeight="1">
      <c r="A62" s="189" t="s">
        <v>200</v>
      </c>
      <c r="B62" s="133" t="s">
        <v>201</v>
      </c>
      <c r="C62" s="331"/>
      <c r="D62" s="331"/>
      <c r="E62" s="331"/>
      <c r="F62" s="331"/>
    </row>
    <row r="63" spans="1:6" ht="15" customHeight="1">
      <c r="A63" s="189" t="s">
        <v>202</v>
      </c>
      <c r="B63" s="133" t="s">
        <v>203</v>
      </c>
      <c r="C63" s="331"/>
      <c r="D63" s="331"/>
      <c r="E63" s="331"/>
      <c r="F63" s="331"/>
    </row>
    <row r="64" spans="1:6" ht="15" customHeight="1">
      <c r="A64" s="189" t="s">
        <v>205</v>
      </c>
      <c r="B64" s="133" t="s">
        <v>206</v>
      </c>
      <c r="C64" s="331"/>
      <c r="D64" s="331"/>
      <c r="E64" s="331"/>
      <c r="F64" s="331"/>
    </row>
    <row r="65" spans="1:6" ht="15" customHeight="1">
      <c r="A65" s="213" t="s">
        <v>208</v>
      </c>
      <c r="B65" s="130" t="s">
        <v>209</v>
      </c>
      <c r="C65" s="331">
        <f>SUM(C61:C64)</f>
        <v>0</v>
      </c>
      <c r="D65" s="331">
        <f>SUM(D61:D64)</f>
        <v>0</v>
      </c>
      <c r="E65" s="331">
        <f>SUM(E61:E64)</f>
        <v>0</v>
      </c>
      <c r="F65" s="331">
        <f>SUM(F61:F64)</f>
        <v>0</v>
      </c>
    </row>
    <row r="66" spans="1:6" ht="15" customHeight="1">
      <c r="A66" s="214" t="s">
        <v>210</v>
      </c>
      <c r="B66" s="127" t="s">
        <v>211</v>
      </c>
      <c r="C66" s="332">
        <f>SUM(C65+C60+C56+C55+C52)</f>
        <v>0</v>
      </c>
      <c r="D66" s="332">
        <f>SUM(D65+D60+D56+D55+D52)</f>
        <v>0</v>
      </c>
      <c r="E66" s="332">
        <f>SUM(E65+E60+E56+E55+E52)</f>
        <v>0</v>
      </c>
      <c r="F66" s="332">
        <f>SUM(F65+F60+F56+F55+F52)</f>
        <v>0</v>
      </c>
    </row>
    <row r="67" spans="1:6" ht="15.75" customHeight="1">
      <c r="A67" s="168" t="s">
        <v>212</v>
      </c>
      <c r="B67" s="133" t="s">
        <v>213</v>
      </c>
      <c r="C67" s="330"/>
      <c r="D67" s="330"/>
      <c r="E67" s="330"/>
      <c r="F67" s="330"/>
    </row>
    <row r="68" spans="1:6" ht="15.75" customHeight="1">
      <c r="A68" s="168" t="s">
        <v>214</v>
      </c>
      <c r="B68" s="133" t="s">
        <v>215</v>
      </c>
      <c r="C68" s="330"/>
      <c r="D68" s="330"/>
      <c r="E68" s="330"/>
      <c r="F68" s="330"/>
    </row>
    <row r="69" spans="1:6" ht="15.75" customHeight="1">
      <c r="A69" s="206" t="s">
        <v>217</v>
      </c>
      <c r="B69" s="127" t="s">
        <v>218</v>
      </c>
      <c r="C69" s="332">
        <f>SUM(C67:C68)</f>
        <v>0</v>
      </c>
      <c r="D69" s="332">
        <f>SUM(D67:D68)</f>
        <v>0</v>
      </c>
      <c r="E69" s="332">
        <f>SUM(E67:E68)</f>
        <v>0</v>
      </c>
      <c r="F69" s="332">
        <f>SUM(F67:F68)</f>
        <v>0</v>
      </c>
    </row>
    <row r="70" spans="1:6" ht="26.25" customHeight="1">
      <c r="A70" s="211" t="s">
        <v>219</v>
      </c>
      <c r="B70" s="130" t="s">
        <v>220</v>
      </c>
      <c r="C70" s="331">
        <f>C37*27%</f>
        <v>396.02790000000005</v>
      </c>
      <c r="D70" s="331">
        <f>D37*27%</f>
        <v>396.02790000000005</v>
      </c>
      <c r="E70" s="331">
        <v>396</v>
      </c>
      <c r="F70" s="331">
        <v>159</v>
      </c>
    </row>
    <row r="71" spans="1:6" ht="15" customHeight="1">
      <c r="A71" s="180" t="s">
        <v>221</v>
      </c>
      <c r="B71" s="130" t="s">
        <v>222</v>
      </c>
      <c r="C71" s="331"/>
      <c r="D71" s="331"/>
      <c r="E71" s="331"/>
      <c r="F71" s="331"/>
    </row>
    <row r="72" spans="1:6" ht="15" customHeight="1">
      <c r="A72" s="78" t="s">
        <v>223</v>
      </c>
      <c r="B72" s="130" t="s">
        <v>224</v>
      </c>
      <c r="C72" s="331"/>
      <c r="D72" s="331"/>
      <c r="E72" s="331"/>
      <c r="F72" s="331"/>
    </row>
    <row r="73" spans="1:6" ht="15" customHeight="1">
      <c r="A73" s="218" t="s">
        <v>225</v>
      </c>
      <c r="B73" s="142" t="s">
        <v>226</v>
      </c>
      <c r="C73" s="331"/>
      <c r="D73" s="331"/>
      <c r="E73" s="331"/>
      <c r="F73" s="331"/>
    </row>
    <row r="74" spans="1:6" ht="15" customHeight="1">
      <c r="A74" s="219" t="s">
        <v>227</v>
      </c>
      <c r="B74" s="143" t="s">
        <v>228</v>
      </c>
      <c r="C74" s="330"/>
      <c r="D74" s="330"/>
      <c r="E74" s="330"/>
      <c r="F74" s="330"/>
    </row>
    <row r="75" spans="1:6" ht="15" customHeight="1">
      <c r="A75" s="219" t="s">
        <v>229</v>
      </c>
      <c r="B75" s="143" t="s">
        <v>230</v>
      </c>
      <c r="C75" s="330"/>
      <c r="D75" s="330"/>
      <c r="E75" s="330"/>
      <c r="F75" s="330"/>
    </row>
    <row r="76" spans="1:6" ht="15" customHeight="1">
      <c r="A76" s="220" t="s">
        <v>231</v>
      </c>
      <c r="B76" s="130" t="s">
        <v>232</v>
      </c>
      <c r="C76" s="331">
        <f>SUM(C74:C75)</f>
        <v>0</v>
      </c>
      <c r="D76" s="331">
        <f>SUM(D74:D75)</f>
        <v>0</v>
      </c>
      <c r="E76" s="331">
        <f>SUM(E74:E75)</f>
        <v>0</v>
      </c>
      <c r="F76" s="331">
        <f>SUM(F74:F75)</f>
        <v>0</v>
      </c>
    </row>
    <row r="77" spans="1:6" ht="15" customHeight="1">
      <c r="A77" s="221" t="s">
        <v>233</v>
      </c>
      <c r="B77" s="127" t="s">
        <v>234</v>
      </c>
      <c r="C77" s="332">
        <f>C76+C73+C72+C71+C70</f>
        <v>396.02790000000005</v>
      </c>
      <c r="D77" s="332">
        <f>D76+D73+D72+D71+D70</f>
        <v>396.02790000000005</v>
      </c>
      <c r="E77" s="332">
        <f>E76+E73+E72+E71+E70</f>
        <v>396</v>
      </c>
      <c r="F77" s="332">
        <f>F76+F73+F72+F71+F70</f>
        <v>159</v>
      </c>
    </row>
    <row r="78" spans="1:9" ht="15" customHeight="1">
      <c r="A78" s="222" t="s">
        <v>235</v>
      </c>
      <c r="B78" s="148" t="s">
        <v>236</v>
      </c>
      <c r="C78" s="332">
        <f>SUM(C77+C69+C66+C47+C43)</f>
        <v>1862.7979</v>
      </c>
      <c r="D78" s="332">
        <f>SUM(D77+D69+D66+D47+D43)</f>
        <v>1862.7979</v>
      </c>
      <c r="E78" s="332">
        <f>SUM(E77+E69+E66+E47+E43)</f>
        <v>1863</v>
      </c>
      <c r="F78" s="332">
        <f>SUM(F77+F69+F66+F47+F43)</f>
        <v>965</v>
      </c>
      <c r="I78" s="146"/>
    </row>
    <row r="79" spans="1:9" ht="15" customHeight="1">
      <c r="A79" s="220" t="s">
        <v>237</v>
      </c>
      <c r="B79" s="133" t="s">
        <v>238</v>
      </c>
      <c r="C79" s="331"/>
      <c r="D79" s="331"/>
      <c r="E79" s="331"/>
      <c r="F79" s="331"/>
      <c r="I79" s="146"/>
    </row>
    <row r="80" spans="1:9" ht="24.75" customHeight="1">
      <c r="A80" s="220" t="s">
        <v>239</v>
      </c>
      <c r="B80" s="133" t="s">
        <v>240</v>
      </c>
      <c r="C80" s="331"/>
      <c r="D80" s="331"/>
      <c r="E80" s="331"/>
      <c r="F80" s="331"/>
      <c r="I80" s="146"/>
    </row>
    <row r="81" spans="1:9" ht="13.5" customHeight="1">
      <c r="A81" s="220"/>
      <c r="B81" s="185" t="s">
        <v>241</v>
      </c>
      <c r="C81" s="331"/>
      <c r="D81" s="331"/>
      <c r="E81" s="331"/>
      <c r="F81" s="331"/>
      <c r="I81" s="146"/>
    </row>
    <row r="82" spans="1:6" ht="13.5" customHeight="1">
      <c r="A82" s="220"/>
      <c r="B82" s="185" t="s">
        <v>242</v>
      </c>
      <c r="C82" s="327"/>
      <c r="D82" s="327"/>
      <c r="E82" s="327"/>
      <c r="F82" s="327"/>
    </row>
    <row r="83" spans="1:6" ht="13.5" customHeight="1">
      <c r="A83" s="220"/>
      <c r="B83" s="104" t="s">
        <v>243</v>
      </c>
      <c r="C83" s="327"/>
      <c r="D83" s="327"/>
      <c r="E83" s="327"/>
      <c r="F83" s="327"/>
    </row>
    <row r="84" spans="1:6" ht="13.5" customHeight="1">
      <c r="A84" s="221" t="s">
        <v>244</v>
      </c>
      <c r="B84" s="127" t="s">
        <v>245</v>
      </c>
      <c r="C84" s="192">
        <f>SUM(C80:C83)</f>
        <v>0</v>
      </c>
      <c r="D84" s="192">
        <f>SUM(D80:D83)</f>
        <v>0</v>
      </c>
      <c r="E84" s="192">
        <f>SUM(E80:E83)</f>
        <v>0</v>
      </c>
      <c r="F84" s="192">
        <f>SUM(F80:F83)</f>
        <v>0</v>
      </c>
    </row>
    <row r="85" spans="1:8" s="150" customFormat="1" ht="13.5" customHeight="1">
      <c r="A85" s="222" t="s">
        <v>246</v>
      </c>
      <c r="B85" s="222" t="s">
        <v>247</v>
      </c>
      <c r="C85" s="326">
        <f>SUM(C79+C84)</f>
        <v>0</v>
      </c>
      <c r="D85" s="326">
        <f>SUM(D79+D84)</f>
        <v>0</v>
      </c>
      <c r="E85" s="326">
        <f>SUM(E79+E84)</f>
        <v>0</v>
      </c>
      <c r="F85" s="326">
        <f>SUM(F79+F84)</f>
        <v>0</v>
      </c>
      <c r="G85" s="325"/>
      <c r="H85" s="3"/>
    </row>
    <row r="86" spans="1:7" ht="13.5" customHeight="1">
      <c r="A86" s="185" t="s">
        <v>248</v>
      </c>
      <c r="B86" s="133" t="s">
        <v>249</v>
      </c>
      <c r="C86" s="330"/>
      <c r="D86" s="330"/>
      <c r="E86" s="330"/>
      <c r="F86" s="330"/>
      <c r="G86" s="325"/>
    </row>
    <row r="87" spans="1:8" s="153" customFormat="1" ht="13.5" customHeight="1">
      <c r="A87" s="185" t="s">
        <v>250</v>
      </c>
      <c r="B87" s="133" t="s">
        <v>251</v>
      </c>
      <c r="C87" s="330"/>
      <c r="D87" s="330"/>
      <c r="E87" s="330"/>
      <c r="F87" s="330"/>
      <c r="G87" s="325"/>
      <c r="H87" s="3"/>
    </row>
    <row r="88" spans="1:6" ht="13.5" customHeight="1">
      <c r="A88" s="224" t="s">
        <v>252</v>
      </c>
      <c r="B88" s="133" t="s">
        <v>253</v>
      </c>
      <c r="C88" s="330"/>
      <c r="D88" s="330"/>
      <c r="E88" s="330"/>
      <c r="F88" s="330"/>
    </row>
    <row r="89" spans="1:6" ht="13.5" customHeight="1">
      <c r="A89" s="224" t="s">
        <v>254</v>
      </c>
      <c r="B89" s="133" t="s">
        <v>255</v>
      </c>
      <c r="C89" s="330"/>
      <c r="D89" s="330"/>
      <c r="E89" s="330"/>
      <c r="F89" s="330"/>
    </row>
    <row r="90" spans="1:7" ht="13.5" customHeight="1">
      <c r="A90" s="224" t="s">
        <v>256</v>
      </c>
      <c r="B90" s="133" t="s">
        <v>257</v>
      </c>
      <c r="C90" s="330"/>
      <c r="D90" s="330"/>
      <c r="E90" s="330"/>
      <c r="F90" s="330"/>
      <c r="G90" s="325"/>
    </row>
    <row r="91" spans="1:7" ht="25.5" customHeight="1">
      <c r="A91" s="224" t="s">
        <v>262</v>
      </c>
      <c r="B91" s="133" t="s">
        <v>263</v>
      </c>
      <c r="C91" s="330"/>
      <c r="D91" s="330"/>
      <c r="E91" s="330"/>
      <c r="F91" s="330"/>
      <c r="G91" s="325"/>
    </row>
    <row r="92" spans="1:7" ht="12.75" customHeight="1">
      <c r="A92" s="225" t="s">
        <v>264</v>
      </c>
      <c r="B92" s="148" t="s">
        <v>265</v>
      </c>
      <c r="C92" s="331">
        <f>SUM(C86:C91)</f>
        <v>0</v>
      </c>
      <c r="D92" s="331">
        <f>SUM(D86:D91)</f>
        <v>0</v>
      </c>
      <c r="E92" s="331">
        <f>SUM(E86:E91)</f>
        <v>0</v>
      </c>
      <c r="F92" s="331">
        <f>SUM(F86:F91)</f>
        <v>0</v>
      </c>
      <c r="G92" s="325"/>
    </row>
    <row r="93" spans="1:6" ht="12.75" customHeight="1">
      <c r="A93" s="224" t="s">
        <v>266</v>
      </c>
      <c r="B93" s="133" t="s">
        <v>267</v>
      </c>
      <c r="C93" s="330"/>
      <c r="D93" s="330"/>
      <c r="E93" s="330"/>
      <c r="F93" s="330"/>
    </row>
    <row r="94" spans="1:6" ht="12.75" customHeight="1">
      <c r="A94" s="224" t="s">
        <v>269</v>
      </c>
      <c r="B94" s="133" t="s">
        <v>270</v>
      </c>
      <c r="C94" s="330"/>
      <c r="D94" s="330"/>
      <c r="E94" s="330"/>
      <c r="F94" s="330"/>
    </row>
    <row r="95" spans="1:6" ht="12.75" customHeight="1">
      <c r="A95" s="224" t="s">
        <v>271</v>
      </c>
      <c r="B95" s="133" t="s">
        <v>272</v>
      </c>
      <c r="C95" s="330"/>
      <c r="D95" s="330"/>
      <c r="E95" s="330"/>
      <c r="F95" s="330"/>
    </row>
    <row r="96" spans="1:6" ht="24" customHeight="1">
      <c r="A96" s="224" t="s">
        <v>273</v>
      </c>
      <c r="B96" s="133" t="s">
        <v>274</v>
      </c>
      <c r="C96" s="330"/>
      <c r="D96" s="330"/>
      <c r="E96" s="330"/>
      <c r="F96" s="330"/>
    </row>
    <row r="97" spans="1:6" ht="12.75">
      <c r="A97" s="225" t="s">
        <v>275</v>
      </c>
      <c r="B97" s="148" t="s">
        <v>276</v>
      </c>
      <c r="C97" s="331">
        <f>SUM(C93:C96)</f>
        <v>0</v>
      </c>
      <c r="D97" s="331">
        <f>SUM(D93:D96)</f>
        <v>0</v>
      </c>
      <c r="E97" s="331">
        <f>SUM(E93:E96)</f>
        <v>0</v>
      </c>
      <c r="F97" s="331">
        <f>SUM(F93:F96)</f>
        <v>0</v>
      </c>
    </row>
    <row r="98" spans="1:6" ht="25.5" customHeight="1">
      <c r="A98" s="224" t="s">
        <v>277</v>
      </c>
      <c r="B98" s="158" t="s">
        <v>278</v>
      </c>
      <c r="C98" s="330"/>
      <c r="D98" s="330"/>
      <c r="E98" s="330"/>
      <c r="F98" s="330"/>
    </row>
    <row r="99" spans="1:6" ht="27" customHeight="1">
      <c r="A99" s="155" t="s">
        <v>279</v>
      </c>
      <c r="B99" s="133" t="s">
        <v>280</v>
      </c>
      <c r="C99" s="330"/>
      <c r="D99" s="330"/>
      <c r="E99" s="330"/>
      <c r="F99" s="330"/>
    </row>
    <row r="100" spans="1:6" ht="12.75">
      <c r="A100" s="225" t="s">
        <v>281</v>
      </c>
      <c r="B100" s="226" t="s">
        <v>282</v>
      </c>
      <c r="C100" s="179">
        <f>SUM(C98:C99)</f>
        <v>0</v>
      </c>
      <c r="D100" s="179">
        <f>SUM(D98:D99)</f>
        <v>0</v>
      </c>
      <c r="E100" s="179">
        <f>SUM(E98:E99)</f>
        <v>0</v>
      </c>
      <c r="F100" s="179">
        <f>SUM(F98:F99)</f>
        <v>0</v>
      </c>
    </row>
    <row r="101" spans="1:6" ht="12.75">
      <c r="A101" s="333"/>
      <c r="B101" s="227" t="s">
        <v>283</v>
      </c>
      <c r="C101" s="192">
        <f>SUM(C100+C97+C92+C85+C78+C29+C23)</f>
        <v>1862.7979</v>
      </c>
      <c r="D101" s="192">
        <f>SUM(D100+D97+D92+D85+D78+D29+D23)</f>
        <v>1862.7979</v>
      </c>
      <c r="E101" s="192">
        <f>SUM(E100+E97+E92+E85+E78+E29+E23)</f>
        <v>1863</v>
      </c>
      <c r="F101" s="192">
        <f>SUM(F100+F97+F92+F85+F78+F29+F23)</f>
        <v>965</v>
      </c>
    </row>
    <row r="102" spans="1:6" ht="12.75">
      <c r="A102" s="322"/>
      <c r="B102" s="322"/>
      <c r="C102" s="360"/>
      <c r="D102" s="360"/>
      <c r="E102" s="360"/>
      <c r="F102" s="360"/>
    </row>
    <row r="103" spans="1:6" ht="12.75">
      <c r="A103" s="322"/>
      <c r="B103" s="322"/>
      <c r="C103" s="360"/>
      <c r="D103" s="360"/>
      <c r="E103" s="360"/>
      <c r="F103" s="360"/>
    </row>
    <row r="104" spans="1:3" ht="12.75">
      <c r="A104" s="322"/>
      <c r="C104" s="360"/>
    </row>
    <row r="105" spans="1:8" ht="12.75">
      <c r="A105" s="322"/>
      <c r="C105" s="360"/>
      <c r="G105" s="325">
        <v>259120</v>
      </c>
      <c r="H105" s="3" t="s">
        <v>410</v>
      </c>
    </row>
    <row r="106" spans="1:7" ht="12.75">
      <c r="A106" s="322"/>
      <c r="C106" s="360"/>
      <c r="G106" s="325">
        <f>G105*0.27</f>
        <v>69962.40000000001</v>
      </c>
    </row>
    <row r="107" spans="1:7" ht="12.75">
      <c r="A107" s="322"/>
      <c r="C107" s="360"/>
      <c r="D107" s="359"/>
      <c r="E107" s="359"/>
      <c r="F107" s="359"/>
      <c r="G107" s="325">
        <f>G105*1.27</f>
        <v>329082.4</v>
      </c>
    </row>
    <row r="108" spans="1:3" ht="12.75">
      <c r="A108" s="322"/>
      <c r="C108" s="360"/>
    </row>
    <row r="109" spans="1:3" ht="12.75">
      <c r="A109" s="322"/>
      <c r="C109" s="360"/>
    </row>
    <row r="110" spans="1:8" ht="12.75">
      <c r="A110" s="322"/>
      <c r="C110" s="360"/>
      <c r="G110" s="325">
        <f>(160*16+35*10)*415</f>
        <v>1207650</v>
      </c>
      <c r="H110" s="3" t="s">
        <v>410</v>
      </c>
    </row>
    <row r="111" spans="1:7" ht="12.75">
      <c r="A111" s="322"/>
      <c r="C111" s="360"/>
      <c r="G111" s="325">
        <f>G110*0.27</f>
        <v>326065.5</v>
      </c>
    </row>
    <row r="112" spans="1:7" ht="12.75">
      <c r="A112" s="322"/>
      <c r="C112" s="360"/>
      <c r="G112" s="325">
        <f>G110*1.27</f>
        <v>1533715.5</v>
      </c>
    </row>
  </sheetData>
  <sheetProtection selectLockedCells="1" selectUnlockedCells="1"/>
  <mergeCells count="1">
    <mergeCell ref="A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4" r:id="rId1"/>
  <headerFooter alignWithMargins="0">
    <oddHeader>&amp;L&amp;D&amp;C&amp;P/&amp;N</oddHeader>
    <oddFooter>&amp;L&amp;"Times New Roman,Normál"&amp;12&amp;F&amp;R&amp;A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Sárvári Nikolett</cp:lastModifiedBy>
  <cp:lastPrinted>2018-05-02T07:45:47Z</cp:lastPrinted>
  <dcterms:modified xsi:type="dcterms:W3CDTF">2018-05-02T07:45:55Z</dcterms:modified>
  <cp:category/>
  <cp:version/>
  <cp:contentType/>
  <cp:contentStatus/>
</cp:coreProperties>
</file>