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733" firstSheet="28" activeTab="35"/>
  </bookViews>
  <sheets>
    <sheet name="Szf.össz." sheetId="1" r:id="rId1"/>
    <sheet name="851011_091110" sheetId="2" r:id="rId2"/>
    <sheet name="381103_051030" sheetId="3" r:id="rId3"/>
    <sheet name="522000_045160" sheetId="4" r:id="rId4"/>
    <sheet name="562912_096010" sheetId="5" r:id="rId5"/>
    <sheet name="562913_096020" sheetId="6" r:id="rId6"/>
    <sheet name="562916_081071" sheetId="7" r:id="rId7"/>
    <sheet name="562917_999999" sheetId="8" r:id="rId8"/>
    <sheet name="680001_013350" sheetId="9" r:id="rId9"/>
    <sheet name="680002_013350" sheetId="10" r:id="rId10"/>
    <sheet name="750000_042180" sheetId="11" r:id="rId11"/>
    <sheet name="841358_047320" sheetId="12" r:id="rId12"/>
    <sheet name="811000_013350" sheetId="13" r:id="rId13"/>
    <sheet name="813000_066010" sheetId="14" r:id="rId14"/>
    <sheet name="841154_013350" sheetId="15" r:id="rId15"/>
    <sheet name="841402_064010" sheetId="16" r:id="rId16"/>
    <sheet name="841403_066020" sheetId="17" r:id="rId17"/>
    <sheet name="842155_086030" sheetId="18" r:id="rId18"/>
    <sheet name="852011_013350" sheetId="19" r:id="rId19"/>
    <sheet name="862101_072111" sheetId="20" r:id="rId20"/>
    <sheet name="862102_072112" sheetId="21" r:id="rId21"/>
    <sheet name="862231_074011" sheetId="22" r:id="rId22"/>
    <sheet name="862301_072311" sheetId="23" r:id="rId23"/>
    <sheet name="869041_074031" sheetId="24" r:id="rId24"/>
    <sheet name="889921_107051" sheetId="25" r:id="rId25"/>
    <sheet name="889922_107052" sheetId="26" r:id="rId26"/>
    <sheet name="889928_107055" sheetId="27" r:id="rId27"/>
    <sheet name="890301_084031" sheetId="28" r:id="rId28"/>
    <sheet name="támogatás" sheetId="29" r:id="rId29"/>
    <sheet name="889442_041231" sheetId="30" r:id="rId30"/>
    <sheet name="910123_082092" sheetId="31" r:id="rId31"/>
    <sheet name="910502_082902" sheetId="32" r:id="rId32"/>
    <sheet name="932911_081061" sheetId="33" r:id="rId33"/>
    <sheet name="940000_013390" sheetId="34" r:id="rId34"/>
    <sheet name="960302_013320" sheetId="35" r:id="rId35"/>
    <sheet name="Fejlesztés" sheetId="36" r:id="rId36"/>
  </sheets>
  <externalReferences>
    <externalReference r:id="rId39"/>
    <externalReference r:id="rId40"/>
  </externalReferences>
  <definedNames>
    <definedName name="Excel_BuiltIn_Print_Area" localSheetId="28">'támogatás'!$B$1:$G$22</definedName>
    <definedName name="_xlnm.Print_Area" localSheetId="6">'562916_081071'!$A$1:$H$116</definedName>
    <definedName name="_xlnm.Print_Area" localSheetId="16">'841403_066020'!$A$1:$E$101</definedName>
    <definedName name="_xlnm.Print_Area" localSheetId="33">'940000_013390'!$A$1:$G$101</definedName>
    <definedName name="_xlnm.Print_Area" localSheetId="0">'Szf.össz.'!$A$1:$F$47</definedName>
    <definedName name="_xlnm.Print_Area" localSheetId="28">'támogatás'!$A$1:$G$22</definedName>
  </definedNames>
  <calcPr fullCalcOnLoad="1"/>
</workbook>
</file>

<file path=xl/sharedStrings.xml><?xml version="1.0" encoding="utf-8"?>
<sst xmlns="http://schemas.openxmlformats.org/spreadsheetml/2006/main" count="6833" uniqueCount="614">
  <si>
    <t>Szakfeladat</t>
  </si>
  <si>
    <t>Bevétel</t>
  </si>
  <si>
    <t>módosítás</t>
  </si>
  <si>
    <t>Balatonvilágosi Szivárvány Óvoda</t>
  </si>
  <si>
    <t>Óvodai nevelés</t>
  </si>
  <si>
    <t>Gazdasági Ellátó és Vagyongazdálkodó Szervezet</t>
  </si>
  <si>
    <t>Telep.hulladék kezelés</t>
  </si>
  <si>
    <t>Közutak, hidak üzemeltetése</t>
  </si>
  <si>
    <t>Óvodai étkeztetés</t>
  </si>
  <si>
    <t>Iskolai étkeztetés</t>
  </si>
  <si>
    <t>Vendég, tábor,nyugdíjas</t>
  </si>
  <si>
    <t>Munkahelyi vendéglátás</t>
  </si>
  <si>
    <t>Lakóingatlan bérbeadása</t>
  </si>
  <si>
    <t>Nem lakóingatlan bérbeadása, üzemeltetése</t>
  </si>
  <si>
    <t>Állategészségügyi ellátás</t>
  </si>
  <si>
    <t>Turisztikai kiadások</t>
  </si>
  <si>
    <t>Épitményüzemeltetés</t>
  </si>
  <si>
    <t>Zöldterület gondozás</t>
  </si>
  <si>
    <t>Önk. Vagyon gazdálk.kapcs. Fel.</t>
  </si>
  <si>
    <t>Közvilágítás</t>
  </si>
  <si>
    <t>Város és Községgazd.m.n.s.egyéb tevékenység</t>
  </si>
  <si>
    <t>Nemzetközi kapcsolatok</t>
  </si>
  <si>
    <t xml:space="preserve">Iskolai oktatás </t>
  </si>
  <si>
    <t>Háziorvosi alapellátás</t>
  </si>
  <si>
    <t>Háziorvosi ügyeleti ellátás</t>
  </si>
  <si>
    <t>Foglalkozásegészségügyi tevékenység</t>
  </si>
  <si>
    <t>Fogorvosi alapellátás</t>
  </si>
  <si>
    <t>Család és nővédelmi egészségügyi gondozás</t>
  </si>
  <si>
    <t>Szociális étkeztetés</t>
  </si>
  <si>
    <t>Házi segítségnyújtás</t>
  </si>
  <si>
    <t>Tanyagondnoki szolgálat</t>
  </si>
  <si>
    <t>Civil szervezetek támogatása</t>
  </si>
  <si>
    <t>890442-890444</t>
  </si>
  <si>
    <t>Közfoglalkoztatás</t>
  </si>
  <si>
    <t>Könyvtári szolgáltatások</t>
  </si>
  <si>
    <t>Közművelődési színterek működtetése</t>
  </si>
  <si>
    <t>Fürdő és strandszolgáltatás</t>
  </si>
  <si>
    <t>Közösségi társadalmi tevékenység</t>
  </si>
  <si>
    <t>Köztemetői feladatok</t>
  </si>
  <si>
    <t>GEVSZ összesen</t>
  </si>
  <si>
    <t>Finanszírozás</t>
  </si>
  <si>
    <t>Intézményi finanszírozás összesen:</t>
  </si>
  <si>
    <t>Intézmények összesen</t>
  </si>
  <si>
    <t>Óvodai nevelés , iskolai előkészítés</t>
  </si>
  <si>
    <t>O91110</t>
  </si>
  <si>
    <t>10 fő</t>
  </si>
  <si>
    <t>o5110111</t>
  </si>
  <si>
    <t>Foglalkoztatottak alapilletménye</t>
  </si>
  <si>
    <t>o5110114</t>
  </si>
  <si>
    <t>Egyéb köt.pótlék (vezetői pótlék)</t>
  </si>
  <si>
    <t>o5110115</t>
  </si>
  <si>
    <t>Egyéb felt.fűggő pótlék (ágazati pótlék)</t>
  </si>
  <si>
    <t>o511021</t>
  </si>
  <si>
    <t>Normatív jutalom</t>
  </si>
  <si>
    <t>o5110412</t>
  </si>
  <si>
    <t>Túlóra, tulmunka, helyettesítés</t>
  </si>
  <si>
    <t>o51106</t>
  </si>
  <si>
    <t xml:space="preserve">Jubileumi jut. </t>
  </si>
  <si>
    <t>o5110713</t>
  </si>
  <si>
    <t>Béren kív.juttatás Készpénz-cafetéria</t>
  </si>
  <si>
    <t>o5110714</t>
  </si>
  <si>
    <t>Béren kív.juttatás (Szépkártya)</t>
  </si>
  <si>
    <t>o511091</t>
  </si>
  <si>
    <t>Közlekedési költségtérítés   3 fő</t>
  </si>
  <si>
    <t>o5111319</t>
  </si>
  <si>
    <t>o511101</t>
  </si>
  <si>
    <t>1. havi illetmény</t>
  </si>
  <si>
    <t>o511</t>
  </si>
  <si>
    <t>Foglalk.személyi juttatásai összesen</t>
  </si>
  <si>
    <t>o512..</t>
  </si>
  <si>
    <t>Választott tisztviselők juttatásai</t>
  </si>
  <si>
    <t>0512..</t>
  </si>
  <si>
    <t>Egyéb jogviszonyban foglalkoztatottak jutt.</t>
  </si>
  <si>
    <t>o512318</t>
  </si>
  <si>
    <t>Reprezentáció</t>
  </si>
  <si>
    <t>o512319</t>
  </si>
  <si>
    <t>Egyéb külső személyi juttatások</t>
  </si>
  <si>
    <t>o512</t>
  </si>
  <si>
    <t>Külső személyi juttatások összesen:</t>
  </si>
  <si>
    <t>o51</t>
  </si>
  <si>
    <t>Személyi juttatás összesen</t>
  </si>
  <si>
    <t>o5211</t>
  </si>
  <si>
    <t>Szoc.hozzáj.adó 27% 2017-től 22 %</t>
  </si>
  <si>
    <t>o5212</t>
  </si>
  <si>
    <t>Rehabilitációs hozzáájárulás</t>
  </si>
  <si>
    <t>o5213</t>
  </si>
  <si>
    <t>Egészségügyi hozzájárulás</t>
  </si>
  <si>
    <t>o5217</t>
  </si>
  <si>
    <t>Munkáltatót terhelő szja</t>
  </si>
  <si>
    <t>o52</t>
  </si>
  <si>
    <t>Munkaadókat terhelő járulékok</t>
  </si>
  <si>
    <t>o531111</t>
  </si>
  <si>
    <t>Gyógyszer, vegyszer</t>
  </si>
  <si>
    <t>o531113</t>
  </si>
  <si>
    <t>Könyv (szakkönyv)</t>
  </si>
  <si>
    <t>o531114</t>
  </si>
  <si>
    <t>Folyóirat</t>
  </si>
  <si>
    <t>o531115</t>
  </si>
  <si>
    <t>Egyéb információhordozó</t>
  </si>
  <si>
    <t>o531119</t>
  </si>
  <si>
    <t>Egyéb szakmai anyagok beszerzése</t>
  </si>
  <si>
    <t>o5311</t>
  </si>
  <si>
    <t>Szakmai tev. Összefüggő kiad.össz.</t>
  </si>
  <si>
    <t>o531211</t>
  </si>
  <si>
    <t>Élelmiszer beszerzés</t>
  </si>
  <si>
    <t>o531212</t>
  </si>
  <si>
    <t>irodaszer</t>
  </si>
  <si>
    <t>o531214</t>
  </si>
  <si>
    <t>Hajtó és kenőanyag</t>
  </si>
  <si>
    <t>o531215</t>
  </si>
  <si>
    <t>munkaruha, védőruha</t>
  </si>
  <si>
    <t>o531219</t>
  </si>
  <si>
    <t>Egyéb üzemeltetési anyagok</t>
  </si>
  <si>
    <t>o5312</t>
  </si>
  <si>
    <t xml:space="preserve"> Üzemelt. anyagok besz.össz.:</t>
  </si>
  <si>
    <t>o531</t>
  </si>
  <si>
    <t>Készletbeszerzés összesen</t>
  </si>
  <si>
    <t>o5321</t>
  </si>
  <si>
    <t>Adatátviteli távközlési díjak (internet)</t>
  </si>
  <si>
    <t>o53219</t>
  </si>
  <si>
    <t>Egyén különféle inform.szolg.</t>
  </si>
  <si>
    <t>o5322</t>
  </si>
  <si>
    <t>Nem adatátvitel (telefon)</t>
  </si>
  <si>
    <t>o532</t>
  </si>
  <si>
    <t>Kommunikációs szolgáltatások össz.</t>
  </si>
  <si>
    <t>o533111</t>
  </si>
  <si>
    <t>Villanyszolg. Igénybevétele</t>
  </si>
  <si>
    <t>o533112</t>
  </si>
  <si>
    <t>Gázszolg.</t>
  </si>
  <si>
    <t>o533114</t>
  </si>
  <si>
    <t>Víz- és csatornadíj</t>
  </si>
  <si>
    <t>o5331</t>
  </si>
  <si>
    <t>Közüzemi díjak összesen</t>
  </si>
  <si>
    <t>o5333</t>
  </si>
  <si>
    <t>bérleti és lízingdíjak</t>
  </si>
  <si>
    <t>o53341</t>
  </si>
  <si>
    <t>Ingatlan karbantartás</t>
  </si>
  <si>
    <t>o533411</t>
  </si>
  <si>
    <t xml:space="preserve">Gépkarbantartás </t>
  </si>
  <si>
    <t>o5334</t>
  </si>
  <si>
    <t>Karbantartás, kisjavítás összesen</t>
  </si>
  <si>
    <t>o5335</t>
  </si>
  <si>
    <t xml:space="preserve">Közvetített szolgáltatások </t>
  </si>
  <si>
    <t>ebből: államháztartáson belül</t>
  </si>
  <si>
    <t>o533611</t>
  </si>
  <si>
    <t>Vásárolt közszolgáltatások</t>
  </si>
  <si>
    <t>o533612</t>
  </si>
  <si>
    <t>Számlázottszellemi tevékenység</t>
  </si>
  <si>
    <t>o5336</t>
  </si>
  <si>
    <t xml:space="preserve">Szakmai tevékenységet segítő szolgáltatások </t>
  </si>
  <si>
    <t>o533711</t>
  </si>
  <si>
    <t>Biztosítási díjak</t>
  </si>
  <si>
    <t>o533712</t>
  </si>
  <si>
    <t>OTP Közreműködési díj</t>
  </si>
  <si>
    <t>o533713</t>
  </si>
  <si>
    <t>Szállítási szolgáltatások</t>
  </si>
  <si>
    <t>o533719</t>
  </si>
  <si>
    <t>Egyéb üzemeltetési szolgáltatások</t>
  </si>
  <si>
    <t>o5337</t>
  </si>
  <si>
    <t xml:space="preserve">Egyéb szolgáltatások </t>
  </si>
  <si>
    <t>o533</t>
  </si>
  <si>
    <t>Szolgáltatási kiadások összesen</t>
  </si>
  <si>
    <t>o5341</t>
  </si>
  <si>
    <t>Kiküldetések kiadásai</t>
  </si>
  <si>
    <t>o5342</t>
  </si>
  <si>
    <t>Reklám- és propagandakiadások</t>
  </si>
  <si>
    <t>o534</t>
  </si>
  <si>
    <t xml:space="preserve">Kiküldetések, reklám- és propagandakiadások </t>
  </si>
  <si>
    <t>o5351</t>
  </si>
  <si>
    <t>Működési célú előzetesen felszámított általános forgalmi adó</t>
  </si>
  <si>
    <t>o5352</t>
  </si>
  <si>
    <t xml:space="preserve">Fizetendő általános forgalmi adó </t>
  </si>
  <si>
    <t>o5353</t>
  </si>
  <si>
    <t xml:space="preserve">Kamatkiadások </t>
  </si>
  <si>
    <t>o5354</t>
  </si>
  <si>
    <t xml:space="preserve">Egyéb különf.pénzügyi műv. kiadásai </t>
  </si>
  <si>
    <t>o53552</t>
  </si>
  <si>
    <t>díjak, egyéb befizetések</t>
  </si>
  <si>
    <t>o53559</t>
  </si>
  <si>
    <t>egyéb különf. dologi kiadások</t>
  </si>
  <si>
    <t>o5355</t>
  </si>
  <si>
    <t>Egyéb dologi kiadások</t>
  </si>
  <si>
    <t>o535</t>
  </si>
  <si>
    <t xml:space="preserve">Különféle befizetések és egyéb dologi kiadások </t>
  </si>
  <si>
    <t>o53</t>
  </si>
  <si>
    <t>Dologi kiadások összesen</t>
  </si>
  <si>
    <t>o5506</t>
  </si>
  <si>
    <t>Működési célú pénzeszközátadás áht.belül</t>
  </si>
  <si>
    <t>o5512</t>
  </si>
  <si>
    <t>Működési célú pénzeszközátadás áht.kívül non-profit szervezeteknek</t>
  </si>
  <si>
    <t>egyéb civil szervezeteknek</t>
  </si>
  <si>
    <t>háztartásoknak</t>
  </si>
  <si>
    <t>egyéb vállalkozásoknak</t>
  </si>
  <si>
    <t>o551</t>
  </si>
  <si>
    <t xml:space="preserve">Működési célú pénzeszközátadás áht.kívül </t>
  </si>
  <si>
    <t>o55</t>
  </si>
  <si>
    <t>Műk.célú pénzeszk.átadás összesen:</t>
  </si>
  <si>
    <t>o561</t>
  </si>
  <si>
    <t>Immateriális javak beszerzése, létesítése</t>
  </si>
  <si>
    <t>o562</t>
  </si>
  <si>
    <t xml:space="preserve">Ingatlanok beszerzése, létesítése </t>
  </si>
  <si>
    <t>o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</si>
  <si>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</si>
  <si>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</si>
  <si>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</si>
  <si>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</si>
  <si>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</si>
  <si>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"Kisértékű tárgyi eszköz" beszerzés</t>
  </si>
  <si>
    <t>o567</t>
  </si>
  <si>
    <t>Beruházási célú előzetesen felszámított általános forgalmi adó</t>
  </si>
  <si>
    <t>o56</t>
  </si>
  <si>
    <t>Beruházások összesen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</si>
  <si>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</si>
  <si>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</si>
  <si>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</si>
  <si>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</si>
  <si>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</si>
  <si>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</si>
  <si>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</si>
  <si>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</si>
  <si>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</si>
  <si>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összesen</t>
  </si>
  <si>
    <t>o586</t>
  </si>
  <si>
    <t>Felhalm.célú visszatér.tám. Kölcs.nyújtása áht.kívülre háztartásoknak</t>
  </si>
  <si>
    <t>o589</t>
  </si>
  <si>
    <t>Egyéb felhalmozási célú támogatások áht.kívülre egyéb vállalkozások</t>
  </si>
  <si>
    <t>o58</t>
  </si>
  <si>
    <t>Egyéb felhalmozási célú kiadások</t>
  </si>
  <si>
    <t>Költségvetési kiadások összesen</t>
  </si>
  <si>
    <t>Béren kív.juttatás (kp cafeteria)</t>
  </si>
  <si>
    <t>Közlekedési költségtérítés   1 fő</t>
  </si>
  <si>
    <t>Egyéb juttatás (tanfolyam)</t>
  </si>
  <si>
    <t>Szoc.hozzáj.adó 27%</t>
  </si>
  <si>
    <t>Könyv, folyóirat egyéb inf.hord.</t>
  </si>
  <si>
    <t>Települési hulladékkezelés</t>
  </si>
  <si>
    <t>O51030</t>
  </si>
  <si>
    <t>3 fő</t>
  </si>
  <si>
    <t xml:space="preserve">Foglalkoztatottak alapilletménye </t>
  </si>
  <si>
    <r>
      <rPr>
        <sz val="10"/>
        <rFont val="Arial"/>
        <family val="2"/>
      </rPr>
      <t>o51113</t>
    </r>
    <r>
      <rPr>
        <sz val="10"/>
        <rFont val="Arial"/>
        <family val="2"/>
      </rPr>
      <t>14</t>
    </r>
  </si>
  <si>
    <r>
      <rPr>
        <sz val="10"/>
        <rFont val="Arial"/>
        <family val="2"/>
      </rPr>
      <t xml:space="preserve">Egyéb juttatás </t>
    </r>
    <r>
      <rPr>
        <sz val="10"/>
        <rFont val="Arial"/>
        <family val="2"/>
      </rPr>
      <t>(ker kieg)</t>
    </r>
  </si>
  <si>
    <t>Számlázott szellemi tevékenység</t>
  </si>
  <si>
    <t>O45160</t>
  </si>
  <si>
    <t>2 fő</t>
  </si>
  <si>
    <t>Egyéb juttatás (tanfolyam) + ker kieg</t>
  </si>
  <si>
    <t>kresztáblák cseréje</t>
  </si>
  <si>
    <t>O96010</t>
  </si>
  <si>
    <t>Óvodai étkezés kiadás (január-február)</t>
  </si>
  <si>
    <t>Ft ÁFA nélkül</t>
  </si>
  <si>
    <t>ÁFA</t>
  </si>
  <si>
    <t xml:space="preserve">Ft </t>
  </si>
  <si>
    <t>Összesen</t>
  </si>
  <si>
    <t>Óvodai étkezés kiadás (március-december)</t>
  </si>
  <si>
    <t>(142 nap*52fő+35 nap*11 fő) *420 Ft</t>
  </si>
  <si>
    <t>O96020</t>
  </si>
  <si>
    <t>5 fő</t>
  </si>
  <si>
    <t>Egyéb juttatás (tanfolyam)+ker.kieg</t>
  </si>
  <si>
    <t>Iskolai étkezés kiadás január-február</t>
  </si>
  <si>
    <t>7-10 éves gyermek 3x étkezés</t>
  </si>
  <si>
    <t>41 nap*58 fő*440  Ft</t>
  </si>
  <si>
    <t>11-14 éves gyermek 3x étkezés</t>
  </si>
  <si>
    <t>41 nap*31 fő*490 Ft</t>
  </si>
  <si>
    <t>7-10 éves gyermek ebéd</t>
  </si>
  <si>
    <t>41 nap*18 fő*295 Ft</t>
  </si>
  <si>
    <t>11-14 éves gyermek ebéd</t>
  </si>
  <si>
    <t>41 nap*39 fő*335 Ft</t>
  </si>
  <si>
    <t>Tízórai, uzsonna</t>
  </si>
  <si>
    <t>41 nap*17 fő*70Ft</t>
  </si>
  <si>
    <t>Iskolai étkezés kiadás március-december</t>
  </si>
  <si>
    <t>144 nap* 58 fő*460  Ft</t>
  </si>
  <si>
    <t>144 nap*31 fő*510 Ft</t>
  </si>
  <si>
    <t>144 nap*18 fő*315 Ft</t>
  </si>
  <si>
    <t>144 nap*39 fő*355 Ft</t>
  </si>
  <si>
    <t>144 nap*17 fő*70 Ft</t>
  </si>
  <si>
    <t>Iskolai étkezés bevétel január-február</t>
  </si>
  <si>
    <t>50 %-os támogatott</t>
  </si>
  <si>
    <t>41nap*15 fő*220 Ft</t>
  </si>
  <si>
    <t>41 nap*14 fő*245 Ft</t>
  </si>
  <si>
    <t>41 nap*2 fő*150 Ft</t>
  </si>
  <si>
    <t>41 nap*5 fő*170 Ft</t>
  </si>
  <si>
    <t>41 nap*5 fő*70Ft</t>
  </si>
  <si>
    <t>41 nap*25 fő*440 Ft</t>
  </si>
  <si>
    <t>41 nap*6 fő*490 Ft</t>
  </si>
  <si>
    <t>41 nap*16 fő*295 Ft</t>
  </si>
  <si>
    <t>41 nap*33 fő*335 Ft</t>
  </si>
  <si>
    <t>41 nap*12 fő*70Ft</t>
  </si>
  <si>
    <t>Iskolai étkezés bevétel március-december</t>
  </si>
  <si>
    <t>50% támogatott</t>
  </si>
  <si>
    <t>144 nap*15 fő*230  Ft</t>
  </si>
  <si>
    <t>144 nap*14 fő*255 Ft</t>
  </si>
  <si>
    <t>143 nap*2 fő*150 Ft</t>
  </si>
  <si>
    <t>144 nap*5 fő*180 Ft</t>
  </si>
  <si>
    <t>144 nap*5 fő*80 Ft</t>
  </si>
  <si>
    <t>144 nap*25 fő*460  Ft</t>
  </si>
  <si>
    <t>14 nap*6 fő*510 Ft</t>
  </si>
  <si>
    <t>144 nap*16 fő*315 Ft</t>
  </si>
  <si>
    <t>144 nap*33 fő*355 Ft</t>
  </si>
  <si>
    <t>144 nap*12fő*80 Ft</t>
  </si>
  <si>
    <t>Vendég, tábor étkeztetés</t>
  </si>
  <si>
    <t>O81071</t>
  </si>
  <si>
    <t>Áfa nélkül</t>
  </si>
  <si>
    <t>Összesen:</t>
  </si>
  <si>
    <t>ÁFA nélkül</t>
  </si>
  <si>
    <t>O13350</t>
  </si>
  <si>
    <t>O42180</t>
  </si>
  <si>
    <t>Turisztikával kapcsolatos működési fel.</t>
  </si>
  <si>
    <t>O47320</t>
  </si>
  <si>
    <t>Építményüzemeltetés</t>
  </si>
  <si>
    <t>Egyéb juttatás+ker.kieg.</t>
  </si>
  <si>
    <t>O66010</t>
  </si>
  <si>
    <t>6 fő</t>
  </si>
  <si>
    <t>Normatív jutalom/céljutalom</t>
  </si>
  <si>
    <t>Egyéb juttatás+ ker.kieg</t>
  </si>
  <si>
    <t>úthasználat, műszaki vizsgáztatás, bírság</t>
  </si>
  <si>
    <t>Önkorm. vagyonnal kapcs.fel ellátása</t>
  </si>
  <si>
    <t>7 fő</t>
  </si>
  <si>
    <t>Egyéb juttatás + ker.kieg.</t>
  </si>
  <si>
    <t>Egyéb felhalmozási célú támogatások áht.kívülre  háztartás</t>
  </si>
  <si>
    <t>O64010</t>
  </si>
  <si>
    <t xml:space="preserve">Gép-, berendezés karbantartás </t>
  </si>
  <si>
    <t>Város és községgazd. Egyéb feladatai</t>
  </si>
  <si>
    <t>O66020</t>
  </si>
  <si>
    <t>1 fő</t>
  </si>
  <si>
    <t>O86030</t>
  </si>
  <si>
    <t>Iskola működtetése</t>
  </si>
  <si>
    <t>o584</t>
  </si>
  <si>
    <t xml:space="preserve">Felhalm.célú vissza nem tér.tám. Nyújtása áht.belülre </t>
  </si>
  <si>
    <t>O72111</t>
  </si>
  <si>
    <t>szkasz tagdíj</t>
  </si>
  <si>
    <t>Háziorovosi ügyeleti alapellátás</t>
  </si>
  <si>
    <t>O72112</t>
  </si>
  <si>
    <t>Foglalkozásegészségügyi alapellátás</t>
  </si>
  <si>
    <t>O74011</t>
  </si>
  <si>
    <t>072311</t>
  </si>
  <si>
    <t>Család- és nővédelmi gondozás</t>
  </si>
  <si>
    <t>O74031</t>
  </si>
  <si>
    <t>Szociális étkezés kiadás január február</t>
  </si>
  <si>
    <t>Áfa</t>
  </si>
  <si>
    <t xml:space="preserve">Szociális étkezés kiadás </t>
  </si>
  <si>
    <t>12 Fő*188 nap*415</t>
  </si>
  <si>
    <t>Tanyagondnoki ellátás</t>
  </si>
  <si>
    <t xml:space="preserve">Matrica </t>
  </si>
  <si>
    <t>O84031</t>
  </si>
  <si>
    <t>Szervezetek</t>
  </si>
  <si>
    <t>2016.</t>
  </si>
  <si>
    <t>2017. eredeti</t>
  </si>
  <si>
    <t>1.</t>
  </si>
  <si>
    <t>Nyugdíjasklub</t>
  </si>
  <si>
    <t>2.</t>
  </si>
  <si>
    <t>Polgárőrség</t>
  </si>
  <si>
    <t>3.</t>
  </si>
  <si>
    <t>Nők szervezete</t>
  </si>
  <si>
    <t>4.</t>
  </si>
  <si>
    <t>Dalkör</t>
  </si>
  <si>
    <t>5.</t>
  </si>
  <si>
    <t xml:space="preserve">Karate Egyesület </t>
  </si>
  <si>
    <t>6.</t>
  </si>
  <si>
    <t>Rákóczi Szövetség</t>
  </si>
  <si>
    <t>nonp.</t>
  </si>
  <si>
    <t>7.</t>
  </si>
  <si>
    <t>Mozdulj Balaton</t>
  </si>
  <si>
    <t>8.</t>
  </si>
  <si>
    <t>Mozdulj Világos Sportegyesület</t>
  </si>
  <si>
    <t>Országos Mentőszolgálat (Enyingi Mentőáll)</t>
  </si>
  <si>
    <t>9.</t>
  </si>
  <si>
    <t>Balatoni futár</t>
  </si>
  <si>
    <t>Vállalk</t>
  </si>
  <si>
    <t>Hosszú távú közfoglalkoztatás</t>
  </si>
  <si>
    <t>O41231</t>
  </si>
  <si>
    <t>"Kisértékű tárgyű tárgyi eszköz beszerzés"</t>
  </si>
  <si>
    <t>082092</t>
  </si>
  <si>
    <t>Közösségi színterek működtetése</t>
  </si>
  <si>
    <t>082902</t>
  </si>
  <si>
    <t>Egyéb juttatás +ker.kieg.</t>
  </si>
  <si>
    <t>Fűrdő és strandszolgáltatás</t>
  </si>
  <si>
    <t>O81061</t>
  </si>
  <si>
    <t>013390</t>
  </si>
  <si>
    <t>kinti</t>
  </si>
  <si>
    <t>benti</t>
  </si>
  <si>
    <t>nyomtatványok</t>
  </si>
  <si>
    <t>mappák, borító</t>
  </si>
  <si>
    <t>könyv</t>
  </si>
  <si>
    <t>toner</t>
  </si>
  <si>
    <t>013320</t>
  </si>
  <si>
    <t>15 alkalom</t>
  </si>
  <si>
    <t>Önkormányzati feladatok</t>
  </si>
  <si>
    <t xml:space="preserve">Fejlesztésre átadott pénzeszköz </t>
  </si>
  <si>
    <t xml:space="preserve">Lakosságnak lakásvásárlásra, felújításra adott kölcsön </t>
  </si>
  <si>
    <t>Fejlesztésre átadott pénzestköz összesen</t>
  </si>
  <si>
    <t>Beruházások</t>
  </si>
  <si>
    <t>Nettó beruházás összesen:</t>
  </si>
  <si>
    <t>Beruházás Áfa</t>
  </si>
  <si>
    <t xml:space="preserve">Beruházás összesen: </t>
  </si>
  <si>
    <t>Felújítás</t>
  </si>
  <si>
    <t>Nettó felújítás</t>
  </si>
  <si>
    <t>Felújítás áfa</t>
  </si>
  <si>
    <t>Felújítás összesen:</t>
  </si>
  <si>
    <t>Önkormányzati fejlsztési kiadások összeen:</t>
  </si>
  <si>
    <t>Intézményi beruházás összesen</t>
  </si>
  <si>
    <t>Intézményi beruházások</t>
  </si>
  <si>
    <t xml:space="preserve">Intézményi beruházás összesen: </t>
  </si>
  <si>
    <t>Intézményi beruházás áfa</t>
  </si>
  <si>
    <t>Beruházás összesen:</t>
  </si>
  <si>
    <t>Intézményi berzházás áfa</t>
  </si>
  <si>
    <t>Beruházás összesen</t>
  </si>
  <si>
    <t>GEVSZ nettó beruházás összesen:</t>
  </si>
  <si>
    <t>GEVSZ beruházás összesen:</t>
  </si>
  <si>
    <t xml:space="preserve">GEVSZ felújítási kiadások </t>
  </si>
  <si>
    <t>Köztemető fenntartása</t>
  </si>
  <si>
    <t>GEVSZ nettó felújítás</t>
  </si>
  <si>
    <t xml:space="preserve">GEVSZ felújítás összesen: </t>
  </si>
  <si>
    <t>GEVSZ felhalmozási kiadások összesen:</t>
  </si>
  <si>
    <t xml:space="preserve">Önkormányzati felhalmozási kiadások </t>
  </si>
  <si>
    <t>Átadott pénzeszköz</t>
  </si>
  <si>
    <t>Intézményi beruházás</t>
  </si>
  <si>
    <t>Intézményi felújítás</t>
  </si>
  <si>
    <t>Önkormányzati felhalmozási kiadások összesen</t>
  </si>
  <si>
    <t>2018.</t>
  </si>
  <si>
    <t>utcanévtáblák és tartók, köszönőtáblák</t>
  </si>
  <si>
    <t>BOBCAT</t>
  </si>
  <si>
    <t>Szoc.hozzáj.adó 22%-19.5%</t>
  </si>
  <si>
    <t>Szoc.hozzáj.adó 27%-19.5%</t>
  </si>
  <si>
    <t>szakképzési hozzájárulás</t>
  </si>
  <si>
    <t>Aliga köszönőtábla</t>
  </si>
  <si>
    <t>Aligai u.,Dózsa Gy. U.,Dobó i. u., utcanévtábla</t>
  </si>
  <si>
    <t xml:space="preserve">2018. évi költségvetés  </t>
  </si>
  <si>
    <t xml:space="preserve">2018.évi költségvetés  </t>
  </si>
  <si>
    <t>2018</t>
  </si>
  <si>
    <t>1+1 fő</t>
  </si>
  <si>
    <t xml:space="preserve">2018. évi költségvetés </t>
  </si>
  <si>
    <t>Szoc.hozzáj.adó  22%-19.5%</t>
  </si>
  <si>
    <t>Szoc.hozzáj.adó 22-19.5%</t>
  </si>
  <si>
    <t>12*29671=349932</t>
  </si>
  <si>
    <t>3x161000=483000</t>
  </si>
  <si>
    <t>3x180500x11=5956500</t>
  </si>
  <si>
    <t>össz:6439500</t>
  </si>
  <si>
    <t>3x12500x12=450000</t>
  </si>
  <si>
    <t>3x180500=541500</t>
  </si>
  <si>
    <t>3x161000x0.22=106260</t>
  </si>
  <si>
    <t>541500x0.195=105593</t>
  </si>
  <si>
    <t>161000x2=322000</t>
  </si>
  <si>
    <t>12x20000=240000</t>
  </si>
  <si>
    <t>2x180500x11=3971000</t>
  </si>
  <si>
    <t>12500x2x12=300000</t>
  </si>
  <si>
    <t>161000x2x0.22=70840</t>
  </si>
  <si>
    <t>2x180500x11x0.195=774345</t>
  </si>
  <si>
    <t>240x0.195=46800</t>
  </si>
  <si>
    <t>150000x0.195=29250</t>
  </si>
  <si>
    <t>300000x0.177=53100</t>
  </si>
  <si>
    <t>1x4x161000=644000</t>
  </si>
  <si>
    <t>4x11x180500=7942000</t>
  </si>
  <si>
    <t>40000x12=480000</t>
  </si>
  <si>
    <t>2017 évi bérek:</t>
  </si>
  <si>
    <t>2018 évi bérek</t>
  </si>
  <si>
    <t>V.S.B 1*95625</t>
  </si>
  <si>
    <t>V.S.B 11*103500=1138500</t>
  </si>
  <si>
    <t>F.L. 1*161000</t>
  </si>
  <si>
    <t>K.J. 1* 161000</t>
  </si>
  <si>
    <t>K.J.11*180500=1985500</t>
  </si>
  <si>
    <t>L.T.1*161000</t>
  </si>
  <si>
    <t>L.T.11*180500=1985500</t>
  </si>
  <si>
    <t>B.F.1*161000</t>
  </si>
  <si>
    <t>B.F.11*180500=1985500</t>
  </si>
  <si>
    <t>Cafeteria 12* 9313=111756</t>
  </si>
  <si>
    <t>4*149009=596036</t>
  </si>
  <si>
    <t>Össz: 707792</t>
  </si>
  <si>
    <t>Szocho 161000*4*22%=141680</t>
  </si>
  <si>
    <t>1138500*19,5%=222008</t>
  </si>
  <si>
    <t>95625*22%=21038</t>
  </si>
  <si>
    <t>Össz: 2323305</t>
  </si>
  <si>
    <t>EHO: 149009*4*17,704%=105522</t>
  </si>
  <si>
    <t>9313*12*17,704%=19785</t>
  </si>
  <si>
    <t>Össz: 125307</t>
  </si>
  <si>
    <t>SZJA 149009*4*16,52%= 98465</t>
  </si>
  <si>
    <t>9313*12*16,52%=18462</t>
  </si>
  <si>
    <t>Össz: 116927</t>
  </si>
  <si>
    <t>Ft-ban</t>
  </si>
  <si>
    <t>180500*1,1=198550</t>
  </si>
  <si>
    <t>B.SZ.12*274050=3288600</t>
  </si>
  <si>
    <t>G.T 1*177100=177100 + 11*198550=2184050</t>
  </si>
  <si>
    <t>Gy.L.1*177100=177100 + 11*198550=2184050</t>
  </si>
  <si>
    <t>K.R. 1*182700=182700 + 11*219240=2411640</t>
  </si>
  <si>
    <t>K.F. 1*177100=177100 + 11* 198550= 2184050</t>
  </si>
  <si>
    <t>N.L. 1*16100=161000 + 8*180500=1444000 + 3*198550=595650</t>
  </si>
  <si>
    <t>T.S. 12*319725=3836700</t>
  </si>
  <si>
    <t>V.K.12*219240=2630880</t>
  </si>
  <si>
    <t>V.K.É. 12*264915=3178980</t>
  </si>
  <si>
    <t>K.G. 274050 + 11*283185=3115035</t>
  </si>
  <si>
    <t>Egyéb juttatás (betegszabadság)Ker.kieg</t>
  </si>
  <si>
    <t>GY.V. 161000+ 8*198550= 1588400</t>
  </si>
  <si>
    <t>Össz: 29.952.085</t>
  </si>
  <si>
    <t>*16,52%=264625 + 10000*26%=267225</t>
  </si>
  <si>
    <t>*17,704%=283591+10000*17,71 %=285362</t>
  </si>
  <si>
    <t>(40 nap*52 fő) *420 Ft</t>
  </si>
  <si>
    <t>6 fő*41 nap*415</t>
  </si>
  <si>
    <t>3x180500x0.195=1161518</t>
  </si>
  <si>
    <t>447027x0.17704=79142</t>
  </si>
  <si>
    <t>9000 Áfa éttermi szolg. + 17000 Áfa belépő</t>
  </si>
  <si>
    <t xml:space="preserve">9*230500=2074500 + 10*200000=2000000 </t>
  </si>
  <si>
    <t>9*20000+10*20000</t>
  </si>
  <si>
    <t>111757+124174=235931</t>
  </si>
  <si>
    <t>235931*16,52%=38976</t>
  </si>
  <si>
    <t>235931*17,704%=41769</t>
  </si>
  <si>
    <t>5765500*19,5%=1122518 + 250500*22%=55110</t>
  </si>
  <si>
    <t>46238+484821=531059</t>
  </si>
  <si>
    <t>Fin. célú műveletek</t>
  </si>
  <si>
    <t>36564+406029=442593</t>
  </si>
  <si>
    <t>10x15=150</t>
  </si>
  <si>
    <t>40x25 =1000</t>
  </si>
  <si>
    <t>2018. évben tervezett felhalmozási kiadások</t>
  </si>
  <si>
    <t>A</t>
  </si>
  <si>
    <t>B</t>
  </si>
  <si>
    <t>C</t>
  </si>
  <si>
    <t>I</t>
  </si>
  <si>
    <t>I/1</t>
  </si>
  <si>
    <t>I/2</t>
  </si>
  <si>
    <t>Közvilágítás Csalogány utcai átjáró</t>
  </si>
  <si>
    <t>Rákóczi, Zrínyi csap.víz elvezetés</t>
  </si>
  <si>
    <t>I/3</t>
  </si>
  <si>
    <t>Gáznyomás-csökkentő áthelyezése</t>
  </si>
  <si>
    <t>Sorompó áthelyezése</t>
  </si>
  <si>
    <t>Útfelújítás belterületi utak</t>
  </si>
  <si>
    <t>II.</t>
  </si>
  <si>
    <t>Árnyékoló védőtető, előtető</t>
  </si>
  <si>
    <t>Öltöző szekrény</t>
  </si>
  <si>
    <t>Napocska csoport, Fejlesztő redőny</t>
  </si>
  <si>
    <t>Fürdőszoba felújítás</t>
  </si>
  <si>
    <t>III.</t>
  </si>
  <si>
    <t>II/1</t>
  </si>
  <si>
    <t>Turisztikai Alapból nyútott támogatás</t>
  </si>
  <si>
    <t>II/2</t>
  </si>
  <si>
    <t>Konyha elektromos eszközök beszerzése</t>
  </si>
  <si>
    <t>Beruházás Áfa:</t>
  </si>
  <si>
    <t>Int.beruházás összesen:</t>
  </si>
  <si>
    <t>Zöldterület-kezelés</t>
  </si>
  <si>
    <t>LED lámpák beszerzése</t>
  </si>
  <si>
    <t>Internet hálózat kialakítása</t>
  </si>
  <si>
    <t>Vizesblokk Magas parton</t>
  </si>
  <si>
    <t>Beruházási Áfa</t>
  </si>
  <si>
    <t>Kis  értékű tárgyi eszk.</t>
  </si>
  <si>
    <t>Beruházás áfa</t>
  </si>
  <si>
    <t>Könyvtári szolg.</t>
  </si>
  <si>
    <t>Számítógépek beszerzése</t>
  </si>
  <si>
    <t>II/3</t>
  </si>
  <si>
    <t>Amperbővítés</t>
  </si>
  <si>
    <t>Felújítás összesen</t>
  </si>
  <si>
    <t>Mészöly-forrás felújítás</t>
  </si>
  <si>
    <t>Felújítás Áfa</t>
  </si>
  <si>
    <t>Szabadidő fürdő és strandszolg.</t>
  </si>
  <si>
    <t>Tereprendezés</t>
  </si>
  <si>
    <t>Felújítás össz.</t>
  </si>
  <si>
    <t>SZERVEZETEK TÁMOGATÁSA 2018.</t>
  </si>
  <si>
    <t>GEVSZ Összesítő kimutatás 2018</t>
  </si>
  <si>
    <t>adatok forintban</t>
  </si>
  <si>
    <t>tervezet</t>
  </si>
  <si>
    <t>adatok forintban!</t>
  </si>
  <si>
    <t>adatok</t>
  </si>
  <si>
    <t>140000+350000+644000+127500=</t>
  </si>
  <si>
    <t xml:space="preserve"> + 16060000*19,5%=3131700</t>
  </si>
  <si>
    <t>1261500*22%=277530</t>
  </si>
  <si>
    <t>?? 356052</t>
  </si>
  <si>
    <t>Szoc.hozzáj.adó 19,5%</t>
  </si>
  <si>
    <t>F.L.11*210500=2315500</t>
  </si>
  <si>
    <t>Össz: 10150125</t>
  </si>
  <si>
    <r>
      <t>3*1985500*19,5%=1161518 + 1*</t>
    </r>
    <r>
      <rPr>
        <sz val="10"/>
        <color indexed="10"/>
        <rFont val="Arial"/>
        <family val="2"/>
      </rPr>
      <t>2315500</t>
    </r>
    <r>
      <rPr>
        <sz val="10"/>
        <rFont val="Arial"/>
        <family val="2"/>
      </rPr>
      <t>*19,5%=419348</t>
    </r>
  </si>
  <si>
    <r>
      <t xml:space="preserve">Egyéb: 65952*22%=14509 + </t>
    </r>
    <r>
      <rPr>
        <sz val="10"/>
        <color indexed="10"/>
        <rFont val="Arial"/>
        <family val="2"/>
      </rPr>
      <t>1760020*19,5%=343204</t>
    </r>
    <r>
      <rPr>
        <sz val="10"/>
        <rFont val="Arial"/>
        <family val="2"/>
      </rPr>
      <t xml:space="preserve"> + 2336</t>
    </r>
  </si>
  <si>
    <t xml:space="preserve">Étk.tér.díj.beszedése 11*7150=78650 </t>
  </si>
  <si>
    <t xml:space="preserve">           + Megrendelések, feladások elkészítése  12*30.000=360.000 Össz: 425.472</t>
  </si>
  <si>
    <t>361000x0.195=74295</t>
  </si>
  <si>
    <t>13.havi: 2480826</t>
  </si>
  <si>
    <t>gréder</t>
  </si>
  <si>
    <t>O.K. B.Gy. 180500*11=1985500*2=3971000</t>
  </si>
  <si>
    <t>Gazd vez. 450000*6=2700000</t>
  </si>
  <si>
    <t>K.J.helyett 220000*8hó=1760000</t>
  </si>
  <si>
    <t>K.J. 10hó*237100=2371000</t>
  </si>
  <si>
    <t>S.É.90250*11=992750</t>
  </si>
  <si>
    <t>V.L.69000*11= 759000</t>
  </si>
  <si>
    <t>2*161000</t>
  </si>
  <si>
    <t>2935750*19,5%=572471</t>
  </si>
  <si>
    <t>H.CS.250000</t>
  </si>
  <si>
    <t>H.CS. 250000*5=1250000, 202650*6=1215900 Össz: 2465900</t>
  </si>
  <si>
    <t>Sószóró</t>
  </si>
  <si>
    <t>Barackos utca járda</t>
  </si>
  <si>
    <t>Locsolóvíz Hunor utca</t>
  </si>
  <si>
    <t>2018. júniusi mód.</t>
  </si>
  <si>
    <t>Adós iroda parketta</t>
  </si>
  <si>
    <t>Mercedes felújítás</t>
  </si>
  <si>
    <t>munkavédelmi referens + ker.kieg. 47200</t>
  </si>
  <si>
    <t>júniusi módosítás</t>
  </si>
  <si>
    <t>2018. júniusi módosítás</t>
  </si>
  <si>
    <t>Vízlágyító beszerzése</t>
  </si>
  <si>
    <t>Tarktor beszerzése, tolótalp, hidraulika</t>
  </si>
  <si>
    <t>Számítógép beszerzése</t>
  </si>
  <si>
    <t>Partvédmű terv</t>
  </si>
  <si>
    <t>Partvédőmű felújítás</t>
  </si>
  <si>
    <t>Műszaki ellenőrzés keret</t>
  </si>
  <si>
    <t>Közutak, hidak karbantart</t>
  </si>
  <si>
    <t>Sószóró beszerzése</t>
  </si>
  <si>
    <t>Fürdő és stranszolg.</t>
  </si>
  <si>
    <t>Öltöző, zuhanyzó 2-2 db</t>
  </si>
  <si>
    <t>Játszótéri elemek</t>
  </si>
  <si>
    <t>Zöldterület kezelése</t>
  </si>
  <si>
    <t>Bobcat felúítás</t>
  </si>
  <si>
    <t>Eszközbeszerzés 295/1</t>
  </si>
  <si>
    <t>Teleprendezési tervek</t>
  </si>
  <si>
    <t>Hulladékgazdálkodás</t>
  </si>
  <si>
    <t>GEVSZ központ</t>
  </si>
  <si>
    <t>2018. 06.30. teljesítés</t>
  </si>
  <si>
    <t>2018.06.30. teljesítés</t>
  </si>
  <si>
    <t>2018. 06.30.teljesítés</t>
  </si>
  <si>
    <t>konyhatechnológia terv</t>
  </si>
  <si>
    <t>Damilos stiga, zárható szeszámtároló,bozótv.</t>
  </si>
  <si>
    <t>porszívó, hangfal</t>
  </si>
  <si>
    <t>Nettó beruházás beép. Bútor</t>
  </si>
  <si>
    <t>Teljesítés 06.30.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</si>
</sst>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0__"/>
    <numFmt numFmtId="167" formatCode="mmm\ d/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76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Times New Roman CE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4"/>
      <name val="Times New Roman CE"/>
      <family val="1"/>
    </font>
    <font>
      <b/>
      <sz val="11"/>
      <name val="Calibri"/>
      <family val="2"/>
    </font>
    <font>
      <i/>
      <strike/>
      <sz val="10"/>
      <name val="Arial"/>
      <family val="2"/>
    </font>
    <font>
      <b/>
      <sz val="10"/>
      <color indexed="16"/>
      <name val="Arial"/>
      <family val="2"/>
    </font>
    <font>
      <i/>
      <strike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color indexed="17"/>
      <name val="Arial"/>
      <family val="2"/>
    </font>
    <font>
      <b/>
      <sz val="18"/>
      <name val="Times New Roman CE"/>
      <family val="1"/>
    </font>
    <font>
      <b/>
      <sz val="16"/>
      <name val="Times New Roman CE"/>
      <family val="1"/>
    </font>
    <font>
      <sz val="12"/>
      <color indexed="6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Times New Roman CE"/>
      <family val="1"/>
    </font>
    <font>
      <sz val="14"/>
      <color indexed="10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 CE"/>
      <family val="1"/>
    </font>
    <font>
      <sz val="14"/>
      <color rgb="FFFF0000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6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ill="0" applyBorder="0" applyAlignment="0" applyProtection="0"/>
  </cellStyleXfs>
  <cellXfs count="7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54" applyNumberFormat="1" applyFont="1" applyFill="1" applyBorder="1" applyAlignment="1" applyProtection="1">
      <alignment/>
      <protection locked="0"/>
    </xf>
    <xf numFmtId="3" fontId="2" fillId="0" borderId="0" xfId="54" applyNumberFormat="1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>
      <alignment/>
    </xf>
    <xf numFmtId="3" fontId="2" fillId="0" borderId="0" xfId="54" applyNumberFormat="1" applyFont="1" applyFill="1" applyBorder="1" applyAlignment="1" applyProtection="1">
      <alignment horizontal="center"/>
      <protection locked="0"/>
    </xf>
    <xf numFmtId="3" fontId="4" fillId="0" borderId="10" xfId="54" applyNumberFormat="1" applyFont="1" applyFill="1" applyBorder="1" applyAlignment="1" applyProtection="1">
      <alignment horizontal="center"/>
      <protection locked="0"/>
    </xf>
    <xf numFmtId="3" fontId="4" fillId="0" borderId="11" xfId="54" applyNumberFormat="1" applyFont="1" applyFill="1" applyBorder="1" applyAlignment="1" applyProtection="1">
      <alignment horizontal="center"/>
      <protection locked="0"/>
    </xf>
    <xf numFmtId="3" fontId="1" fillId="0" borderId="0" xfId="54" applyNumberFormat="1" applyFont="1" applyFill="1" applyBorder="1" applyAlignment="1" applyProtection="1">
      <alignment wrapText="1"/>
      <protection locked="0"/>
    </xf>
    <xf numFmtId="3" fontId="2" fillId="0" borderId="12" xfId="54" applyNumberFormat="1" applyFont="1" applyFill="1" applyBorder="1" applyAlignment="1" applyProtection="1">
      <alignment/>
      <protection locked="0"/>
    </xf>
    <xf numFmtId="3" fontId="1" fillId="0" borderId="12" xfId="54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>
      <alignment/>
    </xf>
    <xf numFmtId="3" fontId="1" fillId="0" borderId="12" xfId="54" applyNumberFormat="1" applyFont="1" applyFill="1" applyBorder="1" applyAlignment="1" applyProtection="1">
      <alignment/>
      <protection locked="0"/>
    </xf>
    <xf numFmtId="3" fontId="2" fillId="0" borderId="13" xfId="54" applyNumberFormat="1" applyFont="1" applyFill="1" applyBorder="1" applyAlignment="1" applyProtection="1">
      <alignment/>
      <protection locked="0"/>
    </xf>
    <xf numFmtId="3" fontId="2" fillId="0" borderId="14" xfId="54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6" xfId="54" applyNumberFormat="1" applyFont="1" applyFill="1" applyBorder="1" applyAlignment="1" applyProtection="1">
      <alignment/>
      <protection locked="0"/>
    </xf>
    <xf numFmtId="3" fontId="1" fillId="0" borderId="14" xfId="54" applyNumberFormat="1" applyFont="1" applyFill="1" applyBorder="1" applyAlignment="1" applyProtection="1">
      <alignment wrapText="1"/>
      <protection locked="0"/>
    </xf>
    <xf numFmtId="3" fontId="3" fillId="0" borderId="1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18" xfId="54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1" fillId="0" borderId="20" xfId="54" applyNumberFormat="1" applyFont="1" applyFill="1" applyBorder="1" applyAlignment="1" applyProtection="1">
      <alignment/>
      <protection locked="0"/>
    </xf>
    <xf numFmtId="3" fontId="1" fillId="0" borderId="21" xfId="54" applyNumberFormat="1" applyFont="1" applyFill="1" applyBorder="1" applyAlignment="1" applyProtection="1">
      <alignment wrapText="1"/>
      <protection locked="0"/>
    </xf>
    <xf numFmtId="3" fontId="3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" fillId="0" borderId="20" xfId="54" applyNumberFormat="1" applyFont="1" applyFill="1" applyBorder="1" applyAlignment="1" applyProtection="1">
      <alignment/>
      <protection locked="0"/>
    </xf>
    <xf numFmtId="3" fontId="2" fillId="0" borderId="21" xfId="54" applyNumberFormat="1" applyFont="1" applyFill="1" applyBorder="1" applyAlignment="1" applyProtection="1">
      <alignment wrapText="1"/>
      <protection locked="0"/>
    </xf>
    <xf numFmtId="3" fontId="4" fillId="0" borderId="2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1" fillId="0" borderId="23" xfId="54" applyNumberFormat="1" applyFont="1" applyFill="1" applyBorder="1" applyAlignment="1" applyProtection="1">
      <alignment/>
      <protection locked="0"/>
    </xf>
    <xf numFmtId="3" fontId="2" fillId="0" borderId="24" xfId="54" applyNumberFormat="1" applyFont="1" applyFill="1" applyBorder="1" applyAlignment="1" applyProtection="1">
      <alignment wrapText="1"/>
      <protection locked="0"/>
    </xf>
    <xf numFmtId="3" fontId="4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center" wrapText="1"/>
    </xf>
    <xf numFmtId="3" fontId="2" fillId="0" borderId="3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 vertical="center"/>
    </xf>
    <xf numFmtId="3" fontId="1" fillId="0" borderId="3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left" wrapText="1"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center" wrapText="1"/>
    </xf>
    <xf numFmtId="166" fontId="10" fillId="0" borderId="12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2" fillId="0" borderId="42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39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1" fillId="0" borderId="18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34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3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/>
    </xf>
    <xf numFmtId="3" fontId="1" fillId="0" borderId="20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 wrapText="1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right"/>
    </xf>
    <xf numFmtId="3" fontId="1" fillId="0" borderId="41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8" fillId="0" borderId="2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right" vertical="center" wrapText="1"/>
    </xf>
    <xf numFmtId="3" fontId="2" fillId="0" borderId="38" xfId="0" applyNumberFormat="1" applyFont="1" applyBorder="1" applyAlignment="1">
      <alignment/>
    </xf>
    <xf numFmtId="166" fontId="2" fillId="0" borderId="12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8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3" fontId="2" fillId="0" borderId="3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2" fillId="0" borderId="35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1" fillId="0" borderId="42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67" fontId="10" fillId="0" borderId="12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3" fontId="10" fillId="0" borderId="3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3" fontId="10" fillId="0" borderId="31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center" wrapText="1"/>
    </xf>
    <xf numFmtId="3" fontId="11" fillId="0" borderId="3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left"/>
    </xf>
    <xf numFmtId="3" fontId="10" fillId="0" borderId="35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left"/>
    </xf>
    <xf numFmtId="3" fontId="11" fillId="0" borderId="18" xfId="0" applyNumberFormat="1" applyFon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3" fontId="11" fillId="0" borderId="25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 horizontal="left" wrapText="1"/>
    </xf>
    <xf numFmtId="3" fontId="10" fillId="0" borderId="4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3" fontId="11" fillId="0" borderId="3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/>
    </xf>
    <xf numFmtId="3" fontId="10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/>
    </xf>
    <xf numFmtId="1" fontId="8" fillId="0" borderId="12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8" fillId="33" borderId="12" xfId="0" applyNumberFormat="1" applyFont="1" applyFill="1" applyBorder="1" applyAlignment="1">
      <alignment horizontal="right" vertical="center" wrapText="1"/>
    </xf>
    <xf numFmtId="1" fontId="10" fillId="0" borderId="12" xfId="0" applyNumberFormat="1" applyFont="1" applyFill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" fontId="1" fillId="0" borderId="47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1" fontId="1" fillId="0" borderId="47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 horizontal="right" vertical="center" wrapTex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0" xfId="0" applyFont="1" applyAlignment="1">
      <alignment wrapText="1"/>
    </xf>
    <xf numFmtId="0" fontId="10" fillId="0" borderId="12" xfId="0" applyFont="1" applyFill="1" applyBorder="1" applyAlignment="1">
      <alignment vertical="center"/>
    </xf>
    <xf numFmtId="164" fontId="10" fillId="0" borderId="12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/>
    </xf>
    <xf numFmtId="3" fontId="12" fillId="33" borderId="1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right" vertical="center" wrapText="1"/>
    </xf>
    <xf numFmtId="1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8" fillId="33" borderId="12" xfId="0" applyFont="1" applyFill="1" applyBorder="1" applyAlignment="1">
      <alignment horizontal="left" vertical="center" wrapText="1"/>
    </xf>
    <xf numFmtId="166" fontId="11" fillId="0" borderId="12" xfId="0" applyNumberFormat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right" vertical="center" wrapText="1"/>
    </xf>
    <xf numFmtId="166" fontId="10" fillId="0" borderId="12" xfId="0" applyNumberFormat="1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 vertical="center" wrapText="1"/>
    </xf>
    <xf numFmtId="166" fontId="8" fillId="0" borderId="12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right" vertical="center" wrapText="1"/>
    </xf>
    <xf numFmtId="166" fontId="9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3" fontId="1" fillId="0" borderId="38" xfId="0" applyNumberFormat="1" applyFont="1" applyBorder="1" applyAlignment="1">
      <alignment vertical="top"/>
    </xf>
    <xf numFmtId="166" fontId="10" fillId="0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/>
    </xf>
    <xf numFmtId="1" fontId="2" fillId="0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left" vertical="top" wrapText="1"/>
    </xf>
    <xf numFmtId="166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top" wrapText="1"/>
    </xf>
    <xf numFmtId="3" fontId="18" fillId="33" borderId="12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left" vertical="top" wrapText="1"/>
    </xf>
    <xf numFmtId="166" fontId="2" fillId="0" borderId="12" xfId="0" applyNumberFormat="1" applyFont="1" applyFill="1" applyBorder="1" applyAlignment="1">
      <alignment horizontal="right" vertical="top" wrapText="1"/>
    </xf>
    <xf numFmtId="0" fontId="0" fillId="0" borderId="47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12" xfId="0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49" fontId="2" fillId="0" borderId="42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49" fontId="2" fillId="0" borderId="43" xfId="0" applyNumberFormat="1" applyFont="1" applyFill="1" applyBorder="1" applyAlignment="1">
      <alignment horizontal="right"/>
    </xf>
    <xf numFmtId="49" fontId="1" fillId="0" borderId="27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49" fontId="1" fillId="0" borderId="3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3" fontId="18" fillId="33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 wrapText="1"/>
    </xf>
    <xf numFmtId="49" fontId="2" fillId="0" borderId="38" xfId="0" applyNumberFormat="1" applyFont="1" applyBorder="1" applyAlignment="1">
      <alignment horizontal="left"/>
    </xf>
    <xf numFmtId="3" fontId="11" fillId="0" borderId="12" xfId="0" applyNumberFormat="1" applyFont="1" applyFill="1" applyBorder="1" applyAlignment="1">
      <alignment vertical="center" wrapText="1"/>
    </xf>
    <xf numFmtId="49" fontId="2" fillId="0" borderId="42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3" fontId="9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3" fontId="12" fillId="33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wrapText="1"/>
    </xf>
    <xf numFmtId="3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 vertical="top"/>
    </xf>
    <xf numFmtId="3" fontId="20" fillId="0" borderId="12" xfId="0" applyNumberFormat="1" applyFont="1" applyBorder="1" applyAlignment="1">
      <alignment wrapText="1"/>
    </xf>
    <xf numFmtId="3" fontId="20" fillId="0" borderId="51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20" fillId="0" borderId="5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2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42" xfId="0" applyNumberFormat="1" applyFont="1" applyFill="1" applyBorder="1" applyAlignment="1">
      <alignment/>
    </xf>
    <xf numFmtId="49" fontId="2" fillId="0" borderId="43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8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3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38" xfId="0" applyNumberFormat="1" applyFont="1" applyBorder="1" applyAlignment="1">
      <alignment vertical="top"/>
    </xf>
    <xf numFmtId="3" fontId="1" fillId="0" borderId="12" xfId="0" applyNumberFormat="1" applyFont="1" applyFill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  <xf numFmtId="3" fontId="1" fillId="0" borderId="32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vertical="top" wrapText="1"/>
    </xf>
    <xf numFmtId="3" fontId="1" fillId="0" borderId="20" xfId="0" applyNumberFormat="1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right" vertical="top" wrapText="1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7" fillId="0" borderId="12" xfId="0" applyFont="1" applyBorder="1" applyAlignment="1">
      <alignment/>
    </xf>
    <xf numFmtId="3" fontId="1" fillId="34" borderId="0" xfId="0" applyNumberFormat="1" applyFont="1" applyFill="1" applyBorder="1" applyAlignment="1">
      <alignment horizontal="right" vertical="center" wrapText="1"/>
    </xf>
    <xf numFmtId="3" fontId="1" fillId="0" borderId="18" xfId="54" applyNumberFormat="1" applyFont="1" applyFill="1" applyBorder="1" applyAlignment="1" applyProtection="1">
      <alignment wrapText="1"/>
      <protection locked="0"/>
    </xf>
    <xf numFmtId="3" fontId="5" fillId="0" borderId="21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3" fontId="68" fillId="0" borderId="12" xfId="0" applyNumberFormat="1" applyFont="1" applyFill="1" applyBorder="1" applyAlignment="1">
      <alignment horizontal="right"/>
    </xf>
    <xf numFmtId="0" fontId="68" fillId="0" borderId="12" xfId="0" applyFont="1" applyBorder="1" applyAlignment="1">
      <alignment horizontal="right"/>
    </xf>
    <xf numFmtId="0" fontId="68" fillId="0" borderId="0" xfId="0" applyFont="1" applyAlignment="1">
      <alignment/>
    </xf>
    <xf numFmtId="3" fontId="68" fillId="0" borderId="12" xfId="0" applyNumberFormat="1" applyFont="1" applyBorder="1" applyAlignment="1">
      <alignment horizontal="right"/>
    </xf>
    <xf numFmtId="0" fontId="68" fillId="0" borderId="12" xfId="0" applyFont="1" applyFill="1" applyBorder="1" applyAlignment="1">
      <alignment horizontal="right"/>
    </xf>
    <xf numFmtId="3" fontId="68" fillId="0" borderId="12" xfId="0" applyNumberFormat="1" applyFont="1" applyFill="1" applyBorder="1" applyAlignment="1">
      <alignment horizontal="right" vertical="center" wrapText="1"/>
    </xf>
    <xf numFmtId="3" fontId="2" fillId="35" borderId="12" xfId="0" applyNumberFormat="1" applyFont="1" applyFill="1" applyBorder="1" applyAlignment="1">
      <alignment horizontal="right"/>
    </xf>
    <xf numFmtId="0" fontId="68" fillId="35" borderId="12" xfId="0" applyFont="1" applyFill="1" applyBorder="1" applyAlignment="1">
      <alignment horizontal="right"/>
    </xf>
    <xf numFmtId="0" fontId="68" fillId="36" borderId="0" xfId="0" applyFont="1" applyFill="1" applyAlignment="1">
      <alignment/>
    </xf>
    <xf numFmtId="0" fontId="1" fillId="35" borderId="0" xfId="0" applyFont="1" applyFill="1" applyBorder="1" applyAlignment="1">
      <alignment horizontal="center"/>
    </xf>
    <xf numFmtId="167" fontId="2" fillId="35" borderId="12" xfId="0" applyNumberFormat="1" applyFont="1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3" fontId="1" fillId="36" borderId="12" xfId="0" applyNumberFormat="1" applyFont="1" applyFill="1" applyBorder="1" applyAlignment="1">
      <alignment horizontal="right"/>
    </xf>
    <xf numFmtId="1" fontId="2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3" fontId="1" fillId="35" borderId="12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right"/>
    </xf>
    <xf numFmtId="0" fontId="10" fillId="35" borderId="0" xfId="0" applyFont="1" applyFill="1" applyAlignment="1">
      <alignment/>
    </xf>
    <xf numFmtId="164" fontId="1" fillId="35" borderId="12" xfId="0" applyNumberFormat="1" applyFont="1" applyFill="1" applyBorder="1" applyAlignment="1">
      <alignment horizontal="right"/>
    </xf>
    <xf numFmtId="2" fontId="1" fillId="35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3" fontId="10" fillId="35" borderId="12" xfId="0" applyNumberFormat="1" applyFont="1" applyFill="1" applyBorder="1" applyAlignment="1">
      <alignment horizontal="right"/>
    </xf>
    <xf numFmtId="3" fontId="11" fillId="35" borderId="12" xfId="0" applyNumberFormat="1" applyFont="1" applyFill="1" applyBorder="1" applyAlignment="1">
      <alignment horizontal="right"/>
    </xf>
    <xf numFmtId="3" fontId="10" fillId="34" borderId="12" xfId="0" applyNumberFormat="1" applyFont="1" applyFill="1" applyBorder="1" applyAlignment="1">
      <alignment horizontal="right"/>
    </xf>
    <xf numFmtId="3" fontId="9" fillId="35" borderId="12" xfId="0" applyNumberFormat="1" applyFont="1" applyFill="1" applyBorder="1" applyAlignment="1">
      <alignment horizontal="right"/>
    </xf>
    <xf numFmtId="3" fontId="9" fillId="35" borderId="12" xfId="0" applyNumberFormat="1" applyFont="1" applyFill="1" applyBorder="1" applyAlignment="1">
      <alignment horizontal="right" vertical="center" wrapText="1"/>
    </xf>
    <xf numFmtId="3" fontId="11" fillId="35" borderId="12" xfId="0" applyNumberFormat="1" applyFont="1" applyFill="1" applyBorder="1" applyAlignment="1">
      <alignment horizontal="right" vertical="center" wrapText="1"/>
    </xf>
    <xf numFmtId="0" fontId="1" fillId="35" borderId="0" xfId="0" applyFont="1" applyFill="1" applyAlignment="1">
      <alignment horizontal="right"/>
    </xf>
    <xf numFmtId="0" fontId="1" fillId="35" borderId="12" xfId="0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/>
    </xf>
    <xf numFmtId="0" fontId="8" fillId="35" borderId="12" xfId="0" applyFont="1" applyFill="1" applyBorder="1" applyAlignment="1">
      <alignment horizontal="right" vertical="center" wrapText="1"/>
    </xf>
    <xf numFmtId="167" fontId="1" fillId="35" borderId="12" xfId="0" applyNumberFormat="1" applyFont="1" applyFill="1" applyBorder="1" applyAlignment="1">
      <alignment horizontal="right"/>
    </xf>
    <xf numFmtId="3" fontId="1" fillId="37" borderId="12" xfId="0" applyNumberFormat="1" applyFont="1" applyFill="1" applyBorder="1" applyAlignment="1">
      <alignment horizontal="right"/>
    </xf>
    <xf numFmtId="0" fontId="1" fillId="36" borderId="0" xfId="0" applyFont="1" applyFill="1" applyAlignment="1">
      <alignment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 vertical="center" wrapText="1"/>
    </xf>
    <xf numFmtId="3" fontId="16" fillId="35" borderId="12" xfId="0" applyNumberFormat="1" applyFont="1" applyFill="1" applyBorder="1" applyAlignment="1">
      <alignment horizontal="right" vertical="center" wrapText="1"/>
    </xf>
    <xf numFmtId="3" fontId="8" fillId="35" borderId="12" xfId="0" applyNumberFormat="1" applyFont="1" applyFill="1" applyBorder="1" applyAlignment="1">
      <alignment horizontal="right" vertical="center" wrapText="1"/>
    </xf>
    <xf numFmtId="3" fontId="2" fillId="36" borderId="12" xfId="0" applyNumberFormat="1" applyFont="1" applyFill="1" applyBorder="1" applyAlignment="1">
      <alignment horizontal="right" vertical="center" wrapText="1"/>
    </xf>
    <xf numFmtId="3" fontId="8" fillId="36" borderId="12" xfId="0" applyNumberFormat="1" applyFont="1" applyFill="1" applyBorder="1" applyAlignment="1">
      <alignment horizontal="right" vertical="center" wrapText="1"/>
    </xf>
    <xf numFmtId="167" fontId="10" fillId="35" borderId="12" xfId="0" applyNumberFormat="1" applyFont="1" applyFill="1" applyBorder="1" applyAlignment="1">
      <alignment horizontal="right"/>
    </xf>
    <xf numFmtId="0" fontId="10" fillId="35" borderId="0" xfId="0" applyFont="1" applyFill="1" applyAlignment="1">
      <alignment horizontal="right"/>
    </xf>
    <xf numFmtId="3" fontId="2" fillId="36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35" borderId="12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>
      <alignment horizontal="right"/>
    </xf>
    <xf numFmtId="167" fontId="1" fillId="34" borderId="12" xfId="0" applyNumberFormat="1" applyFont="1" applyFill="1" applyBorder="1" applyAlignment="1">
      <alignment horizontal="right"/>
    </xf>
    <xf numFmtId="164" fontId="1" fillId="34" borderId="12" xfId="0" applyNumberFormat="1" applyFont="1" applyFill="1" applyBorder="1" applyAlignment="1">
      <alignment/>
    </xf>
    <xf numFmtId="0" fontId="1" fillId="38" borderId="0" xfId="0" applyFont="1" applyFill="1" applyAlignment="1">
      <alignment/>
    </xf>
    <xf numFmtId="1" fontId="2" fillId="38" borderId="12" xfId="0" applyNumberFormat="1" applyFont="1" applyFill="1" applyBorder="1" applyAlignment="1">
      <alignment horizontal="right"/>
    </xf>
    <xf numFmtId="3" fontId="10" fillId="36" borderId="12" xfId="0" applyNumberFormat="1" applyFont="1" applyFill="1" applyBorder="1" applyAlignment="1">
      <alignment horizontal="right" vertical="center" wrapText="1"/>
    </xf>
    <xf numFmtId="0" fontId="69" fillId="0" borderId="12" xfId="0" applyFont="1" applyBorder="1" applyAlignment="1">
      <alignment horizontal="right"/>
    </xf>
    <xf numFmtId="0" fontId="70" fillId="0" borderId="12" xfId="0" applyFont="1" applyBorder="1" applyAlignment="1">
      <alignment horizontal="right"/>
    </xf>
    <xf numFmtId="0" fontId="2" fillId="36" borderId="12" xfId="0" applyFont="1" applyFill="1" applyBorder="1" applyAlignment="1">
      <alignment horizontal="right" vertical="center" wrapText="1"/>
    </xf>
    <xf numFmtId="49" fontId="1" fillId="36" borderId="12" xfId="0" applyNumberFormat="1" applyFont="1" applyFill="1" applyBorder="1" applyAlignment="1">
      <alignment horizontal="right"/>
    </xf>
    <xf numFmtId="0" fontId="1" fillId="38" borderId="0" xfId="0" applyFont="1" applyFill="1" applyAlignment="1">
      <alignment vertical="top" wrapText="1"/>
    </xf>
    <xf numFmtId="0" fontId="1" fillId="35" borderId="12" xfId="0" applyFont="1" applyFill="1" applyBorder="1" applyAlignment="1">
      <alignment horizontal="right" vertical="top"/>
    </xf>
    <xf numFmtId="49" fontId="1" fillId="34" borderId="12" xfId="0" applyNumberFormat="1" applyFont="1" applyFill="1" applyBorder="1" applyAlignment="1">
      <alignment/>
    </xf>
    <xf numFmtId="164" fontId="2" fillId="34" borderId="12" xfId="0" applyNumberFormat="1" applyFont="1" applyFill="1" applyBorder="1" applyAlignment="1">
      <alignment horizontal="right"/>
    </xf>
    <xf numFmtId="3" fontId="20" fillId="38" borderId="12" xfId="0" applyNumberFormat="1" applyFont="1" applyFill="1" applyBorder="1" applyAlignment="1">
      <alignment/>
    </xf>
    <xf numFmtId="3" fontId="20" fillId="38" borderId="12" xfId="0" applyNumberFormat="1" applyFont="1" applyFill="1" applyBorder="1" applyAlignment="1">
      <alignment vertical="top"/>
    </xf>
    <xf numFmtId="3" fontId="21" fillId="38" borderId="52" xfId="0" applyNumberFormat="1" applyFont="1" applyFill="1" applyBorder="1" applyAlignment="1">
      <alignment/>
    </xf>
    <xf numFmtId="165" fontId="2" fillId="34" borderId="12" xfId="0" applyNumberFormat="1" applyFont="1" applyFill="1" applyBorder="1" applyAlignment="1">
      <alignment horizontal="center"/>
    </xf>
    <xf numFmtId="0" fontId="1" fillId="39" borderId="0" xfId="0" applyFont="1" applyFill="1" applyAlignment="1">
      <alignment horizontal="left" vertical="top" wrapText="1"/>
    </xf>
    <xf numFmtId="49" fontId="2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11" fillId="35" borderId="12" xfId="0" applyNumberFormat="1" applyFont="1" applyFill="1" applyBorder="1" applyAlignment="1">
      <alignment vertical="center" wrapText="1"/>
    </xf>
    <xf numFmtId="164" fontId="2" fillId="35" borderId="12" xfId="0" applyNumberFormat="1" applyFont="1" applyFill="1" applyBorder="1" applyAlignment="1">
      <alignment/>
    </xf>
    <xf numFmtId="0" fontId="1" fillId="39" borderId="0" xfId="0" applyFont="1" applyFill="1" applyAlignment="1">
      <alignment vertical="top" wrapText="1"/>
    </xf>
    <xf numFmtId="0" fontId="16" fillId="35" borderId="0" xfId="0" applyFont="1" applyFill="1" applyAlignment="1">
      <alignment vertical="top" wrapText="1"/>
    </xf>
    <xf numFmtId="3" fontId="1" fillId="35" borderId="12" xfId="0" applyNumberFormat="1" applyFont="1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vertical="center" wrapText="1"/>
    </xf>
    <xf numFmtId="3" fontId="8" fillId="35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vertical="top" wrapText="1"/>
    </xf>
    <xf numFmtId="3" fontId="2" fillId="35" borderId="12" xfId="0" applyNumberFormat="1" applyFont="1" applyFill="1" applyBorder="1" applyAlignment="1">
      <alignment vertical="center" wrapText="1"/>
    </xf>
    <xf numFmtId="164" fontId="1" fillId="34" borderId="12" xfId="0" applyNumberFormat="1" applyFont="1" applyFill="1" applyBorder="1" applyAlignment="1">
      <alignment horizontal="right"/>
    </xf>
    <xf numFmtId="1" fontId="1" fillId="36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vertical="center" wrapText="1"/>
    </xf>
    <xf numFmtId="3" fontId="1" fillId="35" borderId="12" xfId="0" applyNumberFormat="1" applyFont="1" applyFill="1" applyBorder="1" applyAlignment="1">
      <alignment horizontal="right" vertical="center" wrapText="1"/>
    </xf>
    <xf numFmtId="3" fontId="69" fillId="0" borderId="12" xfId="0" applyNumberFormat="1" applyFont="1" applyBorder="1" applyAlignment="1">
      <alignment horizontal="right"/>
    </xf>
    <xf numFmtId="49" fontId="2" fillId="35" borderId="12" xfId="0" applyNumberFormat="1" applyFont="1" applyFill="1" applyBorder="1" applyAlignment="1">
      <alignment horizontal="right"/>
    </xf>
    <xf numFmtId="3" fontId="71" fillId="0" borderId="12" xfId="0" applyNumberFormat="1" applyFont="1" applyFill="1" applyBorder="1" applyAlignment="1">
      <alignment horizontal="right" vertical="center" wrapText="1"/>
    </xf>
    <xf numFmtId="0" fontId="1" fillId="39" borderId="0" xfId="0" applyFont="1" applyFill="1" applyAlignment="1">
      <alignment wrapText="1"/>
    </xf>
    <xf numFmtId="3" fontId="11" fillId="36" borderId="12" xfId="0" applyNumberFormat="1" applyFont="1" applyFill="1" applyBorder="1" applyAlignment="1">
      <alignment horizontal="right" vertical="center" wrapText="1"/>
    </xf>
    <xf numFmtId="3" fontId="2" fillId="34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/>
    </xf>
    <xf numFmtId="3" fontId="8" fillId="34" borderId="12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2" fillId="0" borderId="51" xfId="0" applyFont="1" applyBorder="1" applyAlignment="1">
      <alignment horizontal="center"/>
    </xf>
    <xf numFmtId="0" fontId="22" fillId="0" borderId="55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51" xfId="0" applyFont="1" applyBorder="1" applyAlignment="1">
      <alignment/>
    </xf>
    <xf numFmtId="0" fontId="23" fillId="0" borderId="51" xfId="0" applyFont="1" applyBorder="1" applyAlignment="1">
      <alignment/>
    </xf>
    <xf numFmtId="0" fontId="26" fillId="0" borderId="55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" fontId="23" fillId="0" borderId="5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0" xfId="0" applyFont="1" applyBorder="1" applyAlignment="1">
      <alignment/>
    </xf>
    <xf numFmtId="3" fontId="72" fillId="0" borderId="0" xfId="0" applyNumberFormat="1" applyFont="1" applyFill="1" applyBorder="1" applyAlignment="1">
      <alignment/>
    </xf>
    <xf numFmtId="0" fontId="73" fillId="0" borderId="0" xfId="0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Alignment="1">
      <alignment/>
    </xf>
    <xf numFmtId="164" fontId="1" fillId="0" borderId="12" xfId="0" applyNumberFormat="1" applyFont="1" applyFill="1" applyBorder="1" applyAlignment="1">
      <alignment horizontal="right"/>
    </xf>
    <xf numFmtId="0" fontId="68" fillId="0" borderId="0" xfId="0" applyFont="1" applyAlignment="1">
      <alignment horizontal="right"/>
    </xf>
    <xf numFmtId="3" fontId="1" fillId="13" borderId="12" xfId="0" applyNumberFormat="1" applyFont="1" applyFill="1" applyBorder="1" applyAlignment="1">
      <alignment horizontal="right" vertical="center"/>
    </xf>
    <xf numFmtId="167" fontId="11" fillId="0" borderId="12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 vertical="center" wrapText="1"/>
    </xf>
    <xf numFmtId="0" fontId="1" fillId="13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13" borderId="12" xfId="0" applyNumberFormat="1" applyFont="1" applyFill="1" applyBorder="1" applyAlignment="1">
      <alignment/>
    </xf>
    <xf numFmtId="3" fontId="22" fillId="13" borderId="0" xfId="0" applyNumberFormat="1" applyFont="1" applyFill="1" applyAlignment="1">
      <alignment/>
    </xf>
    <xf numFmtId="0" fontId="1" fillId="13" borderId="12" xfId="0" applyFont="1" applyFill="1" applyBorder="1" applyAlignment="1">
      <alignment horizontal="right" vertical="center" wrapText="1"/>
    </xf>
    <xf numFmtId="1" fontId="1" fillId="13" borderId="12" xfId="0" applyNumberFormat="1" applyFont="1" applyFill="1" applyBorder="1" applyAlignment="1">
      <alignment horizontal="right" vertical="center" wrapText="1"/>
    </xf>
    <xf numFmtId="0" fontId="1" fillId="13" borderId="12" xfId="0" applyFont="1" applyFill="1" applyBorder="1" applyAlignment="1">
      <alignment/>
    </xf>
    <xf numFmtId="3" fontId="1" fillId="13" borderId="12" xfId="0" applyNumberFormat="1" applyFont="1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13" borderId="0" xfId="0" applyFont="1" applyFill="1" applyAlignment="1">
      <alignment/>
    </xf>
    <xf numFmtId="3" fontId="68" fillId="13" borderId="12" xfId="0" applyNumberFormat="1" applyFont="1" applyFill="1" applyBorder="1" applyAlignment="1">
      <alignment horizontal="right" vertical="center"/>
    </xf>
    <xf numFmtId="3" fontId="10" fillId="13" borderId="12" xfId="0" applyNumberFormat="1" applyFont="1" applyFill="1" applyBorder="1" applyAlignment="1">
      <alignment horizontal="right"/>
    </xf>
    <xf numFmtId="3" fontId="1" fillId="40" borderId="12" xfId="0" applyNumberFormat="1" applyFont="1" applyFill="1" applyBorder="1" applyAlignment="1">
      <alignment horizontal="right"/>
    </xf>
    <xf numFmtId="3" fontId="1" fillId="13" borderId="12" xfId="0" applyNumberFormat="1" applyFont="1" applyFill="1" applyBorder="1" applyAlignment="1">
      <alignment horizontal="right"/>
    </xf>
    <xf numFmtId="3" fontId="68" fillId="0" borderId="12" xfId="0" applyNumberFormat="1" applyFont="1" applyFill="1" applyBorder="1" applyAlignment="1">
      <alignment/>
    </xf>
    <xf numFmtId="3" fontId="68" fillId="36" borderId="12" xfId="0" applyNumberFormat="1" applyFont="1" applyFill="1" applyBorder="1" applyAlignment="1">
      <alignment/>
    </xf>
    <xf numFmtId="3" fontId="20" fillId="13" borderId="12" xfId="0" applyNumberFormat="1" applyFont="1" applyFill="1" applyBorder="1" applyAlignment="1">
      <alignment/>
    </xf>
    <xf numFmtId="3" fontId="1" fillId="13" borderId="1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3" fontId="1" fillId="41" borderId="12" xfId="0" applyNumberFormat="1" applyFont="1" applyFill="1" applyBorder="1" applyAlignment="1">
      <alignment horizontal="right"/>
    </xf>
    <xf numFmtId="0" fontId="1" fillId="42" borderId="0" xfId="0" applyFont="1" applyFill="1" applyAlignment="1">
      <alignment/>
    </xf>
    <xf numFmtId="3" fontId="2" fillId="41" borderId="12" xfId="0" applyNumberFormat="1" applyFont="1" applyFill="1" applyBorder="1" applyAlignment="1">
      <alignment horizontal="right"/>
    </xf>
    <xf numFmtId="3" fontId="2" fillId="43" borderId="12" xfId="0" applyNumberFormat="1" applyFont="1" applyFill="1" applyBorder="1" applyAlignment="1">
      <alignment horizontal="right"/>
    </xf>
    <xf numFmtId="3" fontId="10" fillId="41" borderId="12" xfId="0" applyNumberFormat="1" applyFont="1" applyFill="1" applyBorder="1" applyAlignment="1">
      <alignment horizontal="right"/>
    </xf>
    <xf numFmtId="3" fontId="11" fillId="41" borderId="12" xfId="0" applyNumberFormat="1" applyFont="1" applyFill="1" applyBorder="1" applyAlignment="1">
      <alignment horizontal="right"/>
    </xf>
    <xf numFmtId="3" fontId="1" fillId="42" borderId="12" xfId="0" applyNumberFormat="1" applyFont="1" applyFill="1" applyBorder="1" applyAlignment="1">
      <alignment horizontal="right"/>
    </xf>
    <xf numFmtId="3" fontId="11" fillId="43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vertical="center"/>
    </xf>
    <xf numFmtId="3" fontId="10" fillId="43" borderId="12" xfId="0" applyNumberFormat="1" applyFont="1" applyFill="1" applyBorder="1" applyAlignment="1">
      <alignment horizontal="right" vertical="center" wrapText="1"/>
    </xf>
    <xf numFmtId="3" fontId="10" fillId="41" borderId="12" xfId="0" applyNumberFormat="1" applyFont="1" applyFill="1" applyBorder="1" applyAlignment="1">
      <alignment horizontal="right" vertical="center" wrapText="1"/>
    </xf>
    <xf numFmtId="3" fontId="11" fillId="41" borderId="12" xfId="0" applyNumberFormat="1" applyFont="1" applyFill="1" applyBorder="1" applyAlignment="1">
      <alignment horizontal="right" vertical="center" wrapText="1"/>
    </xf>
    <xf numFmtId="3" fontId="10" fillId="43" borderId="12" xfId="0" applyNumberFormat="1" applyFont="1" applyFill="1" applyBorder="1" applyAlignment="1">
      <alignment horizontal="right" vertical="center"/>
    </xf>
    <xf numFmtId="3" fontId="2" fillId="43" borderId="12" xfId="0" applyNumberFormat="1" applyFont="1" applyFill="1" applyBorder="1" applyAlignment="1">
      <alignment horizontal="right" vertical="center"/>
    </xf>
    <xf numFmtId="3" fontId="1" fillId="43" borderId="12" xfId="0" applyNumberFormat="1" applyFont="1" applyFill="1" applyBorder="1" applyAlignment="1">
      <alignment horizontal="right" vertical="center"/>
    </xf>
    <xf numFmtId="3" fontId="11" fillId="43" borderId="12" xfId="0" applyNumberFormat="1" applyFont="1" applyFill="1" applyBorder="1" applyAlignment="1">
      <alignment horizontal="right" vertical="center" wrapText="1"/>
    </xf>
    <xf numFmtId="166" fontId="1" fillId="43" borderId="12" xfId="0" applyNumberFormat="1" applyFont="1" applyFill="1" applyBorder="1" applyAlignment="1">
      <alignment horizontal="right" vertical="center" wrapText="1"/>
    </xf>
    <xf numFmtId="0" fontId="2" fillId="43" borderId="12" xfId="0" applyFont="1" applyFill="1" applyBorder="1" applyAlignment="1">
      <alignment horizontal="right" vertical="center" wrapText="1"/>
    </xf>
    <xf numFmtId="0" fontId="10" fillId="43" borderId="12" xfId="0" applyFont="1" applyFill="1" applyBorder="1" applyAlignment="1">
      <alignment horizontal="right" vertical="center" wrapText="1"/>
    </xf>
    <xf numFmtId="0" fontId="11" fillId="43" borderId="12" xfId="0" applyFont="1" applyFill="1" applyBorder="1" applyAlignment="1">
      <alignment horizontal="right" vertical="center" wrapText="1"/>
    </xf>
    <xf numFmtId="0" fontId="1" fillId="43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right" vertical="center" wrapText="1"/>
    </xf>
    <xf numFmtId="1" fontId="1" fillId="34" borderId="12" xfId="0" applyNumberFormat="1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 vertical="center" wrapText="1"/>
    </xf>
    <xf numFmtId="0" fontId="2" fillId="43" borderId="12" xfId="0" applyFont="1" applyFill="1" applyBorder="1" applyAlignment="1">
      <alignment horizontal="right" vertical="center"/>
    </xf>
    <xf numFmtId="166" fontId="2" fillId="43" borderId="12" xfId="0" applyNumberFormat="1" applyFont="1" applyFill="1" applyBorder="1" applyAlignment="1">
      <alignment horizontal="right" vertical="center" wrapText="1"/>
    </xf>
    <xf numFmtId="0" fontId="2" fillId="41" borderId="12" xfId="0" applyFont="1" applyFill="1" applyBorder="1" applyAlignment="1">
      <alignment horizontal="right" vertical="center" wrapText="1"/>
    </xf>
    <xf numFmtId="0" fontId="8" fillId="41" borderId="12" xfId="0" applyFont="1" applyFill="1" applyBorder="1" applyAlignment="1">
      <alignment horizontal="right" vertical="center" wrapText="1"/>
    </xf>
    <xf numFmtId="3" fontId="1" fillId="41" borderId="12" xfId="0" applyNumberFormat="1" applyFont="1" applyFill="1" applyBorder="1" applyAlignment="1">
      <alignment/>
    </xf>
    <xf numFmtId="3" fontId="2" fillId="41" borderId="12" xfId="0" applyNumberFormat="1" applyFont="1" applyFill="1" applyBorder="1" applyAlignment="1">
      <alignment/>
    </xf>
    <xf numFmtId="3" fontId="1" fillId="42" borderId="12" xfId="0" applyNumberFormat="1" applyFont="1" applyFill="1" applyBorder="1" applyAlignment="1">
      <alignment/>
    </xf>
    <xf numFmtId="0" fontId="1" fillId="41" borderId="12" xfId="0" applyFont="1" applyFill="1" applyBorder="1" applyAlignment="1">
      <alignment horizontal="right"/>
    </xf>
    <xf numFmtId="1" fontId="1" fillId="42" borderId="12" xfId="0" applyNumberFormat="1" applyFont="1" applyFill="1" applyBorder="1" applyAlignment="1">
      <alignment horizontal="right"/>
    </xf>
    <xf numFmtId="0" fontId="68" fillId="43" borderId="0" xfId="0" applyFont="1" applyFill="1" applyAlignment="1">
      <alignment horizontal="right"/>
    </xf>
    <xf numFmtId="3" fontId="1" fillId="43" borderId="12" xfId="0" applyNumberFormat="1" applyFont="1" applyFill="1" applyBorder="1" applyAlignment="1">
      <alignment horizontal="right" vertical="center" wrapText="1"/>
    </xf>
    <xf numFmtId="3" fontId="2" fillId="43" borderId="12" xfId="0" applyNumberFormat="1" applyFont="1" applyFill="1" applyBorder="1" applyAlignment="1">
      <alignment horizontal="right" vertical="center" wrapText="1"/>
    </xf>
    <xf numFmtId="3" fontId="1" fillId="41" borderId="12" xfId="0" applyNumberFormat="1" applyFont="1" applyFill="1" applyBorder="1" applyAlignment="1">
      <alignment horizontal="right" vertical="center" wrapText="1"/>
    </xf>
    <xf numFmtId="3" fontId="1" fillId="34" borderId="0" xfId="0" applyNumberFormat="1" applyFont="1" applyFill="1" applyAlignment="1">
      <alignment horizontal="right"/>
    </xf>
    <xf numFmtId="3" fontId="1" fillId="43" borderId="12" xfId="0" applyNumberFormat="1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" fillId="43" borderId="12" xfId="0" applyFont="1" applyFill="1" applyBorder="1" applyAlignment="1">
      <alignment horizontal="right" vertical="center" wrapText="1"/>
    </xf>
    <xf numFmtId="3" fontId="2" fillId="43" borderId="12" xfId="0" applyNumberFormat="1" applyFont="1" applyFill="1" applyBorder="1" applyAlignment="1">
      <alignment vertical="center" wrapText="1"/>
    </xf>
    <xf numFmtId="0" fontId="23" fillId="0" borderId="51" xfId="0" applyFont="1" applyBorder="1" applyAlignment="1">
      <alignment horizontal="center"/>
    </xf>
    <xf numFmtId="3" fontId="22" fillId="0" borderId="51" xfId="0" applyNumberFormat="1" applyFont="1" applyBorder="1" applyAlignment="1">
      <alignment horizontal="center" wrapText="1"/>
    </xf>
    <xf numFmtId="3" fontId="23" fillId="0" borderId="51" xfId="0" applyNumberFormat="1" applyFont="1" applyBorder="1" applyAlignment="1">
      <alignment/>
    </xf>
    <xf numFmtId="3" fontId="22" fillId="0" borderId="51" xfId="0" applyNumberFormat="1" applyFont="1" applyBorder="1" applyAlignment="1">
      <alignment/>
    </xf>
    <xf numFmtId="3" fontId="23" fillId="13" borderId="51" xfId="0" applyNumberFormat="1" applyFont="1" applyFill="1" applyBorder="1" applyAlignment="1">
      <alignment/>
    </xf>
    <xf numFmtId="3" fontId="22" fillId="0" borderId="51" xfId="0" applyNumberFormat="1" applyFont="1" applyBorder="1" applyAlignment="1">
      <alignment/>
    </xf>
    <xf numFmtId="3" fontId="23" fillId="0" borderId="51" xfId="0" applyNumberFormat="1" applyFont="1" applyBorder="1" applyAlignment="1">
      <alignment/>
    </xf>
    <xf numFmtId="3" fontId="23" fillId="13" borderId="51" xfId="0" applyNumberFormat="1" applyFont="1" applyFill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2" fillId="0" borderId="58" xfId="0" applyNumberFormat="1" applyFont="1" applyBorder="1" applyAlignment="1">
      <alignment/>
    </xf>
    <xf numFmtId="3" fontId="27" fillId="0" borderId="51" xfId="0" applyNumberFormat="1" applyFont="1" applyBorder="1" applyAlignment="1">
      <alignment/>
    </xf>
    <xf numFmtId="3" fontId="22" fillId="0" borderId="57" xfId="0" applyNumberFormat="1" applyFont="1" applyBorder="1" applyAlignment="1">
      <alignment/>
    </xf>
    <xf numFmtId="0" fontId="23" fillId="0" borderId="58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1" fillId="0" borderId="55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0" fontId="22" fillId="0" borderId="12" xfId="0" applyFont="1" applyBorder="1" applyAlignment="1">
      <alignment/>
    </xf>
    <xf numFmtId="0" fontId="1" fillId="0" borderId="58" xfId="0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3" fontId="2" fillId="34" borderId="12" xfId="0" applyNumberFormat="1" applyFont="1" applyFill="1" applyBorder="1" applyAlignment="1">
      <alignment horizontal="right" vertical="center" wrapText="1"/>
    </xf>
    <xf numFmtId="3" fontId="11" fillId="34" borderId="12" xfId="0" applyNumberFormat="1" applyFont="1" applyFill="1" applyBorder="1" applyAlignment="1">
      <alignment horizontal="right"/>
    </xf>
    <xf numFmtId="3" fontId="10" fillId="34" borderId="12" xfId="0" applyNumberFormat="1" applyFont="1" applyFill="1" applyBorder="1" applyAlignment="1">
      <alignment horizontal="right" vertical="center"/>
    </xf>
    <xf numFmtId="3" fontId="11" fillId="34" borderId="12" xfId="0" applyNumberFormat="1" applyFont="1" applyFill="1" applyBorder="1" applyAlignment="1">
      <alignment horizontal="right" vertical="center" wrapText="1"/>
    </xf>
    <xf numFmtId="3" fontId="10" fillId="34" borderId="12" xfId="0" applyNumberFormat="1" applyFont="1" applyFill="1" applyBorder="1" applyAlignment="1">
      <alignment horizontal="right" vertical="center" wrapText="1"/>
    </xf>
    <xf numFmtId="166" fontId="1" fillId="34" borderId="12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right" vertical="center" wrapText="1"/>
    </xf>
    <xf numFmtId="0" fontId="68" fillId="34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right"/>
    </xf>
    <xf numFmtId="0" fontId="12" fillId="34" borderId="12" xfId="0" applyFont="1" applyFill="1" applyBorder="1" applyAlignment="1">
      <alignment horizontal="right" vertical="center" wrapText="1"/>
    </xf>
    <xf numFmtId="3" fontId="1" fillId="36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 wrapText="1"/>
    </xf>
    <xf numFmtId="166" fontId="2" fillId="34" borderId="12" xfId="0" applyNumberFormat="1" applyFont="1" applyFill="1" applyBorder="1" applyAlignment="1">
      <alignment horizontal="right" vertical="center" wrapText="1"/>
    </xf>
    <xf numFmtId="0" fontId="24" fillId="0" borderId="5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59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wrapText="1"/>
    </xf>
    <xf numFmtId="0" fontId="23" fillId="0" borderId="0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users$\k&#246;lts&#233;gvet&#233;s%20m&#243;dos&#237;t&#225;s%2020171211\GEVSZ%20bev&#233;telek%202017%20dec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~1\AppData\Local\Temp\GEVSZ%20bev&#233;telek%202018%20enny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24"/>
      <sheetName val="Összesítő 2"/>
      <sheetName val="Összesített bevétel"/>
      <sheetName val="851011_091110"/>
      <sheetName val="841907_018030_Óvoda"/>
      <sheetName val="37000_052020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154_013350"/>
      <sheetName val="841403_066020"/>
      <sheetName val="841907_018030"/>
      <sheetName val="889921_107051"/>
      <sheetName val="890442_041231"/>
      <sheetName val="910502_082092"/>
      <sheetName val="940000_013390"/>
      <sheetName val="960302_013320"/>
      <sheetName val="862101_072111"/>
      <sheetName val="932911_081061"/>
    </sheetNames>
    <sheetDataSet>
      <sheetData sheetId="13">
        <row r="33">
          <cell r="E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lap24"/>
      <sheetName val="Összesítő 2"/>
      <sheetName val="Összesített bevétel"/>
      <sheetName val="851011_091110"/>
      <sheetName val="841907_018030_Óvoda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907_018030"/>
      <sheetName val="889921_107051"/>
      <sheetName val="890442_041231"/>
      <sheetName val="910502_082092"/>
      <sheetName val="940000_013390"/>
      <sheetName val="960302_013320"/>
      <sheetName val="932911_081061"/>
    </sheetNames>
    <sheetDataSet>
      <sheetData sheetId="4">
        <row r="33">
          <cell r="E33">
            <v>3342943</v>
          </cell>
        </row>
      </sheetData>
      <sheetData sheetId="5">
        <row r="32">
          <cell r="E32">
            <v>6350000</v>
          </cell>
        </row>
      </sheetData>
      <sheetData sheetId="6">
        <row r="32">
          <cell r="E32">
            <v>1758620</v>
          </cell>
        </row>
      </sheetData>
      <sheetData sheetId="7">
        <row r="32">
          <cell r="E32">
            <v>10917796</v>
          </cell>
        </row>
      </sheetData>
      <sheetData sheetId="8">
        <row r="32">
          <cell r="E32">
            <v>4743450</v>
          </cell>
        </row>
      </sheetData>
      <sheetData sheetId="9">
        <row r="32">
          <cell r="E32">
            <v>2065147</v>
          </cell>
        </row>
      </sheetData>
      <sheetData sheetId="10">
        <row r="32">
          <cell r="E32">
            <v>3373200</v>
          </cell>
        </row>
      </sheetData>
      <sheetData sheetId="11">
        <row r="32">
          <cell r="E32">
            <v>10659066</v>
          </cell>
        </row>
      </sheetData>
      <sheetData sheetId="12">
        <row r="32">
          <cell r="E32">
            <v>8057530</v>
          </cell>
        </row>
      </sheetData>
      <sheetData sheetId="13">
        <row r="32">
          <cell r="E32">
            <v>2224278</v>
          </cell>
        </row>
      </sheetData>
      <sheetData sheetId="14">
        <row r="32">
          <cell r="E32">
            <v>3519000</v>
          </cell>
        </row>
      </sheetData>
      <sheetData sheetId="15">
        <row r="30">
          <cell r="E30">
            <v>390000</v>
          </cell>
        </row>
      </sheetData>
      <sheetData sheetId="16">
        <row r="32">
          <cell r="E32">
            <v>2300000</v>
          </cell>
        </row>
      </sheetData>
      <sheetData sheetId="17">
        <row r="32">
          <cell r="E32">
            <v>300000</v>
          </cell>
        </row>
      </sheetData>
      <sheetData sheetId="18">
        <row r="32">
          <cell r="E32">
            <v>2011680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gyéni 1. séma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F0B0B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view="pageBreakPreview" zoomScaleSheetLayoutView="100" zoomScalePageLayoutView="0" workbookViewId="0" topLeftCell="A13">
      <selection activeCell="F5" sqref="F5"/>
    </sheetView>
  </sheetViews>
  <sheetFormatPr defaultColWidth="8.66015625" defaultRowHeight="18"/>
  <cols>
    <col min="1" max="1" width="8.91015625" style="1" customWidth="1"/>
    <col min="2" max="2" width="33.33203125" style="2" customWidth="1"/>
    <col min="3" max="3" width="9.91015625" style="2" customWidth="1"/>
    <col min="4" max="4" width="11.41015625" style="1" customWidth="1"/>
    <col min="5" max="6" width="13.75" style="1" customWidth="1"/>
    <col min="7" max="8" width="10.08203125" style="2" bestFit="1" customWidth="1"/>
    <col min="9" max="16384" width="8.91015625" style="2" customWidth="1"/>
  </cols>
  <sheetData>
    <row r="1" spans="1:6" ht="18.75">
      <c r="A1" s="4"/>
      <c r="B1" s="5" t="s">
        <v>551</v>
      </c>
      <c r="C1" s="6"/>
      <c r="D1" s="602" t="s">
        <v>554</v>
      </c>
      <c r="E1" s="602" t="s">
        <v>554</v>
      </c>
      <c r="F1" s="602" t="s">
        <v>554</v>
      </c>
    </row>
    <row r="2" spans="1:6" ht="18.75">
      <c r="A2" s="7" t="s">
        <v>0</v>
      </c>
      <c r="B2" s="5"/>
      <c r="C2" s="8" t="s">
        <v>1</v>
      </c>
      <c r="D2" s="9" t="s">
        <v>553</v>
      </c>
      <c r="E2" s="9" t="s">
        <v>587</v>
      </c>
      <c r="F2" s="9" t="s">
        <v>613</v>
      </c>
    </row>
    <row r="3" spans="1:6" ht="18.75">
      <c r="A3" s="4"/>
      <c r="B3" s="10"/>
      <c r="C3" s="608">
        <v>2018</v>
      </c>
      <c r="D3" s="607" t="s">
        <v>416</v>
      </c>
      <c r="E3" s="607" t="s">
        <v>416</v>
      </c>
      <c r="F3" s="607" t="s">
        <v>416</v>
      </c>
    </row>
    <row r="4" spans="1:6" ht="15.75" customHeight="1">
      <c r="A4" s="11" t="s">
        <v>3</v>
      </c>
      <c r="B4" s="12"/>
      <c r="C4" s="13"/>
      <c r="D4" s="13"/>
      <c r="E4" s="13"/>
      <c r="F4" s="13"/>
    </row>
    <row r="5" spans="1:6" ht="15.75" customHeight="1">
      <c r="A5" s="14">
        <v>851011</v>
      </c>
      <c r="B5" s="12" t="s">
        <v>4</v>
      </c>
      <c r="C5" s="13">
        <f>'[2]841907_018030_Óvoda'!$E$33</f>
        <v>3342943</v>
      </c>
      <c r="D5" s="13">
        <f>'851011_091110'!C102</f>
        <v>50468591</v>
      </c>
      <c r="E5" s="13">
        <f>'851011_091110'!D102</f>
        <v>50468591</v>
      </c>
      <c r="F5" s="13">
        <f>'851011_091110'!E102</f>
        <v>22624895</v>
      </c>
    </row>
    <row r="6" spans="1:6" ht="20.25" customHeight="1">
      <c r="A6" s="14">
        <v>841907</v>
      </c>
      <c r="B6" s="12"/>
      <c r="C6" s="13"/>
      <c r="D6" s="13"/>
      <c r="E6" s="13"/>
      <c r="F6" s="13"/>
    </row>
    <row r="7" spans="1:6" ht="15.75" customHeight="1">
      <c r="A7" s="15" t="s">
        <v>5</v>
      </c>
      <c r="B7" s="16"/>
      <c r="C7" s="17"/>
      <c r="D7" s="18"/>
      <c r="E7" s="18"/>
      <c r="F7" s="18"/>
    </row>
    <row r="8" spans="1:6" ht="15.75" customHeight="1">
      <c r="A8" s="20">
        <v>381103</v>
      </c>
      <c r="B8" s="21" t="s">
        <v>6</v>
      </c>
      <c r="C8" s="22">
        <f>'[2]381103_051030'!$E$32</f>
        <v>6350000</v>
      </c>
      <c r="D8" s="23">
        <f>'381103_051030'!C101</f>
        <v>22822789</v>
      </c>
      <c r="E8" s="23">
        <f>'381103_051030'!D101</f>
        <v>24235502</v>
      </c>
      <c r="F8" s="23">
        <f>'381103_051030'!E101</f>
        <v>9906473</v>
      </c>
    </row>
    <row r="9" spans="1:6" ht="15.75" customHeight="1">
      <c r="A9" s="20">
        <v>522000</v>
      </c>
      <c r="B9" s="21" t="s">
        <v>7</v>
      </c>
      <c r="C9" s="22"/>
      <c r="D9" s="23">
        <f>'522000_045160'!C101</f>
        <v>16045912</v>
      </c>
      <c r="E9" s="23">
        <f>'522000_045160'!D101</f>
        <v>16102611</v>
      </c>
      <c r="F9" s="23">
        <f>'522000_045160'!E101</f>
        <v>4189866</v>
      </c>
    </row>
    <row r="10" spans="1:6" ht="15.75" customHeight="1">
      <c r="A10" s="20">
        <v>562912</v>
      </c>
      <c r="B10" s="21" t="s">
        <v>8</v>
      </c>
      <c r="C10" s="22">
        <f>'[2]562912_096010'!$E$32</f>
        <v>1758620</v>
      </c>
      <c r="D10" s="23">
        <f>'562912_096010'!C101</f>
        <v>5253457</v>
      </c>
      <c r="E10" s="23">
        <f>'562912_096010'!D101</f>
        <v>5253457</v>
      </c>
      <c r="F10" s="23">
        <f>'562912_096010'!E101</f>
        <v>2898877</v>
      </c>
    </row>
    <row r="11" spans="1:6" ht="15.75" customHeight="1">
      <c r="A11" s="20">
        <v>562913</v>
      </c>
      <c r="B11" s="21" t="s">
        <v>9</v>
      </c>
      <c r="C11" s="22">
        <f>'[2]562913_096020'!$E$32</f>
        <v>10917796</v>
      </c>
      <c r="D11" s="23">
        <f>'562913_096020'!C102</f>
        <v>40891204</v>
      </c>
      <c r="E11" s="23">
        <f>'562913_096020'!D102</f>
        <v>41053042</v>
      </c>
      <c r="F11" s="23">
        <f>'562913_096020'!E102</f>
        <v>22517201</v>
      </c>
    </row>
    <row r="12" spans="1:6" ht="15.75" customHeight="1">
      <c r="A12" s="20">
        <v>562916</v>
      </c>
      <c r="B12" s="21" t="s">
        <v>10</v>
      </c>
      <c r="C12" s="22">
        <f>'[2]562916_081071'!$E$32</f>
        <v>4743450</v>
      </c>
      <c r="D12" s="23">
        <f>'562916_081071'!C101</f>
        <v>2887599</v>
      </c>
      <c r="E12" s="23">
        <f>'562916_081071'!D101</f>
        <v>2887599</v>
      </c>
      <c r="F12" s="23">
        <f>'562916_081071'!E101</f>
        <v>464845</v>
      </c>
    </row>
    <row r="13" spans="1:6" ht="15.75" customHeight="1">
      <c r="A13" s="20">
        <v>562917</v>
      </c>
      <c r="B13" s="21" t="s">
        <v>11</v>
      </c>
      <c r="C13" s="22">
        <f>'[2]562917_999999'!$E$32</f>
        <v>2065147</v>
      </c>
      <c r="D13" s="23">
        <f>'562917_999999'!C101</f>
        <v>1224337</v>
      </c>
      <c r="E13" s="23">
        <f>'562917_999999'!D101</f>
        <v>1224337</v>
      </c>
      <c r="F13" s="23">
        <f>'562917_999999'!E101</f>
        <v>360471</v>
      </c>
    </row>
    <row r="14" spans="1:6" ht="15.75" customHeight="1">
      <c r="A14" s="24">
        <v>682001</v>
      </c>
      <c r="B14" s="12" t="s">
        <v>12</v>
      </c>
      <c r="C14" s="13">
        <f>'[2]680001_013350'!$E$32</f>
        <v>3373200</v>
      </c>
      <c r="D14" s="25">
        <f>'680001_013350'!C101</f>
        <v>254000</v>
      </c>
      <c r="E14" s="25">
        <f>'680001_013350'!D101</f>
        <v>254000</v>
      </c>
      <c r="F14" s="25">
        <f>'680001_013350'!E101</f>
        <v>75447</v>
      </c>
    </row>
    <row r="15" spans="1:6" ht="15.75" customHeight="1">
      <c r="A15" s="24">
        <v>682002</v>
      </c>
      <c r="B15" s="12" t="s">
        <v>13</v>
      </c>
      <c r="C15" s="25">
        <f>'[2]680002_013350'!$E$32</f>
        <v>10659066</v>
      </c>
      <c r="D15" s="25">
        <f>'680002_013350'!C101</f>
        <v>5080000</v>
      </c>
      <c r="E15" s="25">
        <f>'680002_013350'!D101</f>
        <v>5168900</v>
      </c>
      <c r="F15" s="25">
        <f>'680002_013350'!E101</f>
        <v>2417870</v>
      </c>
    </row>
    <row r="16" spans="1:6" ht="15.75" customHeight="1">
      <c r="A16" s="24">
        <v>750000</v>
      </c>
      <c r="B16" s="12" t="s">
        <v>14</v>
      </c>
      <c r="C16" s="13">
        <v>0</v>
      </c>
      <c r="D16" s="25">
        <f>'750000_042180'!C101</f>
        <v>250000</v>
      </c>
      <c r="E16" s="25">
        <f>'750000_042180'!D101</f>
        <v>250000</v>
      </c>
      <c r="F16" s="25">
        <f>'750000_042180'!E101</f>
        <v>0</v>
      </c>
    </row>
    <row r="17" spans="1:6" ht="15.75" customHeight="1">
      <c r="A17" s="24">
        <v>841358</v>
      </c>
      <c r="B17" s="12" t="s">
        <v>15</v>
      </c>
      <c r="C17" s="13">
        <v>0</v>
      </c>
      <c r="D17" s="25">
        <f>'841358_047320'!C101</f>
        <v>3600000</v>
      </c>
      <c r="E17" s="25">
        <f>'841358_047320'!D101</f>
        <v>3600000</v>
      </c>
      <c r="F17" s="25">
        <f>'841358_047320'!E101</f>
        <v>1800000</v>
      </c>
    </row>
    <row r="18" spans="1:6" ht="15.75" customHeight="1">
      <c r="A18" s="24">
        <v>811000</v>
      </c>
      <c r="B18" s="12" t="s">
        <v>16</v>
      </c>
      <c r="C18" s="13">
        <v>0</v>
      </c>
      <c r="D18" s="25">
        <f>'811000_013350'!C102</f>
        <v>9335389</v>
      </c>
      <c r="E18" s="25">
        <f>'811000_013350'!D102</f>
        <v>9393552</v>
      </c>
      <c r="F18" s="25">
        <f>'811000_013350'!E102</f>
        <v>4364198</v>
      </c>
    </row>
    <row r="19" spans="1:6" ht="15.75" customHeight="1">
      <c r="A19" s="24">
        <v>813000</v>
      </c>
      <c r="B19" s="12" t="s">
        <v>17</v>
      </c>
      <c r="C19" s="26"/>
      <c r="D19" s="25">
        <f>'813000_066010'!C102</f>
        <v>47555117</v>
      </c>
      <c r="E19" s="25">
        <f>'813000_066010'!D102</f>
        <v>48607256</v>
      </c>
      <c r="F19" s="25">
        <f>'813000_066010'!E102</f>
        <v>23271736</v>
      </c>
    </row>
    <row r="20" spans="1:6" ht="15.75" customHeight="1">
      <c r="A20" s="24">
        <v>841154</v>
      </c>
      <c r="B20" s="12" t="s">
        <v>18</v>
      </c>
      <c r="C20" s="13">
        <f>'[1]841154_013350'!$E$33</f>
        <v>0</v>
      </c>
      <c r="D20" s="25">
        <f>'841154_013350'!C101</f>
        <v>41709344</v>
      </c>
      <c r="E20" s="25">
        <f>'841154_013350'!D101</f>
        <v>42010922</v>
      </c>
      <c r="F20" s="25">
        <f>'841154_013350'!E101</f>
        <v>15689184</v>
      </c>
    </row>
    <row r="21" spans="1:6" ht="15.75" customHeight="1">
      <c r="A21" s="24">
        <v>841907</v>
      </c>
      <c r="B21" s="12" t="s">
        <v>504</v>
      </c>
      <c r="C21" s="13">
        <f>'[2]841907_018030'!$E$32</f>
        <v>8057530</v>
      </c>
      <c r="D21" s="25"/>
      <c r="E21" s="25"/>
      <c r="F21" s="25"/>
    </row>
    <row r="22" spans="1:6" ht="15.75" customHeight="1">
      <c r="A22" s="24">
        <v>841402</v>
      </c>
      <c r="B22" s="12" t="s">
        <v>19</v>
      </c>
      <c r="C22" s="13">
        <v>0</v>
      </c>
      <c r="D22" s="25">
        <f>'841402_064010'!C101</f>
        <v>17383081</v>
      </c>
      <c r="E22" s="25">
        <f>'841402_064010'!D101</f>
        <v>17592321</v>
      </c>
      <c r="F22" s="25">
        <f>'841402_064010'!E101</f>
        <v>5418388</v>
      </c>
    </row>
    <row r="23" spans="1:6" ht="15.75" customHeight="1">
      <c r="A23" s="24">
        <v>841403</v>
      </c>
      <c r="B23" s="12" t="s">
        <v>20</v>
      </c>
      <c r="C23" s="13"/>
      <c r="D23" s="25">
        <f>'841403_066020'!C101</f>
        <v>37376308</v>
      </c>
      <c r="E23" s="25">
        <f>'841403_066020'!D101</f>
        <v>37826308</v>
      </c>
      <c r="F23" s="25">
        <f>'841403_066020'!E101</f>
        <v>4883599</v>
      </c>
    </row>
    <row r="24" spans="1:6" ht="15.75" customHeight="1">
      <c r="A24" s="24">
        <v>842155</v>
      </c>
      <c r="B24" s="12" t="s">
        <v>21</v>
      </c>
      <c r="C24" s="13">
        <v>0</v>
      </c>
      <c r="D24" s="25">
        <f>'842155_086030'!C101</f>
        <v>635000</v>
      </c>
      <c r="E24" s="25">
        <f>'842155_086030'!D101</f>
        <v>635000</v>
      </c>
      <c r="F24" s="25">
        <f>'842155_086030'!E101</f>
        <v>0</v>
      </c>
    </row>
    <row r="25" spans="1:6" ht="15.75" customHeight="1">
      <c r="A25" s="24">
        <v>852011</v>
      </c>
      <c r="B25" s="12" t="s">
        <v>22</v>
      </c>
      <c r="C25" s="13">
        <v>0</v>
      </c>
      <c r="D25" s="25">
        <f>'852011_013350'!C101</f>
        <v>7806900</v>
      </c>
      <c r="E25" s="25">
        <f>'852011_013350'!D101</f>
        <v>7806900</v>
      </c>
      <c r="F25" s="25">
        <f>'852011_013350'!E101</f>
        <v>3979185</v>
      </c>
    </row>
    <row r="26" spans="1:6" ht="15.75" customHeight="1">
      <c r="A26" s="24">
        <v>862101</v>
      </c>
      <c r="B26" s="12" t="s">
        <v>23</v>
      </c>
      <c r="C26" s="13"/>
      <c r="D26" s="25">
        <f>'862101_072111'!C101</f>
        <v>8568304</v>
      </c>
      <c r="E26" s="25">
        <f>'862101_072111'!D101</f>
        <v>8593639</v>
      </c>
      <c r="F26" s="25">
        <f>'862101_072111'!E101</f>
        <v>4814833</v>
      </c>
    </row>
    <row r="27" spans="1:6" ht="15.75" customHeight="1">
      <c r="A27" s="24">
        <v>862102</v>
      </c>
      <c r="B27" s="12" t="s">
        <v>24</v>
      </c>
      <c r="C27" s="13">
        <v>0</v>
      </c>
      <c r="D27" s="25">
        <f>'862102_072112'!C101</f>
        <v>840000</v>
      </c>
      <c r="E27" s="25">
        <f>'862102_072112'!D101</f>
        <v>840000</v>
      </c>
      <c r="F27" s="25">
        <f>'862102_072112'!E101</f>
        <v>713549</v>
      </c>
    </row>
    <row r="28" spans="1:6" ht="15.75" customHeight="1">
      <c r="A28" s="24">
        <v>862231</v>
      </c>
      <c r="B28" s="12" t="s">
        <v>25</v>
      </c>
      <c r="C28" s="13">
        <v>0</v>
      </c>
      <c r="D28" s="25">
        <f>'862231_074011'!C101</f>
        <v>300000</v>
      </c>
      <c r="E28" s="25">
        <f>'862231_074011'!D101</f>
        <v>300000</v>
      </c>
      <c r="F28" s="25">
        <f>'862231_074011'!E101</f>
        <v>105000</v>
      </c>
    </row>
    <row r="29" spans="1:6" ht="15.75" customHeight="1">
      <c r="A29" s="24">
        <v>862301</v>
      </c>
      <c r="B29" s="12" t="s">
        <v>26</v>
      </c>
      <c r="C29" s="13">
        <v>0</v>
      </c>
      <c r="D29" s="25">
        <f>'862301_072311'!C101</f>
        <v>1200000</v>
      </c>
      <c r="E29" s="25">
        <f>'862301_072311'!D101</f>
        <v>1200000</v>
      </c>
      <c r="F29" s="25">
        <f>'862301_072311'!E101</f>
        <v>0</v>
      </c>
    </row>
    <row r="30" spans="1:6" ht="15.75" customHeight="1">
      <c r="A30" s="24">
        <v>869041</v>
      </c>
      <c r="B30" s="12" t="s">
        <v>27</v>
      </c>
      <c r="C30" s="13">
        <v>0</v>
      </c>
      <c r="D30" s="25">
        <f>'869041_074031'!C100</f>
        <v>5384034</v>
      </c>
      <c r="E30" s="25">
        <f>'869041_074031'!D100</f>
        <v>5384034</v>
      </c>
      <c r="F30" s="25">
        <f>'869041_074031'!E100</f>
        <v>2253184</v>
      </c>
    </row>
    <row r="31" spans="1:8" ht="15.75" customHeight="1">
      <c r="A31" s="27">
        <v>889921</v>
      </c>
      <c r="B31" s="28" t="s">
        <v>28</v>
      </c>
      <c r="C31" s="13">
        <f>'[2]889921_107051'!$E$32</f>
        <v>2224278</v>
      </c>
      <c r="D31" s="29">
        <f>'889921_107051'!C101</f>
        <v>1318679</v>
      </c>
      <c r="E31" s="29">
        <f>'889921_107051'!D101</f>
        <v>1318679</v>
      </c>
      <c r="F31" s="29">
        <f>'889921_107051'!E101</f>
        <v>607128</v>
      </c>
      <c r="G31" s="609">
        <f>E31+E13+E12+E11+E10</f>
        <v>51737114</v>
      </c>
      <c r="H31" s="609">
        <f>C31+C13+C12+C11</f>
        <v>19950671</v>
      </c>
    </row>
    <row r="32" spans="1:6" ht="15.75" customHeight="1">
      <c r="A32" s="27">
        <v>889922</v>
      </c>
      <c r="B32" s="28" t="s">
        <v>29</v>
      </c>
      <c r="C32" s="31">
        <v>0</v>
      </c>
      <c r="D32" s="29">
        <f>'889922_107052'!C101</f>
        <v>688000</v>
      </c>
      <c r="E32" s="29">
        <f>'889922_107052'!D101</f>
        <v>688000</v>
      </c>
      <c r="F32" s="29">
        <f>'889922_107052'!E101</f>
        <v>297376</v>
      </c>
    </row>
    <row r="33" spans="1:6" ht="15.75" customHeight="1">
      <c r="A33" s="27">
        <v>889928</v>
      </c>
      <c r="B33" s="28" t="s">
        <v>30</v>
      </c>
      <c r="C33" s="31">
        <v>0</v>
      </c>
      <c r="D33" s="29">
        <f>'889928_107055'!C101</f>
        <v>5049168</v>
      </c>
      <c r="E33" s="29">
        <f>'889928_107055'!D101</f>
        <v>5064086</v>
      </c>
      <c r="F33" s="29">
        <f>'889928_107055'!E101</f>
        <v>2167106</v>
      </c>
    </row>
    <row r="34" spans="1:6" ht="15.75" customHeight="1">
      <c r="A34" s="27">
        <v>890301</v>
      </c>
      <c r="B34" s="28" t="s">
        <v>31</v>
      </c>
      <c r="C34" s="31">
        <v>0</v>
      </c>
      <c r="D34" s="29">
        <f>'890301_084031'!C101</f>
        <v>1020000</v>
      </c>
      <c r="E34" s="29">
        <f>'890301_084031'!D101</f>
        <v>1020000</v>
      </c>
      <c r="F34" s="29">
        <f>'890301_084031'!E101</f>
        <v>370000</v>
      </c>
    </row>
    <row r="35" spans="1:6" ht="31.5" customHeight="1">
      <c r="A35" s="472" t="s">
        <v>32</v>
      </c>
      <c r="B35" s="12" t="s">
        <v>33</v>
      </c>
      <c r="C35" s="13">
        <f>'[2]890442_041231'!$E$32</f>
        <v>3519000</v>
      </c>
      <c r="D35" s="25">
        <f>'889442_041231'!C102</f>
        <v>3900260</v>
      </c>
      <c r="E35" s="25">
        <f>'889442_041231'!D102</f>
        <v>3900260</v>
      </c>
      <c r="F35" s="25">
        <f>'889442_041231'!E102</f>
        <v>1998344</v>
      </c>
    </row>
    <row r="36" spans="1:6" ht="15.75" customHeight="1">
      <c r="A36" s="27">
        <v>910123</v>
      </c>
      <c r="B36" s="28" t="s">
        <v>34</v>
      </c>
      <c r="C36" s="31">
        <v>0</v>
      </c>
      <c r="D36" s="29">
        <f>'910123_082092'!C101</f>
        <v>1951000</v>
      </c>
      <c r="E36" s="29">
        <f>'910123_082092'!D101</f>
        <v>1951000</v>
      </c>
      <c r="F36" s="29">
        <f>'910123_082092'!E101</f>
        <v>556684</v>
      </c>
    </row>
    <row r="37" spans="1:6" ht="15.75" customHeight="1">
      <c r="A37" s="27">
        <v>910502</v>
      </c>
      <c r="B37" s="28" t="s">
        <v>35</v>
      </c>
      <c r="C37" s="31">
        <f>'[2]910502_082092'!$E$30</f>
        <v>390000</v>
      </c>
      <c r="D37" s="29">
        <f>'910502_082902'!C101</f>
        <v>11951999</v>
      </c>
      <c r="E37" s="29">
        <f>'910502_082902'!D101</f>
        <v>12107867</v>
      </c>
      <c r="F37" s="29">
        <f>'910502_082902'!E101</f>
        <v>3780093</v>
      </c>
    </row>
    <row r="38" spans="1:6" ht="15.75" customHeight="1">
      <c r="A38" s="27">
        <v>932911</v>
      </c>
      <c r="B38" s="28" t="s">
        <v>36</v>
      </c>
      <c r="C38" s="473">
        <f>'[2]932911_081061'!$E$32</f>
        <v>2011680</v>
      </c>
      <c r="D38" s="29">
        <f>'932911_081061'!C102</f>
        <v>6385676</v>
      </c>
      <c r="E38" s="29">
        <f>'932911_081061'!D102</f>
        <v>6524055</v>
      </c>
      <c r="F38" s="29">
        <f>'932911_081061'!E102</f>
        <v>415324</v>
      </c>
    </row>
    <row r="39" spans="1:6" ht="15.75" customHeight="1">
      <c r="A39" s="27">
        <v>940000</v>
      </c>
      <c r="B39" s="28" t="s">
        <v>37</v>
      </c>
      <c r="C39" s="31">
        <f>'[2]940000_013390'!$E$32</f>
        <v>2300000</v>
      </c>
      <c r="D39" s="29">
        <f>'940000_013390'!C101</f>
        <v>1691750</v>
      </c>
      <c r="E39" s="29">
        <f>'940000_013390'!D101</f>
        <v>1931750</v>
      </c>
      <c r="F39" s="29">
        <f>'940000_013390'!E101</f>
        <v>644205</v>
      </c>
    </row>
    <row r="40" spans="1:6" ht="15.75" customHeight="1">
      <c r="A40" s="27">
        <v>960302</v>
      </c>
      <c r="B40" s="28" t="s">
        <v>38</v>
      </c>
      <c r="C40" s="31">
        <f>'[2]960302_013320'!$E$32</f>
        <v>300000</v>
      </c>
      <c r="D40" s="29">
        <f>'960302_013320'!C101</f>
        <v>739550</v>
      </c>
      <c r="E40" s="29">
        <f>'960302_013320'!D101</f>
        <v>739550</v>
      </c>
      <c r="F40" s="29">
        <f>'960302_013320'!E101</f>
        <v>37423</v>
      </c>
    </row>
    <row r="41" spans="1:6" s="35" customFormat="1" ht="15.75" customHeight="1">
      <c r="A41" s="32"/>
      <c r="B41" s="33" t="s">
        <v>39</v>
      </c>
      <c r="C41" s="34">
        <f>SUM(C8:C40)</f>
        <v>58669767</v>
      </c>
      <c r="D41" s="34">
        <f>SUM(D8:D40)</f>
        <v>311098857</v>
      </c>
      <c r="E41" s="34">
        <f>SUM(E8:E40)</f>
        <v>315464627</v>
      </c>
      <c r="F41" s="34">
        <f>SUM(F8:F40)</f>
        <v>120997589</v>
      </c>
    </row>
    <row r="42" spans="1:6" ht="15.75" customHeight="1">
      <c r="A42" s="27">
        <v>841907</v>
      </c>
      <c r="B42" s="28" t="s">
        <v>40</v>
      </c>
      <c r="C42" s="473"/>
      <c r="D42" s="29"/>
      <c r="E42" s="29"/>
      <c r="F42" s="29"/>
    </row>
    <row r="43" spans="1:6" ht="15.75" customHeight="1">
      <c r="A43" s="27"/>
      <c r="B43" s="28" t="s">
        <v>39</v>
      </c>
      <c r="C43" s="31">
        <f>SUM(C41:C42)</f>
        <v>58669767</v>
      </c>
      <c r="D43" s="31">
        <f>SUM(D41:D42)</f>
        <v>311098857</v>
      </c>
      <c r="E43" s="31">
        <f>SUM(E41:E42)</f>
        <v>315464627</v>
      </c>
      <c r="F43" s="31">
        <f>SUM(F41:F42)</f>
        <v>120997589</v>
      </c>
    </row>
    <row r="44" spans="1:6" ht="15.75" customHeight="1">
      <c r="A44" s="27"/>
      <c r="B44" s="28"/>
      <c r="C44" s="31"/>
      <c r="D44" s="31"/>
      <c r="E44" s="31"/>
      <c r="F44" s="31"/>
    </row>
    <row r="45" spans="1:6" ht="15.75" customHeight="1">
      <c r="A45" s="27"/>
      <c r="B45" s="28" t="s">
        <v>41</v>
      </c>
      <c r="C45" s="31"/>
      <c r="D45" s="31"/>
      <c r="E45" s="31"/>
      <c r="F45" s="31"/>
    </row>
    <row r="46" spans="1:6" ht="15.75" customHeight="1">
      <c r="A46" s="27"/>
      <c r="B46" s="28"/>
      <c r="C46" s="31"/>
      <c r="D46" s="31"/>
      <c r="E46" s="31"/>
      <c r="F46" s="31"/>
    </row>
    <row r="47" spans="1:6" ht="15.75" customHeight="1" thickBot="1">
      <c r="A47" s="36"/>
      <c r="B47" s="37" t="s">
        <v>42</v>
      </c>
      <c r="C47" s="38">
        <f>SUM(C41+C5+C45)</f>
        <v>62012710</v>
      </c>
      <c r="D47" s="38">
        <f>SUM(D41+D5)</f>
        <v>361567448</v>
      </c>
      <c r="E47" s="38">
        <f>SUM(E41+E5)</f>
        <v>365933218</v>
      </c>
      <c r="F47" s="38">
        <f>SUM(F41+F5)</f>
        <v>143622484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2" r:id="rId1"/>
  <headerFooter alignWithMargins="0">
    <oddHeader>&amp;L&amp;D&amp;C&amp;P/&amp;N</oddHeader>
    <oddFooter>&amp;L&amp;"Times New Roman,Normál"&amp;12&amp;F&amp;R&amp;A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82">
      <selection activeCell="E78" sqref="E78"/>
    </sheetView>
  </sheetViews>
  <sheetFormatPr defaultColWidth="8.41015625" defaultRowHeight="18"/>
  <cols>
    <col min="1" max="1" width="8.41015625" style="3" customWidth="1"/>
    <col min="2" max="2" width="38.66015625" style="3" customWidth="1"/>
    <col min="3" max="3" width="8.41015625" style="119" customWidth="1"/>
    <col min="4" max="4" width="12.75" style="119" customWidth="1"/>
    <col min="5" max="5" width="15.41015625" style="119" customWidth="1"/>
    <col min="6" max="248" width="7.08203125" style="3" customWidth="1"/>
    <col min="249" max="16384" width="8.41015625" style="3" customWidth="1"/>
  </cols>
  <sheetData>
    <row r="1" spans="1:5" ht="12.75">
      <c r="A1" s="120"/>
      <c r="B1" s="120"/>
      <c r="C1" s="606" t="s">
        <v>554</v>
      </c>
      <c r="D1" s="606" t="s">
        <v>554</v>
      </c>
      <c r="E1" s="606" t="s">
        <v>554</v>
      </c>
    </row>
    <row r="2" spans="1:5" ht="12.75">
      <c r="A2" s="720" t="s">
        <v>425</v>
      </c>
      <c r="B2" s="720"/>
      <c r="C2" s="720"/>
      <c r="D2" s="720"/>
      <c r="E2" s="3"/>
    </row>
    <row r="3" spans="1:5" ht="12.75">
      <c r="A3" s="120"/>
      <c r="B3" s="120"/>
      <c r="C3" s="40"/>
      <c r="D3" s="40"/>
      <c r="E3" s="40"/>
    </row>
    <row r="4" spans="1:5" ht="12.75">
      <c r="A4" s="94">
        <v>680002</v>
      </c>
      <c r="B4" s="43" t="s">
        <v>13</v>
      </c>
      <c r="C4" s="532" t="s">
        <v>416</v>
      </c>
      <c r="D4" s="532" t="s">
        <v>583</v>
      </c>
      <c r="E4" s="532" t="s">
        <v>606</v>
      </c>
    </row>
    <row r="5" spans="1:2" ht="12.75">
      <c r="A5" s="266" t="s">
        <v>302</v>
      </c>
      <c r="B5" s="45"/>
    </row>
    <row r="6" spans="1:5" ht="12.75">
      <c r="A6" s="122" t="s">
        <v>46</v>
      </c>
      <c r="B6" s="123" t="s">
        <v>47</v>
      </c>
      <c r="C6" s="121"/>
      <c r="D6" s="121"/>
      <c r="E6" s="121"/>
    </row>
    <row r="7" spans="1:5" ht="12.75">
      <c r="A7" s="124" t="s">
        <v>48</v>
      </c>
      <c r="B7" s="125" t="s">
        <v>49</v>
      </c>
      <c r="C7" s="121"/>
      <c r="D7" s="121"/>
      <c r="E7" s="121"/>
    </row>
    <row r="8" spans="1:5" ht="12.75">
      <c r="A8" s="124" t="s">
        <v>50</v>
      </c>
      <c r="B8" s="125" t="s">
        <v>51</v>
      </c>
      <c r="C8" s="44"/>
      <c r="D8" s="44"/>
      <c r="E8" s="44"/>
    </row>
    <row r="9" spans="1:5" ht="12.75">
      <c r="A9" s="124" t="s">
        <v>52</v>
      </c>
      <c r="B9" s="125" t="s">
        <v>53</v>
      </c>
      <c r="C9" s="121"/>
      <c r="D9" s="121"/>
      <c r="E9" s="121"/>
    </row>
    <row r="10" spans="1:5" ht="12.75">
      <c r="A10" s="124" t="s">
        <v>54</v>
      </c>
      <c r="B10" s="126" t="s">
        <v>55</v>
      </c>
      <c r="C10" s="121"/>
      <c r="D10" s="121"/>
      <c r="E10" s="121"/>
    </row>
    <row r="11" spans="1:5" ht="12.75">
      <c r="A11" s="124" t="s">
        <v>56</v>
      </c>
      <c r="B11" s="126" t="s">
        <v>57</v>
      </c>
      <c r="C11" s="121"/>
      <c r="D11" s="121"/>
      <c r="E11" s="121"/>
    </row>
    <row r="12" spans="1:5" ht="12.75">
      <c r="A12" s="124" t="s">
        <v>58</v>
      </c>
      <c r="B12" s="127" t="s">
        <v>229</v>
      </c>
      <c r="C12" s="121"/>
      <c r="D12" s="121"/>
      <c r="E12" s="121"/>
    </row>
    <row r="13" spans="1:5" ht="12.75">
      <c r="A13" s="124" t="s">
        <v>60</v>
      </c>
      <c r="B13" s="127" t="s">
        <v>61</v>
      </c>
      <c r="C13" s="121"/>
      <c r="D13" s="121"/>
      <c r="E13" s="121"/>
    </row>
    <row r="14" spans="1:5" ht="12.75">
      <c r="A14" s="124" t="s">
        <v>62</v>
      </c>
      <c r="B14" s="125" t="s">
        <v>230</v>
      </c>
      <c r="C14" s="121"/>
      <c r="D14" s="121"/>
      <c r="E14" s="121"/>
    </row>
    <row r="15" spans="1:5" ht="12.75">
      <c r="A15" s="124" t="s">
        <v>64</v>
      </c>
      <c r="B15" s="125" t="s">
        <v>231</v>
      </c>
      <c r="C15" s="121"/>
      <c r="D15" s="121"/>
      <c r="E15" s="121"/>
    </row>
    <row r="16" spans="1:5" ht="12.75">
      <c r="A16" s="128" t="s">
        <v>65</v>
      </c>
      <c r="B16" s="129" t="s">
        <v>66</v>
      </c>
      <c r="C16" s="121"/>
      <c r="D16" s="121"/>
      <c r="E16" s="121"/>
    </row>
    <row r="17" spans="1:5" ht="12.75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2.75">
      <c r="A18" s="133" t="s">
        <v>69</v>
      </c>
      <c r="B18" s="134" t="s">
        <v>70</v>
      </c>
      <c r="C18" s="121"/>
      <c r="D18" s="121"/>
      <c r="E18" s="121"/>
    </row>
    <row r="19" spans="1:5" ht="12.75">
      <c r="A19" s="133" t="s">
        <v>71</v>
      </c>
      <c r="B19" s="134" t="s">
        <v>72</v>
      </c>
      <c r="C19" s="121"/>
      <c r="D19" s="121"/>
      <c r="E19" s="121"/>
    </row>
    <row r="20" spans="1:5" ht="12.75">
      <c r="A20" s="133" t="s">
        <v>73</v>
      </c>
      <c r="B20" s="134" t="s">
        <v>74</v>
      </c>
      <c r="C20" s="121"/>
      <c r="D20" s="121"/>
      <c r="E20" s="121"/>
    </row>
    <row r="21" spans="1:5" ht="12.75">
      <c r="A21" s="133" t="s">
        <v>75</v>
      </c>
      <c r="B21" s="134" t="s">
        <v>76</v>
      </c>
      <c r="C21" s="121"/>
      <c r="D21" s="121"/>
      <c r="E21" s="121"/>
    </row>
    <row r="22" spans="1:5" ht="12.75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1.2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9" customHeight="1">
      <c r="A24" s="138"/>
      <c r="B24" s="139"/>
      <c r="C24" s="121"/>
      <c r="D24" s="121"/>
      <c r="E24" s="121"/>
    </row>
    <row r="25" spans="1:5" ht="13.5" customHeight="1">
      <c r="A25" s="140" t="s">
        <v>81</v>
      </c>
      <c r="B25" s="141" t="s">
        <v>232</v>
      </c>
      <c r="C25" s="121"/>
      <c r="D25" s="121"/>
      <c r="E25" s="121"/>
    </row>
    <row r="26" spans="1:5" ht="13.5" customHeight="1">
      <c r="A26" s="142" t="s">
        <v>83</v>
      </c>
      <c r="B26" s="141" t="s">
        <v>84</v>
      </c>
      <c r="C26" s="121"/>
      <c r="D26" s="121"/>
      <c r="E26" s="121"/>
    </row>
    <row r="27" spans="1:5" ht="13.5" customHeight="1">
      <c r="A27" s="143" t="s">
        <v>85</v>
      </c>
      <c r="B27" s="144" t="s">
        <v>86</v>
      </c>
      <c r="C27" s="121"/>
      <c r="D27" s="121"/>
      <c r="E27" s="121"/>
    </row>
    <row r="28" spans="1:5" ht="13.5" customHeight="1">
      <c r="A28" s="145" t="s">
        <v>87</v>
      </c>
      <c r="B28" s="144" t="s">
        <v>88</v>
      </c>
      <c r="C28" s="121"/>
      <c r="D28" s="121"/>
      <c r="E28" s="121"/>
    </row>
    <row r="29" spans="1:5" ht="13.5" customHeight="1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8.25" customHeight="1">
      <c r="A30" s="149"/>
      <c r="B30" s="150"/>
      <c r="C30" s="121"/>
      <c r="D30" s="121"/>
      <c r="E30" s="121"/>
    </row>
    <row r="31" spans="1:5" ht="13.5" customHeight="1">
      <c r="A31" s="122" t="s">
        <v>91</v>
      </c>
      <c r="B31" s="151" t="s">
        <v>92</v>
      </c>
      <c r="C31" s="121"/>
      <c r="D31" s="121"/>
      <c r="E31" s="121"/>
    </row>
    <row r="32" spans="1:5" ht="13.5" customHeight="1">
      <c r="A32" s="124" t="s">
        <v>93</v>
      </c>
      <c r="B32" s="125" t="s">
        <v>233</v>
      </c>
      <c r="C32" s="121"/>
      <c r="D32" s="121"/>
      <c r="E32" s="121"/>
    </row>
    <row r="33" spans="1:5" ht="13.5" customHeight="1">
      <c r="A33" s="124" t="s">
        <v>95</v>
      </c>
      <c r="B33" s="125" t="s">
        <v>96</v>
      </c>
      <c r="C33" s="121"/>
      <c r="D33" s="121"/>
      <c r="E33" s="121"/>
    </row>
    <row r="34" spans="1:5" ht="13.5" customHeight="1">
      <c r="A34" s="124" t="s">
        <v>97</v>
      </c>
      <c r="B34" s="125" t="s">
        <v>98</v>
      </c>
      <c r="C34" s="121"/>
      <c r="D34" s="121"/>
      <c r="E34" s="121"/>
    </row>
    <row r="35" spans="1:5" ht="13.5" customHeight="1">
      <c r="A35" s="124" t="s">
        <v>99</v>
      </c>
      <c r="B35" s="125" t="s">
        <v>100</v>
      </c>
      <c r="C35" s="121"/>
      <c r="D35" s="121"/>
      <c r="E35" s="121"/>
    </row>
    <row r="36" spans="1:5" ht="13.5" customHeight="1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5" ht="13.5" customHeight="1">
      <c r="A37" s="124" t="s">
        <v>103</v>
      </c>
      <c r="B37" s="125" t="s">
        <v>104</v>
      </c>
      <c r="C37" s="153"/>
      <c r="D37" s="153"/>
      <c r="E37" s="153"/>
    </row>
    <row r="38" spans="1:5" ht="13.5" customHeight="1">
      <c r="A38" s="124" t="s">
        <v>105</v>
      </c>
      <c r="B38" s="125" t="s">
        <v>106</v>
      </c>
      <c r="C38" s="121"/>
      <c r="D38" s="121"/>
      <c r="E38" s="121"/>
    </row>
    <row r="39" spans="1:5" ht="13.5" customHeight="1">
      <c r="A39" s="124" t="s">
        <v>107</v>
      </c>
      <c r="B39" s="125" t="s">
        <v>108</v>
      </c>
      <c r="C39" s="121"/>
      <c r="D39" s="121"/>
      <c r="E39" s="121"/>
    </row>
    <row r="40" spans="1:5" ht="13.5" customHeight="1">
      <c r="A40" s="124" t="s">
        <v>109</v>
      </c>
      <c r="B40" s="125" t="s">
        <v>110</v>
      </c>
      <c r="C40" s="121"/>
      <c r="D40" s="121"/>
      <c r="E40" s="121"/>
    </row>
    <row r="41" spans="1:5" ht="13.5" customHeight="1">
      <c r="A41" s="154" t="s">
        <v>111</v>
      </c>
      <c r="B41" s="155" t="s">
        <v>112</v>
      </c>
      <c r="C41" s="121">
        <v>300000</v>
      </c>
      <c r="D41" s="121">
        <v>300000</v>
      </c>
      <c r="E41" s="121">
        <v>1535</v>
      </c>
    </row>
    <row r="42" spans="1:5" ht="13.5" customHeight="1">
      <c r="A42" s="136" t="s">
        <v>113</v>
      </c>
      <c r="B42" s="156" t="s">
        <v>114</v>
      </c>
      <c r="C42" s="135">
        <f>SUM(C38:C41)</f>
        <v>300000</v>
      </c>
      <c r="D42" s="135">
        <f>SUM(D38:D41)</f>
        <v>300000</v>
      </c>
      <c r="E42" s="135">
        <f>SUM(E38:E41)</f>
        <v>1535</v>
      </c>
    </row>
    <row r="43" spans="1:5" ht="13.5" customHeight="1">
      <c r="A43" s="157" t="s">
        <v>115</v>
      </c>
      <c r="B43" s="158" t="s">
        <v>116</v>
      </c>
      <c r="C43" s="159">
        <f>SUM(C42,C36)</f>
        <v>300000</v>
      </c>
      <c r="D43" s="159">
        <f>SUM(D42,D36)</f>
        <v>300000</v>
      </c>
      <c r="E43" s="159">
        <f>SUM(E42,E36)</f>
        <v>1535</v>
      </c>
    </row>
    <row r="44" spans="1:5" ht="13.5" customHeight="1">
      <c r="A44" s="122" t="s">
        <v>117</v>
      </c>
      <c r="B44" s="151" t="s">
        <v>118</v>
      </c>
      <c r="C44" s="121"/>
      <c r="D44" s="121"/>
      <c r="E44" s="121"/>
    </row>
    <row r="45" spans="1:5" ht="13.5" customHeight="1">
      <c r="A45" s="160" t="s">
        <v>119</v>
      </c>
      <c r="B45" s="161" t="s">
        <v>120</v>
      </c>
      <c r="C45" s="121"/>
      <c r="D45" s="121"/>
      <c r="E45" s="121"/>
    </row>
    <row r="46" spans="1:5" ht="13.5" customHeight="1">
      <c r="A46" s="124" t="s">
        <v>121</v>
      </c>
      <c r="B46" s="125" t="s">
        <v>122</v>
      </c>
      <c r="C46" s="121"/>
      <c r="D46" s="121"/>
      <c r="E46" s="121"/>
    </row>
    <row r="47" spans="1:5" ht="13.5" customHeight="1">
      <c r="A47" s="162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3.5" customHeight="1">
      <c r="A48" s="124" t="s">
        <v>125</v>
      </c>
      <c r="B48" s="125" t="s">
        <v>126</v>
      </c>
      <c r="C48" s="121"/>
      <c r="D48" s="121"/>
      <c r="E48" s="121"/>
    </row>
    <row r="49" spans="1:5" ht="13.5" customHeight="1">
      <c r="A49" s="124" t="s">
        <v>127</v>
      </c>
      <c r="B49" s="125" t="s">
        <v>128</v>
      </c>
      <c r="C49" s="121"/>
      <c r="D49" s="121"/>
      <c r="E49" s="121"/>
    </row>
    <row r="50" spans="1:5" ht="13.5" customHeight="1">
      <c r="A50" s="124" t="s">
        <v>129</v>
      </c>
      <c r="B50" s="125" t="s">
        <v>130</v>
      </c>
      <c r="C50" s="121"/>
      <c r="D50" s="121"/>
      <c r="E50" s="121"/>
    </row>
    <row r="51" spans="1:5" ht="13.5" customHeight="1">
      <c r="A51" s="162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5.75" customHeight="1">
      <c r="A52" s="124" t="s">
        <v>133</v>
      </c>
      <c r="B52" s="125" t="s">
        <v>134</v>
      </c>
      <c r="C52" s="121"/>
      <c r="D52" s="121"/>
      <c r="E52" s="121"/>
    </row>
    <row r="53" spans="1:5" ht="15.75" customHeight="1">
      <c r="A53" s="124" t="s">
        <v>135</v>
      </c>
      <c r="B53" s="125" t="s">
        <v>136</v>
      </c>
      <c r="C53" s="121">
        <v>200000</v>
      </c>
      <c r="D53" s="121">
        <v>200000</v>
      </c>
      <c r="E53" s="121">
        <v>50787</v>
      </c>
    </row>
    <row r="54" spans="1:5" ht="15.75" customHeight="1">
      <c r="A54" s="124" t="s">
        <v>137</v>
      </c>
      <c r="B54" s="125" t="s">
        <v>138</v>
      </c>
      <c r="C54" s="121"/>
      <c r="D54" s="121"/>
      <c r="E54" s="121"/>
    </row>
    <row r="55" spans="1:5" ht="15.75" customHeight="1">
      <c r="A55" s="162" t="s">
        <v>139</v>
      </c>
      <c r="B55" s="163" t="s">
        <v>140</v>
      </c>
      <c r="C55" s="159">
        <f>SUM(C53:C54)</f>
        <v>200000</v>
      </c>
      <c r="D55" s="159">
        <f>SUM(D53:D54)</f>
        <v>200000</v>
      </c>
      <c r="E55" s="159">
        <f>SUM(E53:E54)</f>
        <v>50787</v>
      </c>
    </row>
    <row r="56" spans="1:5" s="111" customFormat="1" ht="12.75">
      <c r="A56" s="162" t="s">
        <v>141</v>
      </c>
      <c r="B56" s="164" t="s">
        <v>142</v>
      </c>
      <c r="C56" s="311">
        <v>3400000</v>
      </c>
      <c r="D56" s="311">
        <v>3400000</v>
      </c>
      <c r="E56" s="311">
        <v>1753138</v>
      </c>
    </row>
    <row r="57" spans="1:5" ht="12.75">
      <c r="A57" s="154"/>
      <c r="B57" s="89" t="s">
        <v>143</v>
      </c>
      <c r="C57" s="166"/>
      <c r="D57" s="166"/>
      <c r="E57" s="166"/>
    </row>
    <row r="58" spans="1:5" ht="13.5" customHeight="1">
      <c r="A58" s="154" t="s">
        <v>144</v>
      </c>
      <c r="B58" s="89" t="s">
        <v>145</v>
      </c>
      <c r="C58" s="166"/>
      <c r="D58" s="651">
        <v>70000</v>
      </c>
      <c r="E58" s="707">
        <v>90800</v>
      </c>
    </row>
    <row r="59" spans="1:5" ht="13.5" customHeight="1">
      <c r="A59" s="154" t="s">
        <v>146</v>
      </c>
      <c r="B59" s="89" t="s">
        <v>147</v>
      </c>
      <c r="C59" s="166"/>
      <c r="D59" s="166"/>
      <c r="E59" s="166"/>
    </row>
    <row r="60" spans="1:5" ht="13.5" customHeight="1">
      <c r="A60" s="167" t="s">
        <v>148</v>
      </c>
      <c r="B60" s="91" t="s">
        <v>149</v>
      </c>
      <c r="C60" s="168">
        <f>SUM(C58:C59)</f>
        <v>0</v>
      </c>
      <c r="D60" s="168">
        <f>SUM(D58:D59)</f>
        <v>70000</v>
      </c>
      <c r="E60" s="168">
        <f>SUM(E58:E59)</f>
        <v>90800</v>
      </c>
    </row>
    <row r="61" spans="1:5" ht="13.5" customHeight="1">
      <c r="A61" s="145" t="s">
        <v>150</v>
      </c>
      <c r="B61" s="93" t="s">
        <v>151</v>
      </c>
      <c r="C61" s="168"/>
      <c r="D61" s="168"/>
      <c r="E61" s="168"/>
    </row>
    <row r="62" spans="1:5" ht="13.5" customHeight="1">
      <c r="A62" s="145" t="s">
        <v>152</v>
      </c>
      <c r="B62" s="93" t="s">
        <v>153</v>
      </c>
      <c r="C62" s="168"/>
      <c r="D62" s="168"/>
      <c r="E62" s="168"/>
    </row>
    <row r="63" spans="1:5" ht="13.5" customHeight="1">
      <c r="A63" s="145" t="s">
        <v>154</v>
      </c>
      <c r="B63" s="93" t="s">
        <v>155</v>
      </c>
      <c r="C63" s="168"/>
      <c r="D63" s="168"/>
      <c r="E63" s="168"/>
    </row>
    <row r="64" spans="1:5" ht="13.5" customHeight="1">
      <c r="A64" s="145" t="s">
        <v>156</v>
      </c>
      <c r="B64" s="93" t="s">
        <v>157</v>
      </c>
      <c r="C64" s="168">
        <v>100000</v>
      </c>
      <c r="D64" s="168">
        <v>100000</v>
      </c>
      <c r="E64" s="168">
        <v>4330</v>
      </c>
    </row>
    <row r="65" spans="1:5" ht="13.5" customHeight="1">
      <c r="A65" s="169" t="s">
        <v>158</v>
      </c>
      <c r="B65" s="91" t="s">
        <v>159</v>
      </c>
      <c r="C65" s="168">
        <f>SUM(C61:C64)</f>
        <v>100000</v>
      </c>
      <c r="D65" s="168">
        <f>SUM(D61:D64)</f>
        <v>100000</v>
      </c>
      <c r="E65" s="168">
        <f>SUM(E61:E64)</f>
        <v>4330</v>
      </c>
    </row>
    <row r="66" spans="1:5" ht="13.5" customHeight="1">
      <c r="A66" s="170" t="s">
        <v>160</v>
      </c>
      <c r="B66" s="88" t="s">
        <v>161</v>
      </c>
      <c r="C66" s="171">
        <f>SUM(C65+C60+C56+C55+C52)</f>
        <v>3700000</v>
      </c>
      <c r="D66" s="171">
        <f>SUM(D65+D60+D56+D55+D52)</f>
        <v>3770000</v>
      </c>
      <c r="E66" s="171">
        <f>SUM(E65+E60+E56+E55+E52)</f>
        <v>1899055</v>
      </c>
    </row>
    <row r="67" spans="1:5" ht="13.5" customHeight="1">
      <c r="A67" s="124" t="s">
        <v>162</v>
      </c>
      <c r="B67" s="93" t="s">
        <v>163</v>
      </c>
      <c r="C67" s="172"/>
      <c r="D67" s="172"/>
      <c r="E67" s="172"/>
    </row>
    <row r="68" spans="1:5" ht="13.5" customHeight="1">
      <c r="A68" s="124" t="s">
        <v>164</v>
      </c>
      <c r="B68" s="93" t="s">
        <v>165</v>
      </c>
      <c r="C68" s="172"/>
      <c r="D68" s="172"/>
      <c r="E68" s="172"/>
    </row>
    <row r="69" spans="1:5" ht="13.5" customHeight="1">
      <c r="A69" s="162" t="s">
        <v>166</v>
      </c>
      <c r="B69" s="88" t="s">
        <v>167</v>
      </c>
      <c r="C69" s="171">
        <f>SUM(C67:C68)</f>
        <v>0</v>
      </c>
      <c r="D69" s="171">
        <f>SUM(D67:D68)</f>
        <v>0</v>
      </c>
      <c r="E69" s="171">
        <f>SUM(E67:E68)</f>
        <v>0</v>
      </c>
    </row>
    <row r="70" spans="1:5" ht="26.25" customHeight="1">
      <c r="A70" s="167" t="s">
        <v>168</v>
      </c>
      <c r="B70" s="91" t="s">
        <v>169</v>
      </c>
      <c r="C70" s="173">
        <v>1080000</v>
      </c>
      <c r="D70" s="652">
        <v>1098900</v>
      </c>
      <c r="E70" s="708">
        <v>504983</v>
      </c>
    </row>
    <row r="71" spans="1:5" ht="12.75" customHeight="1">
      <c r="A71" s="136" t="s">
        <v>170</v>
      </c>
      <c r="B71" s="91" t="s">
        <v>171</v>
      </c>
      <c r="C71" s="173"/>
      <c r="D71" s="173"/>
      <c r="E71" s="173"/>
    </row>
    <row r="72" spans="1:5" ht="12.75" customHeight="1">
      <c r="A72" s="45" t="s">
        <v>172</v>
      </c>
      <c r="B72" s="91" t="s">
        <v>173</v>
      </c>
      <c r="C72" s="173"/>
      <c r="D72" s="173"/>
      <c r="E72" s="173"/>
    </row>
    <row r="73" spans="1:5" ht="12.75" customHeight="1">
      <c r="A73" s="174" t="s">
        <v>174</v>
      </c>
      <c r="B73" s="100" t="s">
        <v>175</v>
      </c>
      <c r="C73" s="173"/>
      <c r="D73" s="173"/>
      <c r="E73" s="173"/>
    </row>
    <row r="74" spans="1:5" ht="12.75" customHeight="1">
      <c r="A74" s="175" t="s">
        <v>176</v>
      </c>
      <c r="B74" s="101" t="s">
        <v>177</v>
      </c>
      <c r="C74" s="172"/>
      <c r="D74" s="172"/>
      <c r="E74" s="172"/>
    </row>
    <row r="75" spans="1:5" ht="12.75" customHeight="1">
      <c r="A75" s="175" t="s">
        <v>178</v>
      </c>
      <c r="B75" s="101" t="s">
        <v>179</v>
      </c>
      <c r="C75" s="172"/>
      <c r="D75" s="172"/>
      <c r="E75" s="172"/>
    </row>
    <row r="76" spans="1:5" ht="12.75" customHeight="1">
      <c r="A76" s="176" t="s">
        <v>180</v>
      </c>
      <c r="B76" s="91" t="s">
        <v>181</v>
      </c>
      <c r="C76" s="173">
        <f>SUM(C74:C75)</f>
        <v>0</v>
      </c>
      <c r="D76" s="173">
        <f>SUM(D74:D75)</f>
        <v>0</v>
      </c>
      <c r="E76" s="173">
        <v>12297</v>
      </c>
    </row>
    <row r="77" spans="1:5" ht="15" customHeight="1">
      <c r="A77" s="177" t="s">
        <v>182</v>
      </c>
      <c r="B77" s="88" t="s">
        <v>183</v>
      </c>
      <c r="C77" s="171">
        <f>C76+C73+C72+C71+C70</f>
        <v>1080000</v>
      </c>
      <c r="D77" s="171">
        <f>D76+D73+D72+D71+D70</f>
        <v>1098900</v>
      </c>
      <c r="E77" s="171">
        <f>E76+E73+E72+E71+E70</f>
        <v>517280</v>
      </c>
    </row>
    <row r="78" spans="1:9" ht="15" customHeight="1">
      <c r="A78" s="178" t="s">
        <v>184</v>
      </c>
      <c r="B78" s="106" t="s">
        <v>185</v>
      </c>
      <c r="C78" s="171">
        <f>SUM(C77+C69+C66+C47+C43)</f>
        <v>5080000</v>
      </c>
      <c r="D78" s="171">
        <f>SUM(D77+D69+D66+D47+D43)</f>
        <v>5168900</v>
      </c>
      <c r="E78" s="171">
        <f>SUM(E77+E69+E66+E47+E43)</f>
        <v>2417870</v>
      </c>
      <c r="F78" s="104"/>
      <c r="G78" s="104"/>
      <c r="H78" s="104"/>
      <c r="I78" s="104"/>
    </row>
    <row r="79" spans="1:9" ht="15" customHeight="1">
      <c r="A79" s="176" t="s">
        <v>186</v>
      </c>
      <c r="B79" s="93" t="s">
        <v>187</v>
      </c>
      <c r="C79" s="173"/>
      <c r="D79" s="173"/>
      <c r="E79" s="173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173"/>
      <c r="D80" s="173"/>
      <c r="E80" s="173"/>
      <c r="F80" s="104"/>
      <c r="G80" s="104"/>
      <c r="H80" s="104"/>
      <c r="I80" s="104"/>
    </row>
    <row r="81" spans="1:9" ht="13.5" customHeight="1">
      <c r="A81" s="176"/>
      <c r="B81" s="141" t="s">
        <v>190</v>
      </c>
      <c r="C81" s="173"/>
      <c r="D81" s="173"/>
      <c r="E81" s="173"/>
      <c r="F81" s="104"/>
      <c r="G81" s="104"/>
      <c r="H81" s="104"/>
      <c r="I81" s="104"/>
    </row>
    <row r="82" spans="1:5" ht="13.5" customHeight="1">
      <c r="A82" s="176"/>
      <c r="B82" s="141" t="s">
        <v>191</v>
      </c>
      <c r="C82" s="121"/>
      <c r="D82" s="121"/>
      <c r="E82" s="121"/>
    </row>
    <row r="83" spans="1:5" ht="13.5" customHeight="1">
      <c r="A83" s="176"/>
      <c r="B83" s="67" t="s">
        <v>192</v>
      </c>
      <c r="C83" s="121"/>
      <c r="D83" s="121"/>
      <c r="E83" s="121"/>
    </row>
    <row r="84" spans="1:5" ht="13.5" customHeight="1">
      <c r="A84" s="177" t="s">
        <v>193</v>
      </c>
      <c r="B84" s="88" t="s">
        <v>194</v>
      </c>
      <c r="C84" s="135">
        <f>SUM(C80:C83)</f>
        <v>0</v>
      </c>
      <c r="D84" s="135">
        <f>SUM(D80:D83)</f>
        <v>0</v>
      </c>
      <c r="E84" s="135">
        <f>SUM(E80:E83)</f>
        <v>0</v>
      </c>
    </row>
    <row r="85" spans="1:5" s="108" customFormat="1" ht="13.5" customHeight="1">
      <c r="A85" s="178" t="s">
        <v>195</v>
      </c>
      <c r="B85" s="178" t="s">
        <v>196</v>
      </c>
      <c r="C85" s="159">
        <f>SUM(C79+C84)</f>
        <v>0</v>
      </c>
      <c r="D85" s="159">
        <f>SUM(D79+D84)</f>
        <v>0</v>
      </c>
      <c r="E85" s="159">
        <f>SUM(E79+E84)</f>
        <v>0</v>
      </c>
    </row>
    <row r="86" spans="1:5" ht="13.5" customHeight="1">
      <c r="A86" s="141" t="s">
        <v>197</v>
      </c>
      <c r="B86" s="93" t="s">
        <v>198</v>
      </c>
      <c r="C86" s="172"/>
      <c r="D86" s="172"/>
      <c r="E86" s="172"/>
    </row>
    <row r="87" spans="1:5" s="111" customFormat="1" ht="13.5" customHeight="1">
      <c r="A87" s="141" t="s">
        <v>199</v>
      </c>
      <c r="B87" s="93" t="s">
        <v>200</v>
      </c>
      <c r="C87" s="172"/>
      <c r="D87" s="172"/>
      <c r="E87" s="172"/>
    </row>
    <row r="88" spans="1:5" ht="13.5" customHeight="1">
      <c r="A88" s="180" t="s">
        <v>201</v>
      </c>
      <c r="B88" s="93" t="s">
        <v>202</v>
      </c>
      <c r="C88" s="172"/>
      <c r="D88" s="172"/>
      <c r="E88" s="172"/>
    </row>
    <row r="89" spans="1:5" ht="13.5" customHeight="1">
      <c r="A89" s="180" t="s">
        <v>203</v>
      </c>
      <c r="B89" s="93" t="s">
        <v>204</v>
      </c>
      <c r="C89" s="172"/>
      <c r="D89" s="172"/>
      <c r="E89" s="172"/>
    </row>
    <row r="90" spans="1:5" ht="13.5" customHeight="1">
      <c r="A90" s="180" t="s">
        <v>205</v>
      </c>
      <c r="B90" s="93" t="s">
        <v>206</v>
      </c>
      <c r="C90" s="172"/>
      <c r="D90" s="172"/>
      <c r="E90" s="172"/>
    </row>
    <row r="91" spans="1:5" ht="25.5" customHeight="1">
      <c r="A91" s="180" t="s">
        <v>208</v>
      </c>
      <c r="B91" s="93" t="s">
        <v>209</v>
      </c>
      <c r="C91" s="172"/>
      <c r="D91" s="172"/>
      <c r="E91" s="172"/>
    </row>
    <row r="92" spans="1:5" ht="15" customHeight="1">
      <c r="A92" s="181" t="s">
        <v>210</v>
      </c>
      <c r="B92" s="106" t="s">
        <v>211</v>
      </c>
      <c r="C92" s="173">
        <f>SUM(C86:C91)</f>
        <v>0</v>
      </c>
      <c r="D92" s="173">
        <f>SUM(D86:D91)</f>
        <v>0</v>
      </c>
      <c r="E92" s="173">
        <f>SUM(E86:E91)</f>
        <v>0</v>
      </c>
    </row>
    <row r="93" spans="1:5" ht="15" customHeight="1">
      <c r="A93" s="180" t="s">
        <v>212</v>
      </c>
      <c r="B93" s="93" t="s">
        <v>213</v>
      </c>
      <c r="C93" s="172"/>
      <c r="D93" s="172"/>
      <c r="E93" s="172"/>
    </row>
    <row r="94" spans="1:5" ht="15" customHeight="1">
      <c r="A94" s="180" t="s">
        <v>214</v>
      </c>
      <c r="B94" s="93" t="s">
        <v>215</v>
      </c>
      <c r="C94" s="172"/>
      <c r="D94" s="172"/>
      <c r="E94" s="172"/>
    </row>
    <row r="95" spans="1:5" ht="15" customHeight="1">
      <c r="A95" s="180" t="s">
        <v>216</v>
      </c>
      <c r="B95" s="93" t="s">
        <v>217</v>
      </c>
      <c r="C95" s="172"/>
      <c r="D95" s="172"/>
      <c r="E95" s="172"/>
    </row>
    <row r="96" spans="1:5" ht="15" customHeight="1">
      <c r="A96" s="180" t="s">
        <v>218</v>
      </c>
      <c r="B96" s="93" t="s">
        <v>219</v>
      </c>
      <c r="C96" s="172"/>
      <c r="D96" s="172"/>
      <c r="E96" s="172"/>
    </row>
    <row r="97" spans="1:5" ht="15" customHeight="1">
      <c r="A97" s="181" t="s">
        <v>220</v>
      </c>
      <c r="B97" s="106" t="s">
        <v>221</v>
      </c>
      <c r="C97" s="173">
        <f>SUM(C93:C96)</f>
        <v>0</v>
      </c>
      <c r="D97" s="173">
        <f>SUM(D93:D96)</f>
        <v>0</v>
      </c>
      <c r="E97" s="173">
        <f>SUM(E93:E96)</f>
        <v>0</v>
      </c>
    </row>
    <row r="98" spans="1:5" ht="25.5" customHeight="1">
      <c r="A98" s="180" t="s">
        <v>222</v>
      </c>
      <c r="B98" s="115" t="s">
        <v>223</v>
      </c>
      <c r="C98" s="172"/>
      <c r="D98" s="172"/>
      <c r="E98" s="172"/>
    </row>
    <row r="99" spans="1:5" ht="27" customHeight="1">
      <c r="A99" s="113" t="s">
        <v>224</v>
      </c>
      <c r="B99" s="93" t="s">
        <v>225</v>
      </c>
      <c r="C99" s="172"/>
      <c r="D99" s="172"/>
      <c r="E99" s="172"/>
    </row>
    <row r="100" spans="1:5" ht="12.75">
      <c r="A100" s="181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180"/>
      <c r="B101" s="183" t="s">
        <v>228</v>
      </c>
      <c r="C101" s="148">
        <f>SUM(C100+C97+C92+C85+C78+C29+C23)</f>
        <v>5080000</v>
      </c>
      <c r="D101" s="148">
        <f>SUM(D100+D97+D92+D85+D78+D29+D23)</f>
        <v>5168900</v>
      </c>
      <c r="E101" s="148">
        <f>SUM(E100+E97+E92+E85+E78+E29+E23)</f>
        <v>2417870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3" r:id="rId1"/>
  <headerFooter alignWithMargins="0">
    <oddHeader>&amp;L&amp;D&amp;C&amp;P/&amp;N</oddHeader>
    <oddFooter>&amp;L&amp;F&amp;R&amp;A</oddFooter>
  </headerFooter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76">
      <selection activeCell="E59" sqref="E59"/>
    </sheetView>
  </sheetViews>
  <sheetFormatPr defaultColWidth="8.41015625" defaultRowHeight="18"/>
  <cols>
    <col min="1" max="1" width="8.41015625" style="3" customWidth="1"/>
    <col min="2" max="2" width="37.33203125" style="3" customWidth="1"/>
    <col min="3" max="3" width="8.75" style="3" customWidth="1"/>
    <col min="4" max="4" width="12.75" style="3" customWidth="1"/>
    <col min="5" max="5" width="14.91015625" style="3" customWidth="1"/>
    <col min="6" max="248" width="7.08203125" style="3" customWidth="1"/>
    <col min="249" max="16384" width="8.41015625" style="3" customWidth="1"/>
  </cols>
  <sheetData>
    <row r="1" spans="1:5" ht="12.75">
      <c r="A1" s="120"/>
      <c r="B1" s="120"/>
      <c r="C1" s="606" t="s">
        <v>554</v>
      </c>
      <c r="D1" s="606" t="s">
        <v>554</v>
      </c>
      <c r="E1" s="606" t="s">
        <v>554</v>
      </c>
    </row>
    <row r="2" spans="1:4" ht="12.75">
      <c r="A2" s="720" t="s">
        <v>424</v>
      </c>
      <c r="B2" s="720"/>
      <c r="C2" s="720"/>
      <c r="D2" s="720"/>
    </row>
    <row r="3" spans="1:5" ht="12.75">
      <c r="A3" s="120"/>
      <c r="B3" s="120"/>
      <c r="C3" s="120"/>
      <c r="D3" s="120"/>
      <c r="E3" s="120"/>
    </row>
    <row r="4" spans="1:5" ht="12.75">
      <c r="A4" s="94">
        <v>750000</v>
      </c>
      <c r="B4" s="43" t="s">
        <v>14</v>
      </c>
      <c r="C4" s="533" t="s">
        <v>416</v>
      </c>
      <c r="D4" s="533" t="s">
        <v>583</v>
      </c>
      <c r="E4" s="533" t="s">
        <v>607</v>
      </c>
    </row>
    <row r="5" spans="1:5" ht="12.75">
      <c r="A5" s="266" t="s">
        <v>303</v>
      </c>
      <c r="B5" s="45"/>
      <c r="C5" s="180"/>
      <c r="D5" s="180"/>
      <c r="E5" s="180"/>
    </row>
    <row r="6" spans="1:5" ht="12" customHeight="1">
      <c r="A6" s="122" t="s">
        <v>46</v>
      </c>
      <c r="B6" s="123" t="s">
        <v>47</v>
      </c>
      <c r="C6" s="180"/>
      <c r="D6" s="180"/>
      <c r="E6" s="180"/>
    </row>
    <row r="7" spans="1:5" ht="12" customHeight="1">
      <c r="A7" s="124" t="s">
        <v>48</v>
      </c>
      <c r="B7" s="125" t="s">
        <v>49</v>
      </c>
      <c r="C7" s="180"/>
      <c r="D7" s="180"/>
      <c r="E7" s="180"/>
    </row>
    <row r="8" spans="1:5" ht="12" customHeight="1">
      <c r="A8" s="124" t="s">
        <v>50</v>
      </c>
      <c r="B8" s="125" t="s">
        <v>51</v>
      </c>
      <c r="C8" s="117"/>
      <c r="D8" s="117"/>
      <c r="E8" s="117"/>
    </row>
    <row r="9" spans="1:5" ht="12" customHeight="1">
      <c r="A9" s="124" t="s">
        <v>52</v>
      </c>
      <c r="B9" s="125" t="s">
        <v>53</v>
      </c>
      <c r="C9" s="180"/>
      <c r="D9" s="180"/>
      <c r="E9" s="180"/>
    </row>
    <row r="10" spans="1:5" ht="12" customHeight="1">
      <c r="A10" s="124" t="s">
        <v>54</v>
      </c>
      <c r="B10" s="126" t="s">
        <v>55</v>
      </c>
      <c r="C10" s="180"/>
      <c r="D10" s="180"/>
      <c r="E10" s="180"/>
    </row>
    <row r="11" spans="1:5" ht="12" customHeight="1">
      <c r="A11" s="124" t="s">
        <v>56</v>
      </c>
      <c r="B11" s="126" t="s">
        <v>57</v>
      </c>
      <c r="C11" s="180"/>
      <c r="D11" s="180"/>
      <c r="E11" s="180"/>
    </row>
    <row r="12" spans="1:5" ht="12" customHeight="1">
      <c r="A12" s="124" t="s">
        <v>58</v>
      </c>
      <c r="B12" s="127" t="s">
        <v>229</v>
      </c>
      <c r="C12" s="180"/>
      <c r="D12" s="180"/>
      <c r="E12" s="180"/>
    </row>
    <row r="13" spans="1:5" ht="12" customHeight="1">
      <c r="A13" s="124" t="s">
        <v>60</v>
      </c>
      <c r="B13" s="127" t="s">
        <v>61</v>
      </c>
      <c r="C13" s="180"/>
      <c r="D13" s="180"/>
      <c r="E13" s="180"/>
    </row>
    <row r="14" spans="1:5" ht="12" customHeight="1">
      <c r="A14" s="124" t="s">
        <v>62</v>
      </c>
      <c r="B14" s="125" t="s">
        <v>230</v>
      </c>
      <c r="C14" s="180"/>
      <c r="D14" s="180"/>
      <c r="E14" s="180"/>
    </row>
    <row r="15" spans="1:5" ht="12" customHeight="1">
      <c r="A15" s="124" t="s">
        <v>64</v>
      </c>
      <c r="B15" s="125" t="s">
        <v>231</v>
      </c>
      <c r="C15" s="180"/>
      <c r="D15" s="180"/>
      <c r="E15" s="180"/>
    </row>
    <row r="16" spans="1:5" ht="12" customHeight="1">
      <c r="A16" s="128" t="s">
        <v>65</v>
      </c>
      <c r="B16" s="129" t="s">
        <v>66</v>
      </c>
      <c r="C16" s="180"/>
      <c r="D16" s="180"/>
      <c r="E16" s="180"/>
    </row>
    <row r="17" spans="1:5" ht="12" customHeight="1">
      <c r="A17" s="130" t="s">
        <v>67</v>
      </c>
      <c r="B17" s="131" t="s">
        <v>68</v>
      </c>
      <c r="C17" s="176">
        <f>SUM(C6:C16)</f>
        <v>0</v>
      </c>
      <c r="D17" s="176">
        <f>SUM(D6:D16)</f>
        <v>0</v>
      </c>
      <c r="E17" s="176">
        <f>SUM(E6:E16)</f>
        <v>0</v>
      </c>
    </row>
    <row r="18" spans="1:5" ht="12" customHeight="1">
      <c r="A18" s="133" t="s">
        <v>69</v>
      </c>
      <c r="B18" s="134" t="s">
        <v>70</v>
      </c>
      <c r="C18" s="180"/>
      <c r="D18" s="180"/>
      <c r="E18" s="180"/>
    </row>
    <row r="19" spans="1:5" ht="12" customHeight="1">
      <c r="A19" s="133" t="s">
        <v>71</v>
      </c>
      <c r="B19" s="134" t="s">
        <v>72</v>
      </c>
      <c r="C19" s="180"/>
      <c r="D19" s="180"/>
      <c r="E19" s="180"/>
    </row>
    <row r="20" spans="1:5" ht="12" customHeight="1">
      <c r="A20" s="133" t="s">
        <v>73</v>
      </c>
      <c r="B20" s="134" t="s">
        <v>74</v>
      </c>
      <c r="C20" s="180"/>
      <c r="D20" s="180"/>
      <c r="E20" s="180"/>
    </row>
    <row r="21" spans="1:5" ht="12" customHeight="1">
      <c r="A21" s="133" t="s">
        <v>75</v>
      </c>
      <c r="B21" s="134" t="s">
        <v>76</v>
      </c>
      <c r="C21" s="180"/>
      <c r="D21" s="180"/>
      <c r="E21" s="180"/>
    </row>
    <row r="22" spans="1:5" ht="12" customHeight="1">
      <c r="A22" s="130" t="s">
        <v>77</v>
      </c>
      <c r="B22" s="131" t="s">
        <v>78</v>
      </c>
      <c r="C22" s="183">
        <f>SUM(C18:C21)</f>
        <v>0</v>
      </c>
      <c r="D22" s="183">
        <f>SUM(D18:D21)</f>
        <v>0</v>
      </c>
      <c r="E22" s="183">
        <f>SUM(E18:E21)</f>
        <v>0</v>
      </c>
    </row>
    <row r="23" spans="1:5" ht="12" customHeight="1">
      <c r="A23" s="136" t="s">
        <v>79</v>
      </c>
      <c r="B23" s="137" t="s">
        <v>80</v>
      </c>
      <c r="C23" s="176">
        <f>SUM(C22,C17)</f>
        <v>0</v>
      </c>
      <c r="D23" s="176">
        <f>SUM(D22,D17)</f>
        <v>0</v>
      </c>
      <c r="E23" s="176">
        <f>SUM(E22,E17)</f>
        <v>0</v>
      </c>
    </row>
    <row r="24" spans="1:5" ht="8.25" customHeight="1">
      <c r="A24" s="138"/>
      <c r="B24" s="139"/>
      <c r="C24" s="180"/>
      <c r="D24" s="180"/>
      <c r="E24" s="180"/>
    </row>
    <row r="25" spans="1:5" ht="12" customHeight="1">
      <c r="A25" s="140" t="s">
        <v>81</v>
      </c>
      <c r="B25" s="141" t="s">
        <v>232</v>
      </c>
      <c r="C25" s="180"/>
      <c r="D25" s="180"/>
      <c r="E25" s="180"/>
    </row>
    <row r="26" spans="1:5" ht="12" customHeight="1">
      <c r="A26" s="142" t="s">
        <v>83</v>
      </c>
      <c r="B26" s="141" t="s">
        <v>84</v>
      </c>
      <c r="C26" s="180"/>
      <c r="D26" s="180"/>
      <c r="E26" s="180"/>
    </row>
    <row r="27" spans="1:5" ht="12" customHeight="1">
      <c r="A27" s="143" t="s">
        <v>85</v>
      </c>
      <c r="B27" s="144" t="s">
        <v>86</v>
      </c>
      <c r="C27" s="180"/>
      <c r="D27" s="180"/>
      <c r="E27" s="180"/>
    </row>
    <row r="28" spans="1:5" ht="12" customHeight="1">
      <c r="A28" s="145" t="s">
        <v>87</v>
      </c>
      <c r="B28" s="144" t="s">
        <v>88</v>
      </c>
      <c r="C28" s="180"/>
      <c r="D28" s="180"/>
      <c r="E28" s="180"/>
    </row>
    <row r="29" spans="1:5" ht="12" customHeight="1">
      <c r="A29" s="146" t="s">
        <v>89</v>
      </c>
      <c r="B29" s="147" t="s">
        <v>90</v>
      </c>
      <c r="C29" s="312">
        <f>SUM(C25:C28)</f>
        <v>0</v>
      </c>
      <c r="D29" s="312">
        <f>SUM(D25:D28)</f>
        <v>0</v>
      </c>
      <c r="E29" s="312">
        <f>SUM(E25:E28)</f>
        <v>0</v>
      </c>
    </row>
    <row r="30" spans="1:5" ht="8.25" customHeight="1">
      <c r="A30" s="149"/>
      <c r="B30" s="150"/>
      <c r="C30" s="180"/>
      <c r="D30" s="180"/>
      <c r="E30" s="180"/>
    </row>
    <row r="31" spans="1:5" ht="12" customHeight="1">
      <c r="A31" s="122" t="s">
        <v>91</v>
      </c>
      <c r="B31" s="151" t="s">
        <v>92</v>
      </c>
      <c r="C31" s="180"/>
      <c r="D31" s="180"/>
      <c r="E31" s="180"/>
    </row>
    <row r="32" spans="1:5" ht="12" customHeight="1">
      <c r="A32" s="124" t="s">
        <v>93</v>
      </c>
      <c r="B32" s="125" t="s">
        <v>233</v>
      </c>
      <c r="C32" s="180"/>
      <c r="D32" s="180"/>
      <c r="E32" s="180"/>
    </row>
    <row r="33" spans="1:5" ht="12" customHeight="1">
      <c r="A33" s="124" t="s">
        <v>95</v>
      </c>
      <c r="B33" s="125" t="s">
        <v>96</v>
      </c>
      <c r="C33" s="180"/>
      <c r="D33" s="180"/>
      <c r="E33" s="180"/>
    </row>
    <row r="34" spans="1:5" ht="12" customHeight="1">
      <c r="A34" s="124" t="s">
        <v>97</v>
      </c>
      <c r="B34" s="125" t="s">
        <v>98</v>
      </c>
      <c r="C34" s="180"/>
      <c r="D34" s="180"/>
      <c r="E34" s="180"/>
    </row>
    <row r="35" spans="1:5" ht="12" customHeight="1">
      <c r="A35" s="124" t="s">
        <v>99</v>
      </c>
      <c r="B35" s="125" t="s">
        <v>100</v>
      </c>
      <c r="C35" s="180"/>
      <c r="D35" s="180"/>
      <c r="E35" s="180"/>
    </row>
    <row r="36" spans="1:5" ht="12" customHeight="1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5" ht="12" customHeight="1">
      <c r="A37" s="124" t="s">
        <v>103</v>
      </c>
      <c r="B37" s="125" t="s">
        <v>104</v>
      </c>
      <c r="C37" s="153"/>
      <c r="D37" s="153"/>
      <c r="E37" s="153"/>
    </row>
    <row r="38" spans="1:5" ht="12" customHeight="1">
      <c r="A38" s="124" t="s">
        <v>105</v>
      </c>
      <c r="B38" s="125" t="s">
        <v>106</v>
      </c>
      <c r="C38" s="180"/>
      <c r="D38" s="180"/>
      <c r="E38" s="180"/>
    </row>
    <row r="39" spans="1:5" ht="12" customHeight="1">
      <c r="A39" s="124" t="s">
        <v>107</v>
      </c>
      <c r="B39" s="125" t="s">
        <v>108</v>
      </c>
      <c r="C39" s="180"/>
      <c r="D39" s="180"/>
      <c r="E39" s="180"/>
    </row>
    <row r="40" spans="1:5" ht="12" customHeight="1">
      <c r="A40" s="124" t="s">
        <v>109</v>
      </c>
      <c r="B40" s="125" t="s">
        <v>110</v>
      </c>
      <c r="C40" s="180"/>
      <c r="D40" s="180"/>
      <c r="E40" s="180"/>
    </row>
    <row r="41" spans="1:5" ht="12" customHeight="1">
      <c r="A41" s="154" t="s">
        <v>111</v>
      </c>
      <c r="B41" s="155" t="s">
        <v>112</v>
      </c>
      <c r="C41" s="180"/>
      <c r="D41" s="180"/>
      <c r="E41" s="180"/>
    </row>
    <row r="42" spans="1:5" ht="12" customHeight="1">
      <c r="A42" s="136" t="s">
        <v>113</v>
      </c>
      <c r="B42" s="156" t="s">
        <v>114</v>
      </c>
      <c r="C42" s="183">
        <f>SUM(C38:C41)</f>
        <v>0</v>
      </c>
      <c r="D42" s="183">
        <f>SUM(D38:D41)</f>
        <v>0</v>
      </c>
      <c r="E42" s="183">
        <f>SUM(E38:E41)</f>
        <v>0</v>
      </c>
    </row>
    <row r="43" spans="1:5" ht="12" customHeight="1">
      <c r="A43" s="157" t="s">
        <v>115</v>
      </c>
      <c r="B43" s="158" t="s">
        <v>116</v>
      </c>
      <c r="C43" s="313">
        <f>SUM(C42,C36)</f>
        <v>0</v>
      </c>
      <c r="D43" s="313">
        <f>SUM(D42,D36)</f>
        <v>0</v>
      </c>
      <c r="E43" s="313">
        <f>SUM(E42,E36)</f>
        <v>0</v>
      </c>
    </row>
    <row r="44" spans="1:5" ht="12.75" customHeight="1">
      <c r="A44" s="122" t="s">
        <v>117</v>
      </c>
      <c r="B44" s="151" t="s">
        <v>118</v>
      </c>
      <c r="C44" s="180"/>
      <c r="D44" s="180"/>
      <c r="E44" s="180"/>
    </row>
    <row r="45" spans="1:5" ht="12.75" customHeight="1">
      <c r="A45" s="160" t="s">
        <v>119</v>
      </c>
      <c r="B45" s="161" t="s">
        <v>120</v>
      </c>
      <c r="C45" s="180"/>
      <c r="D45" s="180"/>
      <c r="E45" s="180"/>
    </row>
    <row r="46" spans="1:5" ht="12.75" customHeight="1">
      <c r="A46" s="124" t="s">
        <v>121</v>
      </c>
      <c r="B46" s="125" t="s">
        <v>122</v>
      </c>
      <c r="C46" s="180"/>
      <c r="D46" s="180"/>
      <c r="E46" s="180"/>
    </row>
    <row r="47" spans="1:5" ht="12.75" customHeight="1">
      <c r="A47" s="162" t="s">
        <v>123</v>
      </c>
      <c r="B47" s="163" t="s">
        <v>124</v>
      </c>
      <c r="C47" s="313">
        <f>SUM(C44:C46)</f>
        <v>0</v>
      </c>
      <c r="D47" s="313">
        <f>SUM(D44:D46)</f>
        <v>0</v>
      </c>
      <c r="E47" s="313">
        <f>SUM(E44:E46)</f>
        <v>0</v>
      </c>
    </row>
    <row r="48" spans="1:5" ht="12.75" customHeight="1">
      <c r="A48" s="124" t="s">
        <v>125</v>
      </c>
      <c r="B48" s="125" t="s">
        <v>126</v>
      </c>
      <c r="C48" s="180"/>
      <c r="D48" s="180"/>
      <c r="E48" s="180"/>
    </row>
    <row r="49" spans="1:5" ht="12.75" customHeight="1">
      <c r="A49" s="124" t="s">
        <v>127</v>
      </c>
      <c r="B49" s="125" t="s">
        <v>128</v>
      </c>
      <c r="C49" s="180"/>
      <c r="D49" s="180"/>
      <c r="E49" s="180"/>
    </row>
    <row r="50" spans="1:5" ht="12.75" customHeight="1">
      <c r="A50" s="124" t="s">
        <v>129</v>
      </c>
      <c r="B50" s="125" t="s">
        <v>130</v>
      </c>
      <c r="C50" s="180"/>
      <c r="D50" s="180"/>
      <c r="E50" s="180"/>
    </row>
    <row r="51" spans="1:5" ht="12.75" customHeight="1">
      <c r="A51" s="162" t="s">
        <v>131</v>
      </c>
      <c r="B51" s="163" t="s">
        <v>132</v>
      </c>
      <c r="C51" s="313">
        <f>SUM(C48:C50)</f>
        <v>0</v>
      </c>
      <c r="D51" s="313">
        <f>SUM(D48:D50)</f>
        <v>0</v>
      </c>
      <c r="E51" s="313">
        <f>SUM(E48:E50)</f>
        <v>0</v>
      </c>
    </row>
    <row r="52" spans="1:5" ht="12.75" customHeight="1">
      <c r="A52" s="124" t="s">
        <v>133</v>
      </c>
      <c r="B52" s="125" t="s">
        <v>134</v>
      </c>
      <c r="C52" s="180"/>
      <c r="D52" s="180"/>
      <c r="E52" s="180"/>
    </row>
    <row r="53" spans="1:5" ht="12.75" customHeight="1">
      <c r="A53" s="124" t="s">
        <v>135</v>
      </c>
      <c r="B53" s="125" t="s">
        <v>136</v>
      </c>
      <c r="C53" s="180"/>
      <c r="D53" s="180"/>
      <c r="E53" s="180"/>
    </row>
    <row r="54" spans="1:5" ht="12.75" customHeight="1">
      <c r="A54" s="124" t="s">
        <v>137</v>
      </c>
      <c r="B54" s="125" t="s">
        <v>138</v>
      </c>
      <c r="C54" s="180"/>
      <c r="D54" s="180"/>
      <c r="E54" s="180"/>
    </row>
    <row r="55" spans="1:5" ht="12.75" customHeight="1">
      <c r="A55" s="162" t="s">
        <v>139</v>
      </c>
      <c r="B55" s="163" t="s">
        <v>140</v>
      </c>
      <c r="C55" s="313">
        <f>SUM(C53:C54)</f>
        <v>0</v>
      </c>
      <c r="D55" s="313">
        <f>SUM(D53:D54)</f>
        <v>0</v>
      </c>
      <c r="E55" s="313">
        <f>SUM(E53:E54)</f>
        <v>0</v>
      </c>
    </row>
    <row r="56" spans="1:5" ht="12.75" customHeight="1">
      <c r="A56" s="162" t="s">
        <v>141</v>
      </c>
      <c r="B56" s="164" t="s">
        <v>142</v>
      </c>
      <c r="C56" s="314"/>
      <c r="D56" s="314"/>
      <c r="E56" s="314"/>
    </row>
    <row r="57" spans="1:5" ht="12.75" customHeight="1">
      <c r="A57" s="154"/>
      <c r="B57" s="89" t="s">
        <v>143</v>
      </c>
      <c r="C57" s="89"/>
      <c r="D57" s="89"/>
      <c r="E57" s="89"/>
    </row>
    <row r="58" spans="1:5" ht="12.75" customHeight="1">
      <c r="A58" s="154" t="s">
        <v>144</v>
      </c>
      <c r="B58" s="89" t="s">
        <v>145</v>
      </c>
      <c r="C58" s="89">
        <v>250000</v>
      </c>
      <c r="D58" s="89">
        <v>250000</v>
      </c>
      <c r="E58" s="89">
        <v>0</v>
      </c>
    </row>
    <row r="59" spans="1:5" ht="12.75" customHeight="1">
      <c r="A59" s="154" t="s">
        <v>146</v>
      </c>
      <c r="B59" s="89" t="s">
        <v>147</v>
      </c>
      <c r="C59" s="89"/>
      <c r="D59" s="89"/>
      <c r="E59" s="89"/>
    </row>
    <row r="60" spans="1:5" ht="12.75" customHeight="1">
      <c r="A60" s="167" t="s">
        <v>148</v>
      </c>
      <c r="B60" s="91" t="s">
        <v>149</v>
      </c>
      <c r="C60" s="315">
        <f>SUM(C58:C59)</f>
        <v>250000</v>
      </c>
      <c r="D60" s="315">
        <f>SUM(D58:D59)</f>
        <v>250000</v>
      </c>
      <c r="E60" s="315">
        <f>SUM(E58:E59)</f>
        <v>0</v>
      </c>
    </row>
    <row r="61" spans="1:5" ht="12.75" customHeight="1">
      <c r="A61" s="145" t="s">
        <v>150</v>
      </c>
      <c r="B61" s="93" t="s">
        <v>151</v>
      </c>
      <c r="C61" s="315"/>
      <c r="D61" s="315"/>
      <c r="E61" s="315"/>
    </row>
    <row r="62" spans="1:5" ht="12.75" customHeight="1">
      <c r="A62" s="145" t="s">
        <v>152</v>
      </c>
      <c r="B62" s="93" t="s">
        <v>153</v>
      </c>
      <c r="C62" s="315"/>
      <c r="D62" s="315"/>
      <c r="E62" s="315"/>
    </row>
    <row r="63" spans="1:5" ht="12.75" customHeight="1">
      <c r="A63" s="145" t="s">
        <v>154</v>
      </c>
      <c r="B63" s="93" t="s">
        <v>155</v>
      </c>
      <c r="C63" s="315"/>
      <c r="D63" s="315"/>
      <c r="E63" s="315"/>
    </row>
    <row r="64" spans="1:5" ht="12.75" customHeight="1">
      <c r="A64" s="145" t="s">
        <v>156</v>
      </c>
      <c r="B64" s="93" t="s">
        <v>157</v>
      </c>
      <c r="C64" s="315"/>
      <c r="D64" s="315"/>
      <c r="E64" s="315"/>
    </row>
    <row r="65" spans="1:5" ht="12.75" customHeight="1">
      <c r="A65" s="169" t="s">
        <v>158</v>
      </c>
      <c r="B65" s="91" t="s">
        <v>159</v>
      </c>
      <c r="C65" s="315">
        <f>SUM(C61:C64)</f>
        <v>0</v>
      </c>
      <c r="D65" s="315">
        <f>SUM(D61:D64)</f>
        <v>0</v>
      </c>
      <c r="E65" s="315">
        <f>SUM(E61:E64)</f>
        <v>0</v>
      </c>
    </row>
    <row r="66" spans="1:5" ht="12.75" customHeight="1">
      <c r="A66" s="170" t="s">
        <v>160</v>
      </c>
      <c r="B66" s="88" t="s">
        <v>161</v>
      </c>
      <c r="C66" s="88">
        <f>SUM(C65+C60+C56+C55+C52)</f>
        <v>250000</v>
      </c>
      <c r="D66" s="88">
        <f>SUM(D65+D60+D56+D55+D52)</f>
        <v>250000</v>
      </c>
      <c r="E66" s="88">
        <f>SUM(E65+E60+E56+E55+E52)</f>
        <v>0</v>
      </c>
    </row>
    <row r="67" spans="1:5" ht="12.75" customHeight="1">
      <c r="A67" s="124" t="s">
        <v>162</v>
      </c>
      <c r="B67" s="93" t="s">
        <v>163</v>
      </c>
      <c r="C67" s="93"/>
      <c r="D67" s="93"/>
      <c r="E67" s="93"/>
    </row>
    <row r="68" spans="1:5" ht="12.75" customHeight="1">
      <c r="A68" s="124" t="s">
        <v>164</v>
      </c>
      <c r="B68" s="93" t="s">
        <v>165</v>
      </c>
      <c r="C68" s="93"/>
      <c r="D68" s="93"/>
      <c r="E68" s="93"/>
    </row>
    <row r="69" spans="1:5" ht="12.75" customHeight="1">
      <c r="A69" s="162" t="s">
        <v>166</v>
      </c>
      <c r="B69" s="88" t="s">
        <v>167</v>
      </c>
      <c r="C69" s="88">
        <f>SUM(C67:C68)</f>
        <v>0</v>
      </c>
      <c r="D69" s="88">
        <f>SUM(D67:D68)</f>
        <v>0</v>
      </c>
      <c r="E69" s="88">
        <f>SUM(E67:E68)</f>
        <v>0</v>
      </c>
    </row>
    <row r="70" spans="1:5" ht="26.25" customHeight="1">
      <c r="A70" s="167" t="s">
        <v>168</v>
      </c>
      <c r="B70" s="91" t="s">
        <v>169</v>
      </c>
      <c r="C70" s="91"/>
      <c r="D70" s="91"/>
      <c r="E70" s="91"/>
    </row>
    <row r="71" spans="1:5" ht="12.75" customHeight="1">
      <c r="A71" s="136" t="s">
        <v>170</v>
      </c>
      <c r="B71" s="91" t="s">
        <v>171</v>
      </c>
      <c r="C71" s="91"/>
      <c r="D71" s="91"/>
      <c r="E71" s="91"/>
    </row>
    <row r="72" spans="1:5" ht="12.75" customHeight="1">
      <c r="A72" s="45" t="s">
        <v>172</v>
      </c>
      <c r="B72" s="91" t="s">
        <v>173</v>
      </c>
      <c r="C72" s="91"/>
      <c r="D72" s="91"/>
      <c r="E72" s="91"/>
    </row>
    <row r="73" spans="1:5" ht="12.75" customHeight="1">
      <c r="A73" s="174" t="s">
        <v>174</v>
      </c>
      <c r="B73" s="100" t="s">
        <v>175</v>
      </c>
      <c r="C73" s="91"/>
      <c r="D73" s="91"/>
      <c r="E73" s="91"/>
    </row>
    <row r="74" spans="1:5" ht="12.75" customHeight="1">
      <c r="A74" s="175" t="s">
        <v>176</v>
      </c>
      <c r="B74" s="101" t="s">
        <v>177</v>
      </c>
      <c r="C74" s="93"/>
      <c r="D74" s="93"/>
      <c r="E74" s="93"/>
    </row>
    <row r="75" spans="1:5" ht="12.75" customHeight="1">
      <c r="A75" s="175" t="s">
        <v>178</v>
      </c>
      <c r="B75" s="101" t="s">
        <v>179</v>
      </c>
      <c r="C75" s="93"/>
      <c r="D75" s="93"/>
      <c r="E75" s="93"/>
    </row>
    <row r="76" spans="1:5" ht="12.75" customHeight="1">
      <c r="A76" s="176" t="s">
        <v>180</v>
      </c>
      <c r="B76" s="91" t="s">
        <v>181</v>
      </c>
      <c r="C76" s="91">
        <f>SUM(C74:C75)</f>
        <v>0</v>
      </c>
      <c r="D76" s="91">
        <f>SUM(D74:D75)</f>
        <v>0</v>
      </c>
      <c r="E76" s="91">
        <f>SUM(E74:E75)</f>
        <v>0</v>
      </c>
    </row>
    <row r="77" spans="1:5" ht="12.75" customHeight="1">
      <c r="A77" s="177" t="s">
        <v>182</v>
      </c>
      <c r="B77" s="88" t="s">
        <v>183</v>
      </c>
      <c r="C77" s="88">
        <f>C76+C73+C72+C71+C70</f>
        <v>0</v>
      </c>
      <c r="D77" s="88">
        <f>D76+D73+D72+D71+D70</f>
        <v>0</v>
      </c>
      <c r="E77" s="88">
        <f>E76+E73+E72+E71+E70</f>
        <v>0</v>
      </c>
    </row>
    <row r="78" spans="1:9" ht="12.75" customHeight="1">
      <c r="A78" s="178" t="s">
        <v>184</v>
      </c>
      <c r="B78" s="106" t="s">
        <v>185</v>
      </c>
      <c r="C78" s="88">
        <f>SUM(C77+C69+C66+C47+C43)</f>
        <v>250000</v>
      </c>
      <c r="D78" s="88">
        <f>SUM(D77+D69+D66+D47+D43)</f>
        <v>250000</v>
      </c>
      <c r="E78" s="88">
        <f>SUM(E77+E69+E66+E47+E43)</f>
        <v>0</v>
      </c>
      <c r="F78" s="104"/>
      <c r="G78" s="104"/>
      <c r="H78" s="104"/>
      <c r="I78" s="104"/>
    </row>
    <row r="79" spans="1:9" ht="12.75" customHeight="1">
      <c r="A79" s="176" t="s">
        <v>186</v>
      </c>
      <c r="B79" s="93" t="s">
        <v>187</v>
      </c>
      <c r="C79" s="91"/>
      <c r="D79" s="91"/>
      <c r="E79" s="91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91"/>
      <c r="D80" s="91"/>
      <c r="E80" s="91"/>
      <c r="F80" s="104"/>
      <c r="G80" s="104"/>
      <c r="H80" s="104"/>
      <c r="I80" s="104"/>
    </row>
    <row r="81" spans="1:9" ht="13.5" customHeight="1">
      <c r="A81" s="176"/>
      <c r="B81" s="141" t="s">
        <v>190</v>
      </c>
      <c r="C81" s="91"/>
      <c r="D81" s="91"/>
      <c r="E81" s="91"/>
      <c r="F81" s="104"/>
      <c r="G81" s="104"/>
      <c r="H81" s="104"/>
      <c r="I81" s="104"/>
    </row>
    <row r="82" spans="1:5" ht="13.5" customHeight="1">
      <c r="A82" s="176"/>
      <c r="B82" s="141" t="s">
        <v>191</v>
      </c>
      <c r="C82" s="180"/>
      <c r="D82" s="180"/>
      <c r="E82" s="180"/>
    </row>
    <row r="83" spans="1:5" ht="13.5" customHeight="1">
      <c r="A83" s="176"/>
      <c r="B83" s="67" t="s">
        <v>192</v>
      </c>
      <c r="C83" s="180"/>
      <c r="D83" s="180"/>
      <c r="E83" s="180"/>
    </row>
    <row r="84" spans="1:5" ht="13.5" customHeight="1">
      <c r="A84" s="177" t="s">
        <v>193</v>
      </c>
      <c r="B84" s="88" t="s">
        <v>194</v>
      </c>
      <c r="C84" s="183">
        <f>SUM(C80:C83)</f>
        <v>0</v>
      </c>
      <c r="D84" s="183">
        <f>SUM(D80:D83)</f>
        <v>0</v>
      </c>
      <c r="E84" s="183">
        <f>SUM(E80:E83)</f>
        <v>0</v>
      </c>
    </row>
    <row r="85" spans="1:5" s="108" customFormat="1" ht="13.5" customHeight="1">
      <c r="A85" s="178" t="s">
        <v>195</v>
      </c>
      <c r="B85" s="178" t="s">
        <v>196</v>
      </c>
      <c r="C85" s="313">
        <f>SUM(C79+C84)</f>
        <v>0</v>
      </c>
      <c r="D85" s="313">
        <f>SUM(D79+D84)</f>
        <v>0</v>
      </c>
      <c r="E85" s="313">
        <f>SUM(E79+E84)</f>
        <v>0</v>
      </c>
    </row>
    <row r="86" spans="1:5" ht="13.5" customHeight="1">
      <c r="A86" s="141" t="s">
        <v>197</v>
      </c>
      <c r="B86" s="93" t="s">
        <v>198</v>
      </c>
      <c r="C86" s="93"/>
      <c r="D86" s="93"/>
      <c r="E86" s="93"/>
    </row>
    <row r="87" spans="1:5" s="111" customFormat="1" ht="13.5" customHeight="1">
      <c r="A87" s="141" t="s">
        <v>199</v>
      </c>
      <c r="B87" s="93" t="s">
        <v>200</v>
      </c>
      <c r="C87" s="93"/>
      <c r="D87" s="93"/>
      <c r="E87" s="93"/>
    </row>
    <row r="88" spans="1:5" ht="13.5" customHeight="1">
      <c r="A88" s="180" t="s">
        <v>201</v>
      </c>
      <c r="B88" s="93" t="s">
        <v>202</v>
      </c>
      <c r="C88" s="93"/>
      <c r="D88" s="93"/>
      <c r="E88" s="93"/>
    </row>
    <row r="89" spans="1:5" ht="13.5" customHeight="1">
      <c r="A89" s="180" t="s">
        <v>203</v>
      </c>
      <c r="B89" s="93" t="s">
        <v>204</v>
      </c>
      <c r="C89" s="93"/>
      <c r="D89" s="93"/>
      <c r="E89" s="93"/>
    </row>
    <row r="90" spans="1:5" ht="13.5" customHeight="1">
      <c r="A90" s="180" t="s">
        <v>205</v>
      </c>
      <c r="B90" s="93" t="s">
        <v>206</v>
      </c>
      <c r="C90" s="93"/>
      <c r="D90" s="93"/>
      <c r="E90" s="93"/>
    </row>
    <row r="91" spans="1:5" ht="25.5" customHeight="1">
      <c r="A91" s="180" t="s">
        <v>208</v>
      </c>
      <c r="B91" s="93" t="s">
        <v>209</v>
      </c>
      <c r="C91" s="93"/>
      <c r="D91" s="93"/>
      <c r="E91" s="93"/>
    </row>
    <row r="92" spans="1:5" ht="12" customHeight="1">
      <c r="A92" s="181" t="s">
        <v>210</v>
      </c>
      <c r="B92" s="106" t="s">
        <v>211</v>
      </c>
      <c r="C92" s="91">
        <f>SUM(C86:C91)</f>
        <v>0</v>
      </c>
      <c r="D92" s="91">
        <f>SUM(D86:D91)</f>
        <v>0</v>
      </c>
      <c r="E92" s="91">
        <f>SUM(E86:E91)</f>
        <v>0</v>
      </c>
    </row>
    <row r="93" spans="1:5" ht="12" customHeight="1">
      <c r="A93" s="180" t="s">
        <v>212</v>
      </c>
      <c r="B93" s="93" t="s">
        <v>213</v>
      </c>
      <c r="C93" s="93"/>
      <c r="D93" s="93"/>
      <c r="E93" s="93"/>
    </row>
    <row r="94" spans="1:5" ht="12" customHeight="1">
      <c r="A94" s="180" t="s">
        <v>214</v>
      </c>
      <c r="B94" s="93" t="s">
        <v>215</v>
      </c>
      <c r="C94" s="93"/>
      <c r="D94" s="93"/>
      <c r="E94" s="93"/>
    </row>
    <row r="95" spans="1:5" ht="12" customHeight="1">
      <c r="A95" s="180" t="s">
        <v>216</v>
      </c>
      <c r="B95" s="93" t="s">
        <v>217</v>
      </c>
      <c r="C95" s="93"/>
      <c r="D95" s="93"/>
      <c r="E95" s="93"/>
    </row>
    <row r="96" spans="1:5" ht="24" customHeight="1">
      <c r="A96" s="180" t="s">
        <v>218</v>
      </c>
      <c r="B96" s="93" t="s">
        <v>219</v>
      </c>
      <c r="C96" s="93"/>
      <c r="D96" s="93"/>
      <c r="E96" s="93"/>
    </row>
    <row r="97" spans="1:5" ht="12.75">
      <c r="A97" s="181" t="s">
        <v>220</v>
      </c>
      <c r="B97" s="106" t="s">
        <v>221</v>
      </c>
      <c r="C97" s="91">
        <f>SUM(C93:C96)</f>
        <v>0</v>
      </c>
      <c r="D97" s="91">
        <f>SUM(D93:D96)</f>
        <v>0</v>
      </c>
      <c r="E97" s="91">
        <f>SUM(E93:E96)</f>
        <v>0</v>
      </c>
    </row>
    <row r="98" spans="1:5" ht="25.5" customHeight="1">
      <c r="A98" s="180" t="s">
        <v>222</v>
      </c>
      <c r="B98" s="115" t="s">
        <v>223</v>
      </c>
      <c r="C98" s="115"/>
      <c r="D98" s="115"/>
      <c r="E98" s="115"/>
    </row>
    <row r="99" spans="1:5" ht="27" customHeight="1">
      <c r="A99" s="113" t="s">
        <v>224</v>
      </c>
      <c r="B99" s="93" t="s">
        <v>225</v>
      </c>
      <c r="C99" s="93"/>
      <c r="D99" s="93"/>
      <c r="E99" s="93"/>
    </row>
    <row r="100" spans="1:5" ht="12.75">
      <c r="A100" s="181" t="s">
        <v>226</v>
      </c>
      <c r="B100" s="182" t="s">
        <v>227</v>
      </c>
      <c r="C100" s="183">
        <f>SUM(C98:C99)</f>
        <v>0</v>
      </c>
      <c r="D100" s="183">
        <f>SUM(D98:D99)</f>
        <v>0</v>
      </c>
      <c r="E100" s="183">
        <f>SUM(E98:E99)</f>
        <v>0</v>
      </c>
    </row>
    <row r="101" spans="1:5" ht="12.75">
      <c r="A101" s="180"/>
      <c r="B101" s="183" t="s">
        <v>228</v>
      </c>
      <c r="C101" s="312">
        <f>SUM(C100+C97+C92+C85+C78+C29+C23)</f>
        <v>250000</v>
      </c>
      <c r="D101" s="312">
        <f>SUM(D100+D97+D92+D85+D78+D29+D23)</f>
        <v>250000</v>
      </c>
      <c r="E101" s="312">
        <f>SUM(E100+E97+E92+E85+E78+E29+E23)</f>
        <v>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79">
      <selection activeCell="E85" sqref="E85"/>
    </sheetView>
  </sheetViews>
  <sheetFormatPr defaultColWidth="8.41015625" defaultRowHeight="18"/>
  <cols>
    <col min="1" max="1" width="8.41015625" style="3" customWidth="1"/>
    <col min="2" max="2" width="40.08203125" style="3" customWidth="1"/>
    <col min="3" max="3" width="7.75" style="119" customWidth="1"/>
    <col min="4" max="5" width="14.25" style="119" customWidth="1"/>
    <col min="6" max="248" width="7.08203125" style="3" customWidth="1"/>
    <col min="249" max="16384" width="8.41015625" style="3" customWidth="1"/>
  </cols>
  <sheetData>
    <row r="1" spans="1:5" ht="12.75">
      <c r="A1" s="120"/>
      <c r="B1" s="120"/>
      <c r="C1" s="120"/>
      <c r="D1" s="120"/>
      <c r="E1" s="120"/>
    </row>
    <row r="2" spans="1:5" ht="12.75">
      <c r="A2" s="720" t="s">
        <v>424</v>
      </c>
      <c r="B2" s="720"/>
      <c r="C2" s="720"/>
      <c r="D2" s="720"/>
      <c r="E2" s="3"/>
    </row>
    <row r="3" spans="1:5" ht="12.75">
      <c r="A3" s="120"/>
      <c r="B3" s="120"/>
      <c r="C3" s="606" t="s">
        <v>554</v>
      </c>
      <c r="D3" s="606" t="s">
        <v>554</v>
      </c>
      <c r="E3" s="606" t="s">
        <v>554</v>
      </c>
    </row>
    <row r="4" spans="1:5" ht="12.75">
      <c r="A4" s="94">
        <v>841358</v>
      </c>
      <c r="B4" s="43" t="s">
        <v>304</v>
      </c>
      <c r="C4" s="532" t="s">
        <v>416</v>
      </c>
      <c r="D4" s="532" t="s">
        <v>583</v>
      </c>
      <c r="E4" s="532" t="s">
        <v>606</v>
      </c>
    </row>
    <row r="5" spans="1:2" ht="12.75">
      <c r="A5" s="266" t="s">
        <v>305</v>
      </c>
      <c r="B5" s="45"/>
    </row>
    <row r="6" spans="1:5" ht="12.75">
      <c r="A6" s="122" t="s">
        <v>46</v>
      </c>
      <c r="B6" s="123" t="s">
        <v>47</v>
      </c>
      <c r="C6" s="121"/>
      <c r="D6" s="121"/>
      <c r="E6" s="121"/>
    </row>
    <row r="7" spans="1:5" ht="12.75">
      <c r="A7" s="124" t="s">
        <v>48</v>
      </c>
      <c r="B7" s="125" t="s">
        <v>49</v>
      </c>
      <c r="C7" s="121"/>
      <c r="D7" s="121"/>
      <c r="E7" s="121"/>
    </row>
    <row r="8" spans="1:5" ht="12.75">
      <c r="A8" s="124" t="s">
        <v>50</v>
      </c>
      <c r="B8" s="125" t="s">
        <v>51</v>
      </c>
      <c r="C8" s="44"/>
      <c r="D8" s="44"/>
      <c r="E8" s="44"/>
    </row>
    <row r="9" spans="1:5" ht="12.75">
      <c r="A9" s="124" t="s">
        <v>52</v>
      </c>
      <c r="B9" s="125" t="s">
        <v>53</v>
      </c>
      <c r="C9" s="121"/>
      <c r="D9" s="121"/>
      <c r="E9" s="121"/>
    </row>
    <row r="10" spans="1:5" ht="12.75">
      <c r="A10" s="124" t="s">
        <v>54</v>
      </c>
      <c r="B10" s="126" t="s">
        <v>55</v>
      </c>
      <c r="C10" s="121"/>
      <c r="D10" s="121"/>
      <c r="E10" s="121"/>
    </row>
    <row r="11" spans="1:5" ht="12.75">
      <c r="A11" s="124" t="s">
        <v>56</v>
      </c>
      <c r="B11" s="126" t="s">
        <v>57</v>
      </c>
      <c r="C11" s="121"/>
      <c r="D11" s="121"/>
      <c r="E11" s="121"/>
    </row>
    <row r="12" spans="1:5" ht="12.75">
      <c r="A12" s="124" t="s">
        <v>58</v>
      </c>
      <c r="B12" s="127" t="s">
        <v>229</v>
      </c>
      <c r="C12" s="121"/>
      <c r="D12" s="121"/>
      <c r="E12" s="121"/>
    </row>
    <row r="13" spans="1:5" ht="12.75">
      <c r="A13" s="124" t="s">
        <v>60</v>
      </c>
      <c r="B13" s="127" t="s">
        <v>61</v>
      </c>
      <c r="C13" s="121"/>
      <c r="D13" s="121"/>
      <c r="E13" s="121"/>
    </row>
    <row r="14" spans="1:5" ht="12.75">
      <c r="A14" s="124" t="s">
        <v>62</v>
      </c>
      <c r="B14" s="125" t="s">
        <v>230</v>
      </c>
      <c r="C14" s="121"/>
      <c r="D14" s="121"/>
      <c r="E14" s="121"/>
    </row>
    <row r="15" spans="1:5" ht="12.75">
      <c r="A15" s="124" t="s">
        <v>64</v>
      </c>
      <c r="B15" s="125" t="s">
        <v>231</v>
      </c>
      <c r="C15" s="121"/>
      <c r="D15" s="121"/>
      <c r="E15" s="121"/>
    </row>
    <row r="16" spans="1:5" ht="12.75">
      <c r="A16" s="128" t="s">
        <v>65</v>
      </c>
      <c r="B16" s="129" t="s">
        <v>66</v>
      </c>
      <c r="C16" s="121"/>
      <c r="D16" s="121"/>
      <c r="E16" s="121"/>
    </row>
    <row r="17" spans="1:5" ht="12.75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2.75">
      <c r="A18" s="133" t="s">
        <v>69</v>
      </c>
      <c r="B18" s="134" t="s">
        <v>70</v>
      </c>
      <c r="C18" s="121"/>
      <c r="D18" s="121"/>
      <c r="E18" s="121"/>
    </row>
    <row r="19" spans="1:5" ht="12.75">
      <c r="A19" s="133" t="s">
        <v>71</v>
      </c>
      <c r="B19" s="134" t="s">
        <v>72</v>
      </c>
      <c r="C19" s="121"/>
      <c r="D19" s="121"/>
      <c r="E19" s="121"/>
    </row>
    <row r="20" spans="1:5" ht="12.75">
      <c r="A20" s="133" t="s">
        <v>73</v>
      </c>
      <c r="B20" s="134" t="s">
        <v>74</v>
      </c>
      <c r="C20" s="121"/>
      <c r="D20" s="121"/>
      <c r="E20" s="121"/>
    </row>
    <row r="21" spans="1:5" ht="12.75">
      <c r="A21" s="133" t="s">
        <v>75</v>
      </c>
      <c r="B21" s="134" t="s">
        <v>76</v>
      </c>
      <c r="C21" s="121"/>
      <c r="D21" s="121"/>
      <c r="E21" s="121"/>
    </row>
    <row r="22" spans="1:5" ht="12.75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3.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8.25" customHeight="1">
      <c r="A24" s="138"/>
      <c r="B24" s="139"/>
      <c r="C24" s="121"/>
      <c r="D24" s="121"/>
      <c r="E24" s="121"/>
    </row>
    <row r="25" spans="1:5" ht="12.75">
      <c r="A25" s="140" t="s">
        <v>81</v>
      </c>
      <c r="B25" s="141" t="s">
        <v>232</v>
      </c>
      <c r="C25" s="121"/>
      <c r="D25" s="121"/>
      <c r="E25" s="121"/>
    </row>
    <row r="26" spans="1:5" ht="12.75">
      <c r="A26" s="142" t="s">
        <v>83</v>
      </c>
      <c r="B26" s="141" t="s">
        <v>84</v>
      </c>
      <c r="C26" s="121"/>
      <c r="D26" s="121"/>
      <c r="E26" s="121"/>
    </row>
    <row r="27" spans="1:5" ht="12.75">
      <c r="A27" s="143" t="s">
        <v>85</v>
      </c>
      <c r="B27" s="144" t="s">
        <v>86</v>
      </c>
      <c r="C27" s="121"/>
      <c r="D27" s="121"/>
      <c r="E27" s="121"/>
    </row>
    <row r="28" spans="1:5" ht="12.75">
      <c r="A28" s="145" t="s">
        <v>87</v>
      </c>
      <c r="B28" s="144" t="s">
        <v>88</v>
      </c>
      <c r="C28" s="121"/>
      <c r="D28" s="121"/>
      <c r="E28" s="121"/>
    </row>
    <row r="29" spans="1:5" ht="12.75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8.25" customHeight="1">
      <c r="A30" s="149"/>
      <c r="B30" s="150"/>
      <c r="C30" s="121"/>
      <c r="D30" s="121"/>
      <c r="E30" s="121"/>
    </row>
    <row r="31" spans="1:5" ht="12.75">
      <c r="A31" s="122" t="s">
        <v>91</v>
      </c>
      <c r="B31" s="151" t="s">
        <v>92</v>
      </c>
      <c r="C31" s="121"/>
      <c r="D31" s="121"/>
      <c r="E31" s="121"/>
    </row>
    <row r="32" spans="1:5" ht="12.75">
      <c r="A32" s="124" t="s">
        <v>93</v>
      </c>
      <c r="B32" s="125" t="s">
        <v>233</v>
      </c>
      <c r="C32" s="121"/>
      <c r="D32" s="121"/>
      <c r="E32" s="121"/>
    </row>
    <row r="33" spans="1:5" ht="12.75">
      <c r="A33" s="124" t="s">
        <v>95</v>
      </c>
      <c r="B33" s="125" t="s">
        <v>96</v>
      </c>
      <c r="C33" s="121"/>
      <c r="D33" s="121"/>
      <c r="E33" s="121"/>
    </row>
    <row r="34" spans="1:5" ht="12.75">
      <c r="A34" s="124" t="s">
        <v>97</v>
      </c>
      <c r="B34" s="125" t="s">
        <v>98</v>
      </c>
      <c r="C34" s="121"/>
      <c r="D34" s="121"/>
      <c r="E34" s="121"/>
    </row>
    <row r="35" spans="1:5" ht="12.75">
      <c r="A35" s="124" t="s">
        <v>99</v>
      </c>
      <c r="B35" s="125" t="s">
        <v>100</v>
      </c>
      <c r="C35" s="121"/>
      <c r="D35" s="121"/>
      <c r="E35" s="121"/>
    </row>
    <row r="36" spans="1:5" ht="12.75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5" ht="12.75">
      <c r="A37" s="124" t="s">
        <v>103</v>
      </c>
      <c r="B37" s="125" t="s">
        <v>104</v>
      </c>
      <c r="C37" s="153"/>
      <c r="D37" s="153"/>
      <c r="E37" s="153"/>
    </row>
    <row r="38" spans="1:5" ht="12.75">
      <c r="A38" s="124" t="s">
        <v>105</v>
      </c>
      <c r="B38" s="125" t="s">
        <v>106</v>
      </c>
      <c r="C38" s="121"/>
      <c r="D38" s="121"/>
      <c r="E38" s="121"/>
    </row>
    <row r="39" spans="1:5" ht="12.75">
      <c r="A39" s="124" t="s">
        <v>107</v>
      </c>
      <c r="B39" s="125" t="s">
        <v>108</v>
      </c>
      <c r="C39" s="121"/>
      <c r="D39" s="121"/>
      <c r="E39" s="121"/>
    </row>
    <row r="40" spans="1:5" ht="12.75">
      <c r="A40" s="124" t="s">
        <v>109</v>
      </c>
      <c r="B40" s="125" t="s">
        <v>110</v>
      </c>
      <c r="C40" s="121"/>
      <c r="D40" s="121"/>
      <c r="E40" s="121"/>
    </row>
    <row r="41" spans="1:5" ht="12.75">
      <c r="A41" s="154" t="s">
        <v>111</v>
      </c>
      <c r="B41" s="155" t="s">
        <v>112</v>
      </c>
      <c r="C41" s="121"/>
      <c r="D41" s="121"/>
      <c r="E41" s="121"/>
    </row>
    <row r="42" spans="1:5" ht="15" customHeight="1">
      <c r="A42" s="136" t="s">
        <v>113</v>
      </c>
      <c r="B42" s="156" t="s">
        <v>114</v>
      </c>
      <c r="C42" s="135">
        <f>SUM(C38:C41)</f>
        <v>0</v>
      </c>
      <c r="D42" s="135">
        <f>SUM(D38:D41)</f>
        <v>0</v>
      </c>
      <c r="E42" s="135">
        <f>SUM(E38:E41)</f>
        <v>0</v>
      </c>
    </row>
    <row r="43" spans="1:5" ht="15" customHeight="1">
      <c r="A43" s="157" t="s">
        <v>115</v>
      </c>
      <c r="B43" s="158" t="s">
        <v>116</v>
      </c>
      <c r="C43" s="159">
        <f>SUM(C42,C36)</f>
        <v>0</v>
      </c>
      <c r="D43" s="159">
        <f>SUM(D42,D36)</f>
        <v>0</v>
      </c>
      <c r="E43" s="159">
        <f>SUM(E42,E36)</f>
        <v>0</v>
      </c>
    </row>
    <row r="44" spans="1:5" ht="12.75">
      <c r="A44" s="122" t="s">
        <v>117</v>
      </c>
      <c r="B44" s="151" t="s">
        <v>118</v>
      </c>
      <c r="C44" s="121"/>
      <c r="D44" s="121"/>
      <c r="E44" s="121"/>
    </row>
    <row r="45" spans="1:5" ht="12.75">
      <c r="A45" s="160" t="s">
        <v>119</v>
      </c>
      <c r="B45" s="161" t="s">
        <v>120</v>
      </c>
      <c r="C45" s="121"/>
      <c r="D45" s="121"/>
      <c r="E45" s="121"/>
    </row>
    <row r="46" spans="1:5" ht="12.75">
      <c r="A46" s="124" t="s">
        <v>121</v>
      </c>
      <c r="B46" s="125" t="s">
        <v>122</v>
      </c>
      <c r="C46" s="121"/>
      <c r="D46" s="121"/>
      <c r="E46" s="121"/>
    </row>
    <row r="47" spans="1:5" ht="12.75">
      <c r="A47" s="162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2.75">
      <c r="A48" s="124" t="s">
        <v>125</v>
      </c>
      <c r="B48" s="125" t="s">
        <v>126</v>
      </c>
      <c r="C48" s="121"/>
      <c r="D48" s="121"/>
      <c r="E48" s="121"/>
    </row>
    <row r="49" spans="1:5" ht="12.75">
      <c r="A49" s="124" t="s">
        <v>127</v>
      </c>
      <c r="B49" s="125" t="s">
        <v>128</v>
      </c>
      <c r="C49" s="121"/>
      <c r="D49" s="121"/>
      <c r="E49" s="121"/>
    </row>
    <row r="50" spans="1:5" ht="12.75">
      <c r="A50" s="124" t="s">
        <v>129</v>
      </c>
      <c r="B50" s="125" t="s">
        <v>130</v>
      </c>
      <c r="C50" s="121"/>
      <c r="D50" s="121"/>
      <c r="E50" s="121"/>
    </row>
    <row r="51" spans="1:5" ht="12.75">
      <c r="A51" s="162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2.75">
      <c r="A52" s="124" t="s">
        <v>133</v>
      </c>
      <c r="B52" s="125" t="s">
        <v>134</v>
      </c>
      <c r="C52" s="121"/>
      <c r="D52" s="121"/>
      <c r="E52" s="121"/>
    </row>
    <row r="53" spans="1:5" ht="12.75">
      <c r="A53" s="124" t="s">
        <v>135</v>
      </c>
      <c r="B53" s="125" t="s">
        <v>136</v>
      </c>
      <c r="C53" s="121"/>
      <c r="D53" s="121"/>
      <c r="E53" s="121"/>
    </row>
    <row r="54" spans="1:5" ht="12.75">
      <c r="A54" s="124" t="s">
        <v>137</v>
      </c>
      <c r="B54" s="125" t="s">
        <v>138</v>
      </c>
      <c r="C54" s="121"/>
      <c r="D54" s="121"/>
      <c r="E54" s="121"/>
    </row>
    <row r="55" spans="1:5" ht="12.75">
      <c r="A55" s="162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2.75">
      <c r="A56" s="162" t="s">
        <v>141</v>
      </c>
      <c r="B56" s="164" t="s">
        <v>142</v>
      </c>
      <c r="C56" s="316"/>
      <c r="D56" s="316"/>
      <c r="E56" s="316"/>
    </row>
    <row r="57" spans="1:5" ht="12.75">
      <c r="A57" s="154"/>
      <c r="B57" s="89" t="s">
        <v>143</v>
      </c>
      <c r="C57" s="317"/>
      <c r="D57" s="317"/>
      <c r="E57" s="317"/>
    </row>
    <row r="58" spans="1:5" ht="12.75">
      <c r="A58" s="154" t="s">
        <v>144</v>
      </c>
      <c r="B58" s="89" t="s">
        <v>145</v>
      </c>
      <c r="C58" s="317"/>
      <c r="D58" s="317"/>
      <c r="E58" s="317"/>
    </row>
    <row r="59" spans="1:5" ht="12.75">
      <c r="A59" s="154" t="s">
        <v>146</v>
      </c>
      <c r="B59" s="89" t="s">
        <v>147</v>
      </c>
      <c r="C59" s="317"/>
      <c r="D59" s="317"/>
      <c r="E59" s="317"/>
    </row>
    <row r="60" spans="1:5" ht="12.75" customHeight="1">
      <c r="A60" s="167" t="s">
        <v>148</v>
      </c>
      <c r="B60" s="91" t="s">
        <v>149</v>
      </c>
      <c r="C60" s="318">
        <f>SUM(C58:C59)</f>
        <v>0</v>
      </c>
      <c r="D60" s="318">
        <f>SUM(D58:D59)</f>
        <v>0</v>
      </c>
      <c r="E60" s="318">
        <f>SUM(E58:E59)</f>
        <v>0</v>
      </c>
    </row>
    <row r="61" spans="1:5" ht="12.75" customHeight="1">
      <c r="A61" s="145" t="s">
        <v>150</v>
      </c>
      <c r="B61" s="93" t="s">
        <v>151</v>
      </c>
      <c r="C61" s="318"/>
      <c r="D61" s="318"/>
      <c r="E61" s="318"/>
    </row>
    <row r="62" spans="1:5" ht="12.75" customHeight="1">
      <c r="A62" s="145" t="s">
        <v>152</v>
      </c>
      <c r="B62" s="93" t="s">
        <v>153</v>
      </c>
      <c r="C62" s="318"/>
      <c r="D62" s="318"/>
      <c r="E62" s="318"/>
    </row>
    <row r="63" spans="1:5" ht="12.75" customHeight="1">
      <c r="A63" s="145" t="s">
        <v>154</v>
      </c>
      <c r="B63" s="93" t="s">
        <v>155</v>
      </c>
      <c r="C63" s="318"/>
      <c r="D63" s="318"/>
      <c r="E63" s="318"/>
    </row>
    <row r="64" spans="1:5" ht="12.75" customHeight="1">
      <c r="A64" s="145" t="s">
        <v>156</v>
      </c>
      <c r="B64" s="93" t="s">
        <v>157</v>
      </c>
      <c r="C64" s="318"/>
      <c r="D64" s="318"/>
      <c r="E64" s="318"/>
    </row>
    <row r="65" spans="1:5" ht="12.75" customHeight="1">
      <c r="A65" s="169" t="s">
        <v>158</v>
      </c>
      <c r="B65" s="91" t="s">
        <v>159</v>
      </c>
      <c r="C65" s="318">
        <f>SUM(C61:C64)</f>
        <v>0</v>
      </c>
      <c r="D65" s="318">
        <f>SUM(D61:D64)</f>
        <v>0</v>
      </c>
      <c r="E65" s="318">
        <f>SUM(E61:E64)</f>
        <v>0</v>
      </c>
    </row>
    <row r="66" spans="1:5" ht="12.75" customHeight="1">
      <c r="A66" s="170" t="s">
        <v>160</v>
      </c>
      <c r="B66" s="88" t="s">
        <v>161</v>
      </c>
      <c r="C66" s="319">
        <f>SUM(C65+C60+C56+C55+C52)</f>
        <v>0</v>
      </c>
      <c r="D66" s="319">
        <f>SUM(D65+D60+D56+D55+D52)</f>
        <v>0</v>
      </c>
      <c r="E66" s="319">
        <f>SUM(E65+E60+E56+E55+E52)</f>
        <v>0</v>
      </c>
    </row>
    <row r="67" spans="1:5" ht="12.75" customHeight="1">
      <c r="A67" s="124" t="s">
        <v>162</v>
      </c>
      <c r="B67" s="93" t="s">
        <v>163</v>
      </c>
      <c r="C67" s="320"/>
      <c r="D67" s="320"/>
      <c r="E67" s="320"/>
    </row>
    <row r="68" spans="1:5" ht="12.75" customHeight="1">
      <c r="A68" s="124" t="s">
        <v>164</v>
      </c>
      <c r="B68" s="93" t="s">
        <v>165</v>
      </c>
      <c r="C68" s="320"/>
      <c r="D68" s="320"/>
      <c r="E68" s="320"/>
    </row>
    <row r="69" spans="1:5" ht="12.75" customHeight="1">
      <c r="A69" s="162" t="s">
        <v>166</v>
      </c>
      <c r="B69" s="88" t="s">
        <v>167</v>
      </c>
      <c r="C69" s="319">
        <f>SUM(C67:C68)</f>
        <v>0</v>
      </c>
      <c r="D69" s="319">
        <f>SUM(D67:D68)</f>
        <v>0</v>
      </c>
      <c r="E69" s="319">
        <f>SUM(E67:E68)</f>
        <v>0</v>
      </c>
    </row>
    <row r="70" spans="1:5" ht="26.25" customHeight="1">
      <c r="A70" s="167" t="s">
        <v>168</v>
      </c>
      <c r="B70" s="91" t="s">
        <v>169</v>
      </c>
      <c r="C70" s="321"/>
      <c r="D70" s="321"/>
      <c r="E70" s="321"/>
    </row>
    <row r="71" spans="1:5" ht="11.25" customHeight="1">
      <c r="A71" s="136" t="s">
        <v>170</v>
      </c>
      <c r="B71" s="91" t="s">
        <v>171</v>
      </c>
      <c r="C71" s="321"/>
      <c r="D71" s="321"/>
      <c r="E71" s="321"/>
    </row>
    <row r="72" spans="1:5" ht="11.25" customHeight="1">
      <c r="A72" s="45" t="s">
        <v>172</v>
      </c>
      <c r="B72" s="91" t="s">
        <v>173</v>
      </c>
      <c r="C72" s="321"/>
      <c r="D72" s="321"/>
      <c r="E72" s="321"/>
    </row>
    <row r="73" spans="1:5" ht="11.25" customHeight="1">
      <c r="A73" s="174" t="s">
        <v>174</v>
      </c>
      <c r="B73" s="100" t="s">
        <v>175</v>
      </c>
      <c r="C73" s="321"/>
      <c r="D73" s="321"/>
      <c r="E73" s="321"/>
    </row>
    <row r="74" spans="1:5" ht="11.25" customHeight="1">
      <c r="A74" s="175" t="s">
        <v>176</v>
      </c>
      <c r="B74" s="101" t="s">
        <v>177</v>
      </c>
      <c r="C74" s="320"/>
      <c r="D74" s="320"/>
      <c r="E74" s="320"/>
    </row>
    <row r="75" spans="1:5" ht="11.25" customHeight="1">
      <c r="A75" s="175" t="s">
        <v>178</v>
      </c>
      <c r="B75" s="101" t="s">
        <v>179</v>
      </c>
      <c r="C75" s="320"/>
      <c r="D75" s="320"/>
      <c r="E75" s="320"/>
    </row>
    <row r="76" spans="1:5" ht="11.25" customHeight="1">
      <c r="A76" s="176" t="s">
        <v>180</v>
      </c>
      <c r="B76" s="91" t="s">
        <v>181</v>
      </c>
      <c r="C76" s="321">
        <f>SUM(C74:C75)</f>
        <v>0</v>
      </c>
      <c r="D76" s="321">
        <f>SUM(D74:D75)</f>
        <v>0</v>
      </c>
      <c r="E76" s="321">
        <f>SUM(E74:E75)</f>
        <v>0</v>
      </c>
    </row>
    <row r="77" spans="1:5" ht="13.5" customHeight="1">
      <c r="A77" s="177" t="s">
        <v>182</v>
      </c>
      <c r="B77" s="88" t="s">
        <v>183</v>
      </c>
      <c r="C77" s="319">
        <f>C76+C73+C72+C71+C70</f>
        <v>0</v>
      </c>
      <c r="D77" s="319">
        <f>D76+D73+D72+D71+D70</f>
        <v>0</v>
      </c>
      <c r="E77" s="319">
        <f>E76+E73+E72+E71+E70</f>
        <v>0</v>
      </c>
    </row>
    <row r="78" spans="1:9" ht="12" customHeight="1">
      <c r="A78" s="178" t="s">
        <v>184</v>
      </c>
      <c r="B78" s="106" t="s">
        <v>185</v>
      </c>
      <c r="C78" s="319">
        <f>SUM(C77+C69+C66+C47+C43)</f>
        <v>0</v>
      </c>
      <c r="D78" s="319">
        <f>SUM(D77+D69+D66+D47+D43)</f>
        <v>0</v>
      </c>
      <c r="E78" s="319">
        <f>SUM(E77+E69+E66+E47+E43)</f>
        <v>0</v>
      </c>
      <c r="F78" s="104"/>
      <c r="G78" s="104"/>
      <c r="H78" s="104"/>
      <c r="I78" s="104"/>
    </row>
    <row r="79" spans="1:9" ht="12" customHeight="1">
      <c r="A79" s="176" t="s">
        <v>186</v>
      </c>
      <c r="B79" s="93" t="s">
        <v>187</v>
      </c>
      <c r="C79" s="321"/>
      <c r="D79" s="321"/>
      <c r="E79" s="321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21"/>
      <c r="D80" s="321"/>
      <c r="E80" s="321"/>
      <c r="F80" s="104"/>
      <c r="G80" s="104"/>
      <c r="H80" s="104"/>
      <c r="I80" s="104"/>
    </row>
    <row r="81" spans="1:9" ht="12.75" customHeight="1">
      <c r="A81" s="176"/>
      <c r="B81" s="141" t="s">
        <v>190</v>
      </c>
      <c r="C81" s="321"/>
      <c r="D81" s="321"/>
      <c r="E81" s="321"/>
      <c r="F81" s="104"/>
      <c r="G81" s="104"/>
      <c r="H81" s="104"/>
      <c r="I81" s="104"/>
    </row>
    <row r="82" spans="1:5" ht="12.75" customHeight="1">
      <c r="A82" s="176"/>
      <c r="B82" s="141" t="s">
        <v>191</v>
      </c>
      <c r="C82" s="121"/>
      <c r="D82" s="121"/>
      <c r="E82" s="121"/>
    </row>
    <row r="83" spans="1:5" ht="12.75" customHeight="1">
      <c r="A83" s="176"/>
      <c r="B83" s="67" t="s">
        <v>192</v>
      </c>
      <c r="C83" s="121">
        <v>3600000</v>
      </c>
      <c r="D83" s="121">
        <v>3600000</v>
      </c>
      <c r="E83" s="121">
        <v>1800000</v>
      </c>
    </row>
    <row r="84" spans="1:5" ht="12.75" customHeight="1">
      <c r="A84" s="177" t="s">
        <v>193</v>
      </c>
      <c r="B84" s="88" t="s">
        <v>194</v>
      </c>
      <c r="C84" s="135">
        <f>SUM(C80:C83)</f>
        <v>3600000</v>
      </c>
      <c r="D84" s="135">
        <f>SUM(D80:D83)</f>
        <v>3600000</v>
      </c>
      <c r="E84" s="135">
        <f>SUM(E80:E83)</f>
        <v>1800000</v>
      </c>
    </row>
    <row r="85" spans="1:5" s="108" customFormat="1" ht="12.75" customHeight="1">
      <c r="A85" s="178" t="s">
        <v>195</v>
      </c>
      <c r="B85" s="178" t="s">
        <v>196</v>
      </c>
      <c r="C85" s="159">
        <f>SUM(C79+C84)</f>
        <v>3600000</v>
      </c>
      <c r="D85" s="159">
        <f>SUM(D79+D84)</f>
        <v>3600000</v>
      </c>
      <c r="E85" s="159">
        <f>SUM(E79+E84)</f>
        <v>1800000</v>
      </c>
    </row>
    <row r="86" spans="1:5" ht="12.75" customHeight="1">
      <c r="A86" s="141" t="s">
        <v>197</v>
      </c>
      <c r="B86" s="93" t="s">
        <v>198</v>
      </c>
      <c r="C86" s="320"/>
      <c r="D86" s="320"/>
      <c r="E86" s="320"/>
    </row>
    <row r="87" spans="1:5" s="111" customFormat="1" ht="12.75" customHeight="1">
      <c r="A87" s="141" t="s">
        <v>199</v>
      </c>
      <c r="B87" s="93" t="s">
        <v>200</v>
      </c>
      <c r="C87" s="320"/>
      <c r="D87" s="320"/>
      <c r="E87" s="320"/>
    </row>
    <row r="88" spans="1:5" ht="12.75" customHeight="1">
      <c r="A88" s="180" t="s">
        <v>201</v>
      </c>
      <c r="B88" s="93" t="s">
        <v>202</v>
      </c>
      <c r="C88" s="320"/>
      <c r="D88" s="320"/>
      <c r="E88" s="320"/>
    </row>
    <row r="89" spans="1:5" ht="12.75" customHeight="1">
      <c r="A89" s="180" t="s">
        <v>203</v>
      </c>
      <c r="B89" s="93" t="s">
        <v>204</v>
      </c>
      <c r="C89" s="320"/>
      <c r="D89" s="320"/>
      <c r="E89" s="320"/>
    </row>
    <row r="90" spans="1:5" ht="12.75" customHeight="1">
      <c r="A90" s="180" t="s">
        <v>205</v>
      </c>
      <c r="B90" s="93" t="s">
        <v>206</v>
      </c>
      <c r="C90" s="320"/>
      <c r="D90" s="320"/>
      <c r="E90" s="320"/>
    </row>
    <row r="91" spans="1:5" ht="25.5" customHeight="1">
      <c r="A91" s="180" t="s">
        <v>208</v>
      </c>
      <c r="B91" s="93" t="s">
        <v>209</v>
      </c>
      <c r="C91" s="320"/>
      <c r="D91" s="320"/>
      <c r="E91" s="320"/>
    </row>
    <row r="92" spans="1:5" ht="12.75">
      <c r="A92" s="181" t="s">
        <v>210</v>
      </c>
      <c r="B92" s="106" t="s">
        <v>211</v>
      </c>
      <c r="C92" s="321">
        <f>SUM(C86:C91)</f>
        <v>0</v>
      </c>
      <c r="D92" s="321">
        <f>SUM(D86:D91)</f>
        <v>0</v>
      </c>
      <c r="E92" s="321">
        <f>SUM(E86:E91)</f>
        <v>0</v>
      </c>
    </row>
    <row r="93" spans="1:5" ht="12.75">
      <c r="A93" s="180" t="s">
        <v>212</v>
      </c>
      <c r="B93" s="93" t="s">
        <v>213</v>
      </c>
      <c r="C93" s="320"/>
      <c r="D93" s="320"/>
      <c r="E93" s="320"/>
    </row>
    <row r="94" spans="1:5" ht="12.75">
      <c r="A94" s="180" t="s">
        <v>214</v>
      </c>
      <c r="B94" s="93" t="s">
        <v>215</v>
      </c>
      <c r="C94" s="320"/>
      <c r="D94" s="320"/>
      <c r="E94" s="320"/>
    </row>
    <row r="95" spans="1:5" ht="12.75">
      <c r="A95" s="180" t="s">
        <v>216</v>
      </c>
      <c r="B95" s="93" t="s">
        <v>217</v>
      </c>
      <c r="C95" s="320"/>
      <c r="D95" s="320"/>
      <c r="E95" s="320"/>
    </row>
    <row r="96" spans="1:5" ht="24" customHeight="1">
      <c r="A96" s="180" t="s">
        <v>218</v>
      </c>
      <c r="B96" s="93" t="s">
        <v>219</v>
      </c>
      <c r="C96" s="320"/>
      <c r="D96" s="320"/>
      <c r="E96" s="320"/>
    </row>
    <row r="97" spans="1:5" ht="12.75">
      <c r="A97" s="181" t="s">
        <v>220</v>
      </c>
      <c r="B97" s="106" t="s">
        <v>221</v>
      </c>
      <c r="C97" s="321">
        <f>SUM(C93:C96)</f>
        <v>0</v>
      </c>
      <c r="D97" s="321">
        <f>SUM(D93:D96)</f>
        <v>0</v>
      </c>
      <c r="E97" s="321">
        <f>SUM(E93:E96)</f>
        <v>0</v>
      </c>
    </row>
    <row r="98" spans="1:5" ht="25.5" customHeight="1">
      <c r="A98" s="180" t="s">
        <v>222</v>
      </c>
      <c r="B98" s="115" t="s">
        <v>223</v>
      </c>
      <c r="C98" s="320"/>
      <c r="D98" s="320"/>
      <c r="E98" s="320"/>
    </row>
    <row r="99" spans="1:5" ht="27" customHeight="1">
      <c r="A99" s="113" t="s">
        <v>224</v>
      </c>
      <c r="B99" s="93" t="s">
        <v>225</v>
      </c>
      <c r="C99" s="320"/>
      <c r="D99" s="320"/>
      <c r="E99" s="320"/>
    </row>
    <row r="100" spans="1:5" ht="12.75">
      <c r="A100" s="181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180"/>
      <c r="B101" s="183" t="s">
        <v>228</v>
      </c>
      <c r="C101" s="148">
        <f>SUM(C100+C97+C92+C85+C78+C29+C23)</f>
        <v>3600000</v>
      </c>
      <c r="D101" s="148">
        <f>SUM(D100+D97+D92+D85+D78+D29+D23)</f>
        <v>3600000</v>
      </c>
      <c r="E101" s="148">
        <f>SUM(E100+E97+E92+E85+E78+E29+E23)</f>
        <v>1800000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2"/>
  <sheetViews>
    <sheetView view="pageBreakPreview" zoomScale="90" zoomScaleSheetLayoutView="90" zoomScalePageLayoutView="0" workbookViewId="0" topLeftCell="A79">
      <selection activeCell="E27" sqref="E27"/>
    </sheetView>
  </sheetViews>
  <sheetFormatPr defaultColWidth="8.41015625" defaultRowHeight="18"/>
  <cols>
    <col min="1" max="1" width="8.41015625" style="19" customWidth="1"/>
    <col min="2" max="2" width="29.41015625" style="19" customWidth="1"/>
    <col min="3" max="3" width="11.08203125" style="39" customWidth="1"/>
    <col min="4" max="5" width="13.66015625" style="39" customWidth="1"/>
    <col min="6" max="6" width="17.25" style="19" customWidth="1"/>
    <col min="7" max="8" width="7.08203125" style="19" customWidth="1"/>
    <col min="9" max="248" width="7.08203125" style="3" customWidth="1"/>
    <col min="249" max="16384" width="8.41015625" style="3" customWidth="1"/>
  </cols>
  <sheetData>
    <row r="1" spans="1:5" ht="12.75">
      <c r="A1" s="40"/>
      <c r="B1" s="40"/>
      <c r="C1" s="606" t="s">
        <v>554</v>
      </c>
      <c r="D1" s="606" t="s">
        <v>554</v>
      </c>
      <c r="E1" s="606" t="s">
        <v>554</v>
      </c>
    </row>
    <row r="2" spans="1:5" ht="12.75">
      <c r="A2" s="718" t="s">
        <v>424</v>
      </c>
      <c r="B2" s="718"/>
      <c r="C2" s="718"/>
      <c r="D2" s="718"/>
      <c r="E2" s="19"/>
    </row>
    <row r="3" spans="1:5" ht="12.75">
      <c r="A3" s="40"/>
      <c r="B3" s="40"/>
      <c r="C3" s="486"/>
      <c r="D3" s="486"/>
      <c r="E3" s="486"/>
    </row>
    <row r="4" spans="1:5" ht="12.75">
      <c r="A4" s="94">
        <v>811000</v>
      </c>
      <c r="B4" s="43" t="s">
        <v>306</v>
      </c>
      <c r="C4" s="487" t="s">
        <v>416</v>
      </c>
      <c r="D4" s="487" t="s">
        <v>583</v>
      </c>
      <c r="E4" s="487" t="s">
        <v>607</v>
      </c>
    </row>
    <row r="5" spans="1:5" ht="12.75">
      <c r="A5" s="266" t="s">
        <v>302</v>
      </c>
      <c r="B5" s="45" t="s">
        <v>236</v>
      </c>
      <c r="C5" s="487"/>
      <c r="D5" s="487"/>
      <c r="E5" s="487"/>
    </row>
    <row r="6" spans="1:5" ht="13.5" customHeight="1">
      <c r="A6" s="47" t="s">
        <v>46</v>
      </c>
      <c r="B6" s="48" t="s">
        <v>47</v>
      </c>
      <c r="C6" s="184">
        <v>6439500</v>
      </c>
      <c r="D6" s="184">
        <v>6439500</v>
      </c>
      <c r="E6" s="184">
        <v>3190499</v>
      </c>
    </row>
    <row r="7" spans="1:6" ht="13.5" customHeight="1">
      <c r="A7" s="50" t="s">
        <v>48</v>
      </c>
      <c r="B7" s="51" t="s">
        <v>49</v>
      </c>
      <c r="C7" s="184"/>
      <c r="D7" s="184"/>
      <c r="E7" s="184"/>
      <c r="F7" s="187" t="s">
        <v>432</v>
      </c>
    </row>
    <row r="8" spans="1:6" ht="13.5" customHeight="1">
      <c r="A8" s="50" t="s">
        <v>50</v>
      </c>
      <c r="B8" s="51" t="s">
        <v>51</v>
      </c>
      <c r="C8" s="184"/>
      <c r="D8" s="184"/>
      <c r="E8" s="184"/>
      <c r="F8" s="39" t="s">
        <v>433</v>
      </c>
    </row>
    <row r="9" spans="1:6" ht="13.5" customHeight="1">
      <c r="A9" s="50" t="s">
        <v>52</v>
      </c>
      <c r="B9" s="51" t="s">
        <v>53</v>
      </c>
      <c r="C9" s="184"/>
      <c r="D9" s="184"/>
      <c r="E9" s="184"/>
      <c r="F9" s="39" t="s">
        <v>434</v>
      </c>
    </row>
    <row r="10" spans="1:5" ht="13.5" customHeight="1">
      <c r="A10" s="50" t="s">
        <v>54</v>
      </c>
      <c r="B10" s="52" t="s">
        <v>55</v>
      </c>
      <c r="C10" s="184"/>
      <c r="D10" s="184"/>
      <c r="E10" s="184"/>
    </row>
    <row r="11" spans="1:5" ht="13.5" customHeight="1">
      <c r="A11" s="50" t="s">
        <v>56</v>
      </c>
      <c r="B11" s="52" t="s">
        <v>57</v>
      </c>
      <c r="C11" s="624"/>
      <c r="D11" s="624"/>
      <c r="E11" s="624"/>
    </row>
    <row r="12" spans="1:6" ht="13.5" customHeight="1">
      <c r="A12" s="50" t="s">
        <v>58</v>
      </c>
      <c r="B12" s="53" t="s">
        <v>229</v>
      </c>
      <c r="C12" s="184"/>
      <c r="D12" s="184"/>
      <c r="E12" s="184">
        <v>79506</v>
      </c>
      <c r="F12" s="185"/>
    </row>
    <row r="13" spans="1:5" ht="12.75">
      <c r="A13" s="50" t="s">
        <v>60</v>
      </c>
      <c r="B13" s="53" t="s">
        <v>61</v>
      </c>
      <c r="C13" s="184">
        <v>447027</v>
      </c>
      <c r="D13" s="184">
        <v>447027</v>
      </c>
      <c r="E13" s="184">
        <v>144000</v>
      </c>
    </row>
    <row r="14" spans="1:6" ht="12.75">
      <c r="A14" s="50" t="s">
        <v>62</v>
      </c>
      <c r="B14" s="51" t="s">
        <v>230</v>
      </c>
      <c r="C14" s="184"/>
      <c r="D14" s="184"/>
      <c r="E14" s="184"/>
      <c r="F14" s="19" t="s">
        <v>435</v>
      </c>
    </row>
    <row r="15" spans="1:5" ht="13.5" customHeight="1">
      <c r="A15" s="50" t="s">
        <v>64</v>
      </c>
      <c r="B15" s="51" t="s">
        <v>307</v>
      </c>
      <c r="C15" s="488">
        <v>0</v>
      </c>
      <c r="D15" s="669">
        <v>48400</v>
      </c>
      <c r="E15" s="488">
        <v>72000</v>
      </c>
    </row>
    <row r="16" spans="1:6" ht="13.5" customHeight="1">
      <c r="A16" s="54" t="s">
        <v>65</v>
      </c>
      <c r="B16" s="55" t="s">
        <v>66</v>
      </c>
      <c r="C16" s="184">
        <v>541500</v>
      </c>
      <c r="D16" s="184">
        <v>541500</v>
      </c>
      <c r="E16" s="184"/>
      <c r="F16" s="515"/>
    </row>
    <row r="17" spans="1:6" ht="15" customHeight="1">
      <c r="A17" s="56" t="s">
        <v>67</v>
      </c>
      <c r="B17" s="57" t="s">
        <v>68</v>
      </c>
      <c r="C17" s="483">
        <f>SUM(C6:C16)</f>
        <v>7428027</v>
      </c>
      <c r="D17" s="483">
        <f>SUM(D6:D16)</f>
        <v>7476427</v>
      </c>
      <c r="E17" s="483">
        <f>SUM(E6:E16)</f>
        <v>3486005</v>
      </c>
      <c r="F17" s="39" t="s">
        <v>436</v>
      </c>
    </row>
    <row r="18" spans="1:5" ht="15" customHeight="1">
      <c r="A18" s="59" t="s">
        <v>69</v>
      </c>
      <c r="B18" s="60" t="s">
        <v>70</v>
      </c>
      <c r="C18" s="184"/>
      <c r="D18" s="184"/>
      <c r="E18" s="184"/>
    </row>
    <row r="19" spans="1:5" ht="15" customHeight="1">
      <c r="A19" s="59" t="s">
        <v>71</v>
      </c>
      <c r="B19" s="60" t="s">
        <v>72</v>
      </c>
      <c r="C19" s="184"/>
      <c r="D19" s="184"/>
      <c r="E19" s="184"/>
    </row>
    <row r="20" spans="1:5" ht="15" customHeight="1">
      <c r="A20" s="59" t="s">
        <v>73</v>
      </c>
      <c r="B20" s="60" t="s">
        <v>74</v>
      </c>
      <c r="C20" s="184"/>
      <c r="D20" s="184"/>
      <c r="E20" s="184"/>
    </row>
    <row r="21" spans="1:5" ht="15" customHeight="1">
      <c r="A21" s="59" t="s">
        <v>75</v>
      </c>
      <c r="B21" s="60" t="s">
        <v>76</v>
      </c>
      <c r="C21" s="184"/>
      <c r="D21" s="184"/>
      <c r="E21" s="184"/>
    </row>
    <row r="22" spans="1:6" ht="15" customHeight="1">
      <c r="A22" s="56" t="s">
        <v>77</v>
      </c>
      <c r="B22" s="57" t="s">
        <v>78</v>
      </c>
      <c r="C22" s="44">
        <f>SUM(C18:C21)</f>
        <v>0</v>
      </c>
      <c r="D22" s="44">
        <f>SUM(D18:D21)</f>
        <v>0</v>
      </c>
      <c r="E22" s="44">
        <f>SUM(E18:E21)</f>
        <v>0</v>
      </c>
      <c r="F22" s="476"/>
    </row>
    <row r="23" spans="1:5" ht="15" customHeight="1">
      <c r="A23" s="62" t="s">
        <v>79</v>
      </c>
      <c r="B23" s="63" t="s">
        <v>80</v>
      </c>
      <c r="C23" s="483">
        <f>SUM(C22,C17)</f>
        <v>7428027</v>
      </c>
      <c r="D23" s="483">
        <f>SUM(D22,D17)</f>
        <v>7476427</v>
      </c>
      <c r="E23" s="483">
        <f>SUM(E22,E17)</f>
        <v>3486005</v>
      </c>
    </row>
    <row r="24" spans="1:5" ht="12.75" customHeight="1">
      <c r="A24" s="64"/>
      <c r="B24" s="65"/>
      <c r="C24" s="184"/>
      <c r="D24" s="184"/>
      <c r="E24" s="184"/>
    </row>
    <row r="25" spans="1:5" ht="12.75" customHeight="1">
      <c r="A25" s="66" t="s">
        <v>81</v>
      </c>
      <c r="B25" s="67" t="s">
        <v>419</v>
      </c>
      <c r="C25" s="489">
        <v>1373371</v>
      </c>
      <c r="D25" s="641">
        <v>1383134</v>
      </c>
      <c r="E25" s="489">
        <v>679367</v>
      </c>
    </row>
    <row r="26" spans="1:6" ht="12.75" customHeight="1">
      <c r="A26" s="68" t="s">
        <v>83</v>
      </c>
      <c r="B26" s="67" t="s">
        <v>84</v>
      </c>
      <c r="C26" s="477"/>
      <c r="D26" s="477"/>
      <c r="E26" s="477"/>
      <c r="F26" s="475" t="s">
        <v>437</v>
      </c>
    </row>
    <row r="27" spans="1:6" ht="12.75" customHeight="1">
      <c r="A27" s="69" t="s">
        <v>85</v>
      </c>
      <c r="B27" s="70" t="s">
        <v>86</v>
      </c>
      <c r="C27" s="184">
        <v>73849</v>
      </c>
      <c r="D27" s="184">
        <v>73849</v>
      </c>
      <c r="E27" s="184">
        <v>6156</v>
      </c>
      <c r="F27" s="475" t="s">
        <v>494</v>
      </c>
    </row>
    <row r="28" spans="1:6" ht="12.75" customHeight="1">
      <c r="A28" s="71" t="s">
        <v>87</v>
      </c>
      <c r="B28" s="70" t="s">
        <v>88</v>
      </c>
      <c r="C28" s="184">
        <v>79142</v>
      </c>
      <c r="D28" s="184">
        <v>79142</v>
      </c>
      <c r="E28" s="184">
        <v>39561</v>
      </c>
      <c r="F28" s="475" t="s">
        <v>438</v>
      </c>
    </row>
    <row r="29" spans="1:6" ht="12.75" customHeight="1">
      <c r="A29" s="72" t="s">
        <v>89</v>
      </c>
      <c r="B29" s="73" t="s">
        <v>90</v>
      </c>
      <c r="C29" s="490">
        <f>SUM(C25:C28)</f>
        <v>1526362</v>
      </c>
      <c r="D29" s="490">
        <f>SUM(D25:D28)</f>
        <v>1536125</v>
      </c>
      <c r="E29" s="490">
        <f>SUM(E25:E28)</f>
        <v>725084</v>
      </c>
      <c r="F29" s="475" t="s">
        <v>495</v>
      </c>
    </row>
    <row r="30" spans="1:6" ht="12.75" customHeight="1">
      <c r="A30" s="186"/>
      <c r="B30" s="45"/>
      <c r="C30" s="184"/>
      <c r="D30" s="184"/>
      <c r="E30" s="184"/>
      <c r="F30" s="485"/>
    </row>
    <row r="31" spans="1:6" ht="12.75" customHeight="1">
      <c r="A31" s="47" t="s">
        <v>91</v>
      </c>
      <c r="B31" s="74" t="s">
        <v>92</v>
      </c>
      <c r="C31" s="184"/>
      <c r="D31" s="184"/>
      <c r="E31" s="184"/>
      <c r="F31" s="475"/>
    </row>
    <row r="32" spans="1:5" ht="12.75" customHeight="1">
      <c r="A32" s="50" t="s">
        <v>93</v>
      </c>
      <c r="B32" s="51" t="s">
        <v>233</v>
      </c>
      <c r="C32" s="184"/>
      <c r="D32" s="184"/>
      <c r="E32" s="184"/>
    </row>
    <row r="33" spans="1:5" ht="12.75" customHeight="1">
      <c r="A33" s="50" t="s">
        <v>95</v>
      </c>
      <c r="B33" s="51" t="s">
        <v>96</v>
      </c>
      <c r="C33" s="184"/>
      <c r="D33" s="184"/>
      <c r="E33" s="184"/>
    </row>
    <row r="34" spans="1:5" ht="12.75" customHeight="1">
      <c r="A34" s="50" t="s">
        <v>97</v>
      </c>
      <c r="B34" s="51" t="s">
        <v>98</v>
      </c>
      <c r="C34" s="184"/>
      <c r="D34" s="184"/>
      <c r="E34" s="184"/>
    </row>
    <row r="35" spans="1:5" ht="12.75" customHeight="1">
      <c r="A35" s="50" t="s">
        <v>99</v>
      </c>
      <c r="B35" s="51" t="s">
        <v>100</v>
      </c>
      <c r="C35" s="184"/>
      <c r="D35" s="184"/>
      <c r="E35" s="184"/>
    </row>
    <row r="36" spans="1:5" ht="12.75" customHeight="1">
      <c r="A36" s="50" t="s">
        <v>101</v>
      </c>
      <c r="B36" s="75" t="s">
        <v>102</v>
      </c>
      <c r="C36" s="322">
        <f>SUM(C31:C35)</f>
        <v>0</v>
      </c>
      <c r="D36" s="322">
        <f>SUM(D31:D35)</f>
        <v>0</v>
      </c>
      <c r="E36" s="322">
        <f>SUM(E31:E35)</f>
        <v>0</v>
      </c>
    </row>
    <row r="37" spans="1:5" ht="12.75" customHeight="1">
      <c r="A37" s="50" t="s">
        <v>103</v>
      </c>
      <c r="B37" s="51" t="s">
        <v>104</v>
      </c>
      <c r="C37" s="322"/>
      <c r="D37" s="322"/>
      <c r="E37" s="322"/>
    </row>
    <row r="38" spans="1:5" ht="12.75" customHeight="1">
      <c r="A38" s="50" t="s">
        <v>105</v>
      </c>
      <c r="B38" s="51" t="s">
        <v>106</v>
      </c>
      <c r="C38" s="184"/>
      <c r="D38" s="184"/>
      <c r="E38" s="184"/>
    </row>
    <row r="39" spans="1:5" ht="12.75" customHeight="1">
      <c r="A39" s="50" t="s">
        <v>107</v>
      </c>
      <c r="B39" s="51" t="s">
        <v>108</v>
      </c>
      <c r="C39" s="184"/>
      <c r="D39" s="184"/>
      <c r="E39" s="184"/>
    </row>
    <row r="40" spans="1:5" ht="12.75" customHeight="1">
      <c r="A40" s="50" t="s">
        <v>109</v>
      </c>
      <c r="B40" s="51" t="s">
        <v>110</v>
      </c>
      <c r="C40" s="184">
        <v>150000</v>
      </c>
      <c r="D40" s="184">
        <v>150000</v>
      </c>
      <c r="E40" s="184">
        <v>120558</v>
      </c>
    </row>
    <row r="41" spans="1:5" ht="12.75" customHeight="1">
      <c r="A41" s="77" t="s">
        <v>111</v>
      </c>
      <c r="B41" s="78" t="s">
        <v>112</v>
      </c>
      <c r="C41" s="184"/>
      <c r="D41" s="184"/>
      <c r="E41" s="184"/>
    </row>
    <row r="42" spans="1:5" ht="12.75" customHeight="1">
      <c r="A42" s="62" t="s">
        <v>113</v>
      </c>
      <c r="B42" s="79" t="s">
        <v>114</v>
      </c>
      <c r="C42" s="44">
        <f>SUM(C38:C41)</f>
        <v>150000</v>
      </c>
      <c r="D42" s="44">
        <f>SUM(D38:D41)</f>
        <v>150000</v>
      </c>
      <c r="E42" s="44">
        <f>SUM(E38:E41)</f>
        <v>120558</v>
      </c>
    </row>
    <row r="43" spans="1:5" ht="12.75" customHeight="1">
      <c r="A43" s="80" t="s">
        <v>115</v>
      </c>
      <c r="B43" s="81" t="s">
        <v>116</v>
      </c>
      <c r="C43" s="323">
        <f>SUM(C42,C36)</f>
        <v>150000</v>
      </c>
      <c r="D43" s="323">
        <f>SUM(D42,D36)</f>
        <v>150000</v>
      </c>
      <c r="E43" s="323">
        <f>SUM(E42,E36)</f>
        <v>120558</v>
      </c>
    </row>
    <row r="44" spans="1:5" ht="12.75">
      <c r="A44" s="47" t="s">
        <v>117</v>
      </c>
      <c r="B44" s="74" t="s">
        <v>118</v>
      </c>
      <c r="C44" s="184"/>
      <c r="D44" s="184"/>
      <c r="E44" s="184"/>
    </row>
    <row r="45" spans="1:5" ht="12.75">
      <c r="A45" s="83" t="s">
        <v>119</v>
      </c>
      <c r="B45" s="84" t="s">
        <v>120</v>
      </c>
      <c r="C45" s="184"/>
      <c r="D45" s="184"/>
      <c r="E45" s="184"/>
    </row>
    <row r="46" spans="1:5" ht="12.75">
      <c r="A46" s="50" t="s">
        <v>121</v>
      </c>
      <c r="B46" s="51" t="s">
        <v>122</v>
      </c>
      <c r="C46" s="184"/>
      <c r="D46" s="184"/>
      <c r="E46" s="184"/>
    </row>
    <row r="47" spans="1:5" ht="12.75">
      <c r="A47" s="85" t="s">
        <v>123</v>
      </c>
      <c r="B47" s="86" t="s">
        <v>124</v>
      </c>
      <c r="C47" s="323">
        <f>SUM(C44:C46)</f>
        <v>0</v>
      </c>
      <c r="D47" s="323">
        <f>SUM(D44:D46)</f>
        <v>0</v>
      </c>
      <c r="E47" s="323">
        <f>SUM(E44:E46)</f>
        <v>0</v>
      </c>
    </row>
    <row r="48" spans="1:5" ht="12.75">
      <c r="A48" s="50" t="s">
        <v>125</v>
      </c>
      <c r="B48" s="51" t="s">
        <v>126</v>
      </c>
      <c r="C48" s="184"/>
      <c r="D48" s="184"/>
      <c r="E48" s="184"/>
    </row>
    <row r="49" spans="1:5" ht="12.75">
      <c r="A49" s="50" t="s">
        <v>127</v>
      </c>
      <c r="B49" s="51" t="s">
        <v>128</v>
      </c>
      <c r="C49" s="184"/>
      <c r="D49" s="184"/>
      <c r="E49" s="184"/>
    </row>
    <row r="50" spans="1:5" ht="12.75">
      <c r="A50" s="50" t="s">
        <v>129</v>
      </c>
      <c r="B50" s="51" t="s">
        <v>130</v>
      </c>
      <c r="C50" s="184"/>
      <c r="D50" s="184"/>
      <c r="E50" s="184"/>
    </row>
    <row r="51" spans="1:5" ht="12.75">
      <c r="A51" s="85" t="s">
        <v>131</v>
      </c>
      <c r="B51" s="86" t="s">
        <v>132</v>
      </c>
      <c r="C51" s="323">
        <f>SUM(C48:C50)</f>
        <v>0</v>
      </c>
      <c r="D51" s="323">
        <f>SUM(D48:D50)</f>
        <v>0</v>
      </c>
      <c r="E51" s="323">
        <f>SUM(E48:E50)</f>
        <v>0</v>
      </c>
    </row>
    <row r="52" spans="1:5" ht="12.75">
      <c r="A52" s="50" t="s">
        <v>133</v>
      </c>
      <c r="B52" s="51" t="s">
        <v>134</v>
      </c>
      <c r="C52" s="184">
        <v>0</v>
      </c>
      <c r="D52" s="184">
        <v>0</v>
      </c>
      <c r="E52" s="184">
        <v>0</v>
      </c>
    </row>
    <row r="53" spans="1:5" ht="12.75">
      <c r="A53" s="50" t="s">
        <v>135</v>
      </c>
      <c r="B53" s="51" t="s">
        <v>136</v>
      </c>
      <c r="C53" s="184">
        <v>150000</v>
      </c>
      <c r="D53" s="184">
        <v>150000</v>
      </c>
      <c r="E53" s="184"/>
    </row>
    <row r="54" spans="1:5" ht="12.75">
      <c r="A54" s="50" t="s">
        <v>137</v>
      </c>
      <c r="B54" s="51" t="s">
        <v>138</v>
      </c>
      <c r="C54" s="184"/>
      <c r="D54" s="184"/>
      <c r="E54" s="184"/>
    </row>
    <row r="55" spans="1:5" ht="12.75">
      <c r="A55" s="85" t="s">
        <v>139</v>
      </c>
      <c r="B55" s="86" t="s">
        <v>140</v>
      </c>
      <c r="C55" s="323">
        <f>SUM(C53)</f>
        <v>150000</v>
      </c>
      <c r="D55" s="323">
        <f>SUM(D53)</f>
        <v>150000</v>
      </c>
      <c r="E55" s="323">
        <f>SUM(E53)</f>
        <v>0</v>
      </c>
    </row>
    <row r="56" spans="1:5" ht="12.75">
      <c r="A56" s="85" t="s">
        <v>141</v>
      </c>
      <c r="B56" s="188" t="s">
        <v>142</v>
      </c>
      <c r="C56" s="324"/>
      <c r="D56" s="324"/>
      <c r="E56" s="324"/>
    </row>
    <row r="57" spans="1:5" ht="12.75">
      <c r="A57" s="77"/>
      <c r="B57" s="190" t="s">
        <v>143</v>
      </c>
      <c r="C57" s="166"/>
      <c r="D57" s="166"/>
      <c r="E57" s="166"/>
    </row>
    <row r="58" spans="1:5" ht="12.75">
      <c r="A58" s="77" t="s">
        <v>144</v>
      </c>
      <c r="B58" s="190" t="s">
        <v>145</v>
      </c>
      <c r="C58" s="166"/>
      <c r="D58" s="166"/>
      <c r="E58" s="166"/>
    </row>
    <row r="59" spans="1:5" ht="12.75">
      <c r="A59" s="77" t="s">
        <v>146</v>
      </c>
      <c r="B59" s="190" t="s">
        <v>147</v>
      </c>
      <c r="C59" s="166"/>
      <c r="D59" s="166"/>
      <c r="E59" s="166"/>
    </row>
    <row r="60" spans="1:5" ht="27" customHeight="1">
      <c r="A60" s="90" t="s">
        <v>148</v>
      </c>
      <c r="B60" s="192" t="s">
        <v>149</v>
      </c>
      <c r="C60" s="168">
        <f>SUM(C58:C59)</f>
        <v>0</v>
      </c>
      <c r="D60" s="168">
        <f>SUM(D58:D59)</f>
        <v>0</v>
      </c>
      <c r="E60" s="168">
        <f>SUM(E58:E59)</f>
        <v>0</v>
      </c>
    </row>
    <row r="61" spans="1:5" ht="13.5" customHeight="1">
      <c r="A61" s="71" t="s">
        <v>150</v>
      </c>
      <c r="B61" s="193" t="s">
        <v>151</v>
      </c>
      <c r="C61" s="168"/>
      <c r="D61" s="168"/>
      <c r="E61" s="168"/>
    </row>
    <row r="62" spans="1:5" ht="13.5" customHeight="1">
      <c r="A62" s="71" t="s">
        <v>152</v>
      </c>
      <c r="B62" s="193" t="s">
        <v>153</v>
      </c>
      <c r="C62" s="168"/>
      <c r="D62" s="168"/>
      <c r="E62" s="168"/>
    </row>
    <row r="63" spans="1:5" ht="13.5" customHeight="1">
      <c r="A63" s="71" t="s">
        <v>154</v>
      </c>
      <c r="B63" s="193" t="s">
        <v>155</v>
      </c>
      <c r="C63" s="168"/>
      <c r="D63" s="168"/>
      <c r="E63" s="168"/>
    </row>
    <row r="64" spans="1:5" ht="13.5" customHeight="1">
      <c r="A64" s="71" t="s">
        <v>156</v>
      </c>
      <c r="B64" s="193" t="s">
        <v>157</v>
      </c>
      <c r="C64" s="168"/>
      <c r="D64" s="168"/>
      <c r="E64" s="168"/>
    </row>
    <row r="65" spans="1:5" ht="13.5" customHeight="1">
      <c r="A65" s="94" t="s">
        <v>158</v>
      </c>
      <c r="B65" s="192" t="s">
        <v>159</v>
      </c>
      <c r="C65" s="168">
        <f>SUM(C61:C64)</f>
        <v>0</v>
      </c>
      <c r="D65" s="168">
        <f>SUM(D61:D64)</f>
        <v>0</v>
      </c>
      <c r="E65" s="168">
        <f>SUM(E61:E64)</f>
        <v>0</v>
      </c>
    </row>
    <row r="66" spans="1:5" ht="13.5" customHeight="1">
      <c r="A66" s="95" t="s">
        <v>160</v>
      </c>
      <c r="B66" s="188" t="s">
        <v>161</v>
      </c>
      <c r="C66" s="325">
        <f>SUM(C65+C60+C56+C55+C51+C52)</f>
        <v>150000</v>
      </c>
      <c r="D66" s="325">
        <f>SUM(D65+D60+D56+D55+D51+D52)</f>
        <v>150000</v>
      </c>
      <c r="E66" s="325">
        <f>SUM(E65+E60+E56+E55+E51+E52)</f>
        <v>0</v>
      </c>
    </row>
    <row r="67" spans="1:5" ht="13.5" customHeight="1">
      <c r="A67" s="50" t="s">
        <v>162</v>
      </c>
      <c r="B67" s="193" t="s">
        <v>163</v>
      </c>
      <c r="C67" s="172"/>
      <c r="D67" s="172"/>
      <c r="E67" s="172"/>
    </row>
    <row r="68" spans="1:5" ht="13.5" customHeight="1">
      <c r="A68" s="50" t="s">
        <v>164</v>
      </c>
      <c r="B68" s="193" t="s">
        <v>165</v>
      </c>
      <c r="C68" s="172"/>
      <c r="D68" s="172"/>
      <c r="E68" s="172"/>
    </row>
    <row r="69" spans="1:5" ht="24" customHeight="1">
      <c r="A69" s="85" t="s">
        <v>166</v>
      </c>
      <c r="B69" s="188" t="s">
        <v>167</v>
      </c>
      <c r="C69" s="171">
        <f>SUM(C67:C68)</f>
        <v>0</v>
      </c>
      <c r="D69" s="171">
        <f>SUM(D67:D68)</f>
        <v>0</v>
      </c>
      <c r="E69" s="171">
        <f>SUM(E67:E68)</f>
        <v>0</v>
      </c>
    </row>
    <row r="70" spans="1:6" ht="26.25" customHeight="1">
      <c r="A70" s="90" t="s">
        <v>168</v>
      </c>
      <c r="B70" s="192" t="s">
        <v>169</v>
      </c>
      <c r="C70" s="173">
        <v>81000</v>
      </c>
      <c r="D70" s="173">
        <v>81000</v>
      </c>
      <c r="E70" s="173">
        <v>32551</v>
      </c>
      <c r="F70" s="19">
        <f>E70*27%</f>
        <v>8788.77</v>
      </c>
    </row>
    <row r="71" spans="1:5" ht="12.75" customHeight="1">
      <c r="A71" s="62" t="s">
        <v>170</v>
      </c>
      <c r="B71" s="192" t="s">
        <v>171</v>
      </c>
      <c r="C71" s="173"/>
      <c r="D71" s="173"/>
      <c r="E71" s="173"/>
    </row>
    <row r="72" spans="1:5" ht="12.75" customHeight="1">
      <c r="A72" s="45" t="s">
        <v>172</v>
      </c>
      <c r="B72" s="192" t="s">
        <v>173</v>
      </c>
      <c r="C72" s="173"/>
      <c r="D72" s="173"/>
      <c r="E72" s="173"/>
    </row>
    <row r="73" spans="1:5" ht="12.75" customHeight="1">
      <c r="A73" s="99" t="s">
        <v>174</v>
      </c>
      <c r="B73" s="195" t="s">
        <v>175</v>
      </c>
      <c r="C73" s="173"/>
      <c r="D73" s="173"/>
      <c r="E73" s="173"/>
    </row>
    <row r="74" spans="1:5" ht="12.75" customHeight="1">
      <c r="A74" s="30" t="s">
        <v>176</v>
      </c>
      <c r="B74" s="196" t="s">
        <v>177</v>
      </c>
      <c r="C74" s="172"/>
      <c r="D74" s="172"/>
      <c r="E74" s="172"/>
    </row>
    <row r="75" spans="1:5" ht="12.75" customHeight="1">
      <c r="A75" s="30" t="s">
        <v>178</v>
      </c>
      <c r="B75" s="196" t="s">
        <v>179</v>
      </c>
      <c r="C75" s="172"/>
      <c r="D75" s="172"/>
      <c r="E75" s="172"/>
    </row>
    <row r="76" spans="1:5" ht="12.75" customHeight="1">
      <c r="A76" s="102" t="s">
        <v>180</v>
      </c>
      <c r="B76" s="192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24.75" customHeight="1">
      <c r="A77" s="103" t="s">
        <v>182</v>
      </c>
      <c r="B77" s="188" t="s">
        <v>183</v>
      </c>
      <c r="C77" s="171">
        <f>C76+C73+C72+C71+C70</f>
        <v>81000</v>
      </c>
      <c r="D77" s="171">
        <f>D76+D73+D72+D71+D70</f>
        <v>81000</v>
      </c>
      <c r="E77" s="171">
        <f>E76+E73+E72+E71+E70</f>
        <v>32551</v>
      </c>
    </row>
    <row r="78" spans="1:9" ht="13.5" customHeight="1">
      <c r="A78" s="105" t="s">
        <v>184</v>
      </c>
      <c r="B78" s="197" t="s">
        <v>185</v>
      </c>
      <c r="C78" s="171">
        <f>SUM(C77+C69+C66+C47+C43)</f>
        <v>381000</v>
      </c>
      <c r="D78" s="171">
        <f>SUM(D77+D69+D66+D47+D43)</f>
        <v>381000</v>
      </c>
      <c r="E78" s="171">
        <f>SUM(E77+E69+E66+E47+E43)</f>
        <v>153109</v>
      </c>
      <c r="F78" s="198"/>
      <c r="G78" s="198"/>
      <c r="H78" s="198"/>
      <c r="I78" s="104"/>
    </row>
    <row r="79" spans="1:9" ht="13.5" customHeight="1">
      <c r="A79" s="102" t="s">
        <v>186</v>
      </c>
      <c r="B79" s="193" t="s">
        <v>187</v>
      </c>
      <c r="C79" s="173"/>
      <c r="D79" s="173"/>
      <c r="E79" s="173"/>
      <c r="F79" s="198"/>
      <c r="G79" s="198"/>
      <c r="H79" s="198"/>
      <c r="I79" s="104"/>
    </row>
    <row r="80" spans="1:9" ht="24.75" customHeight="1">
      <c r="A80" s="102" t="s">
        <v>188</v>
      </c>
      <c r="B80" s="193" t="s">
        <v>189</v>
      </c>
      <c r="C80" s="173"/>
      <c r="D80" s="173"/>
      <c r="E80" s="173"/>
      <c r="F80" s="198"/>
      <c r="G80" s="198"/>
      <c r="H80" s="198"/>
      <c r="I80" s="104"/>
    </row>
    <row r="81" spans="1:9" ht="10.5" customHeight="1">
      <c r="A81" s="102"/>
      <c r="B81" s="67" t="s">
        <v>190</v>
      </c>
      <c r="C81" s="173"/>
      <c r="D81" s="173"/>
      <c r="E81" s="173"/>
      <c r="F81" s="198"/>
      <c r="G81" s="198"/>
      <c r="H81" s="198"/>
      <c r="I81" s="104"/>
    </row>
    <row r="82" spans="1:5" ht="10.5" customHeight="1">
      <c r="A82" s="102"/>
      <c r="B82" s="67" t="s">
        <v>191</v>
      </c>
      <c r="C82" s="184"/>
      <c r="D82" s="184"/>
      <c r="E82" s="184"/>
    </row>
    <row r="83" spans="1:5" ht="10.5" customHeight="1">
      <c r="A83" s="102"/>
      <c r="B83" s="67" t="s">
        <v>192</v>
      </c>
      <c r="C83" s="184"/>
      <c r="D83" s="184"/>
      <c r="E83" s="184"/>
    </row>
    <row r="84" spans="1:5" ht="25.5">
      <c r="A84" s="103" t="s">
        <v>193</v>
      </c>
      <c r="B84" s="188" t="s">
        <v>194</v>
      </c>
      <c r="C84" s="44">
        <f>SUM(C80:C83)</f>
        <v>0</v>
      </c>
      <c r="D84" s="44">
        <f>SUM(D80:D83)</f>
        <v>0</v>
      </c>
      <c r="E84" s="44">
        <f>SUM(E80:E83)</f>
        <v>0</v>
      </c>
    </row>
    <row r="85" spans="1:8" s="108" customFormat="1" ht="12.75">
      <c r="A85" s="105" t="s">
        <v>195</v>
      </c>
      <c r="B85" s="105" t="s">
        <v>196</v>
      </c>
      <c r="C85" s="323">
        <f>SUM(C79+C84)</f>
        <v>0</v>
      </c>
      <c r="D85" s="323">
        <f>SUM(D79+D84)</f>
        <v>0</v>
      </c>
      <c r="E85" s="323">
        <f>SUM(E79+E84)</f>
        <v>0</v>
      </c>
      <c r="F85" s="107"/>
      <c r="G85" s="107"/>
      <c r="H85" s="107"/>
    </row>
    <row r="86" spans="1:5" ht="12.75">
      <c r="A86" s="67" t="s">
        <v>197</v>
      </c>
      <c r="B86" s="193" t="s">
        <v>198</v>
      </c>
      <c r="C86" s="172"/>
      <c r="D86" s="172"/>
      <c r="E86" s="172"/>
    </row>
    <row r="87" spans="1:8" s="111" customFormat="1" ht="12.75">
      <c r="A87" s="67" t="s">
        <v>199</v>
      </c>
      <c r="B87" s="193" t="s">
        <v>200</v>
      </c>
      <c r="C87" s="172"/>
      <c r="D87" s="172"/>
      <c r="E87" s="172"/>
      <c r="F87" s="110"/>
      <c r="G87" s="110"/>
      <c r="H87" s="110"/>
    </row>
    <row r="88" spans="1:5" ht="12.75">
      <c r="A88" s="113" t="s">
        <v>201</v>
      </c>
      <c r="B88" s="193" t="s">
        <v>202</v>
      </c>
      <c r="C88" s="172"/>
      <c r="D88" s="172"/>
      <c r="E88" s="172"/>
    </row>
    <row r="89" spans="1:5" ht="24" customHeight="1">
      <c r="A89" s="113" t="s">
        <v>203</v>
      </c>
      <c r="B89" s="193" t="s">
        <v>204</v>
      </c>
      <c r="C89" s="172"/>
      <c r="D89" s="172"/>
      <c r="E89" s="172"/>
    </row>
    <row r="90" spans="1:5" ht="26.25" customHeight="1">
      <c r="A90" s="113" t="s">
        <v>205</v>
      </c>
      <c r="B90" s="193" t="s">
        <v>206</v>
      </c>
      <c r="C90" s="172"/>
      <c r="D90" s="172"/>
      <c r="E90" s="172"/>
    </row>
    <row r="91" spans="1:5" ht="12.75" customHeight="1">
      <c r="A91" s="113"/>
      <c r="B91" s="193" t="s">
        <v>207</v>
      </c>
      <c r="C91" s="172"/>
      <c r="D91" s="172"/>
      <c r="E91" s="172"/>
    </row>
    <row r="92" spans="1:5" ht="25.5" customHeight="1">
      <c r="A92" s="113" t="s">
        <v>208</v>
      </c>
      <c r="B92" s="193" t="s">
        <v>209</v>
      </c>
      <c r="C92" s="172"/>
      <c r="D92" s="172"/>
      <c r="E92" s="172"/>
    </row>
    <row r="93" spans="1:5" ht="12.75">
      <c r="A93" s="114" t="s">
        <v>210</v>
      </c>
      <c r="B93" s="197" t="s">
        <v>211</v>
      </c>
      <c r="C93" s="173">
        <f>SUM(C86:C92)</f>
        <v>0</v>
      </c>
      <c r="D93" s="173">
        <f>SUM(D86:D92)</f>
        <v>0</v>
      </c>
      <c r="E93" s="173">
        <f>SUM(E86:E92)</f>
        <v>0</v>
      </c>
    </row>
    <row r="94" spans="1:5" ht="12.75">
      <c r="A94" s="113" t="s">
        <v>212</v>
      </c>
      <c r="B94" s="193" t="s">
        <v>213</v>
      </c>
      <c r="C94" s="172"/>
      <c r="D94" s="172"/>
      <c r="E94" s="172"/>
    </row>
    <row r="95" spans="1:5" ht="12.75">
      <c r="A95" s="113" t="s">
        <v>214</v>
      </c>
      <c r="B95" s="193" t="s">
        <v>215</v>
      </c>
      <c r="C95" s="172"/>
      <c r="D95" s="172"/>
      <c r="E95" s="172"/>
    </row>
    <row r="96" spans="1:5" ht="12.75">
      <c r="A96" s="113" t="s">
        <v>216</v>
      </c>
      <c r="B96" s="193" t="s">
        <v>217</v>
      </c>
      <c r="C96" s="172"/>
      <c r="D96" s="172"/>
      <c r="E96" s="172"/>
    </row>
    <row r="97" spans="1:5" ht="24" customHeight="1">
      <c r="A97" s="113" t="s">
        <v>218</v>
      </c>
      <c r="B97" s="193" t="s">
        <v>219</v>
      </c>
      <c r="C97" s="172"/>
      <c r="D97" s="172"/>
      <c r="E97" s="172"/>
    </row>
    <row r="98" spans="1:5" ht="12.75">
      <c r="A98" s="114" t="s">
        <v>220</v>
      </c>
      <c r="B98" s="197" t="s">
        <v>221</v>
      </c>
      <c r="C98" s="173">
        <f>SUM(C94:C97)</f>
        <v>0</v>
      </c>
      <c r="D98" s="173">
        <f>SUM(D94:D97)</f>
        <v>0</v>
      </c>
      <c r="E98" s="173">
        <f>SUM(E94:E97)</f>
        <v>0</v>
      </c>
    </row>
    <row r="99" spans="1:5" ht="25.5" customHeight="1">
      <c r="A99" s="113" t="s">
        <v>222</v>
      </c>
      <c r="B99" s="199" t="s">
        <v>223</v>
      </c>
      <c r="C99" s="172"/>
      <c r="D99" s="172"/>
      <c r="E99" s="172"/>
    </row>
    <row r="100" spans="1:5" ht="27" customHeight="1">
      <c r="A100" s="113" t="s">
        <v>224</v>
      </c>
      <c r="B100" s="193" t="s">
        <v>225</v>
      </c>
      <c r="C100" s="172"/>
      <c r="D100" s="172"/>
      <c r="E100" s="172"/>
    </row>
    <row r="101" spans="1:5" ht="12.75">
      <c r="A101" s="114" t="s">
        <v>226</v>
      </c>
      <c r="B101" s="116" t="s">
        <v>227</v>
      </c>
      <c r="C101" s="44">
        <f>SUM(C99:C100)</f>
        <v>0</v>
      </c>
      <c r="D101" s="44">
        <f>SUM(D99:D100)</f>
        <v>0</v>
      </c>
      <c r="E101" s="44">
        <f>SUM(E99:E100)</f>
        <v>0</v>
      </c>
    </row>
    <row r="102" spans="1:5" ht="12.75">
      <c r="A102" s="113"/>
      <c r="B102" s="117" t="s">
        <v>228</v>
      </c>
      <c r="C102" s="490">
        <f>SUM(C101+C98+C93+C85+C78+C29+C23)</f>
        <v>9335389</v>
      </c>
      <c r="D102" s="490">
        <f>SUM(D101+D98+D93+D85+D78+D29+D23)</f>
        <v>9393552</v>
      </c>
      <c r="E102" s="490">
        <f>SUM(E101+E98+E93+E85+E78+E29+E23)</f>
        <v>4364198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67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2"/>
  <sheetViews>
    <sheetView view="pageBreakPreview" zoomScale="90" zoomScaleSheetLayoutView="90" zoomScalePageLayoutView="0" workbookViewId="0" topLeftCell="A78">
      <selection activeCell="E60" sqref="D60:E60"/>
    </sheetView>
  </sheetViews>
  <sheetFormatPr defaultColWidth="8.41015625" defaultRowHeight="18"/>
  <cols>
    <col min="1" max="1" width="8.41015625" style="3" customWidth="1"/>
    <col min="2" max="2" width="35" style="3" customWidth="1"/>
    <col min="3" max="3" width="10" style="39" customWidth="1"/>
    <col min="4" max="5" width="13.41015625" style="39" customWidth="1"/>
    <col min="6" max="6" width="28" style="3" customWidth="1"/>
    <col min="7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4" spans="1:5" ht="12.75">
      <c r="A4" s="94">
        <v>813000</v>
      </c>
      <c r="B4" s="43" t="s">
        <v>17</v>
      </c>
      <c r="C4" s="491" t="s">
        <v>426</v>
      </c>
      <c r="D4" s="491" t="s">
        <v>583</v>
      </c>
      <c r="E4" s="491" t="s">
        <v>607</v>
      </c>
    </row>
    <row r="5" spans="1:5" ht="12.75">
      <c r="A5" s="266" t="s">
        <v>308</v>
      </c>
      <c r="B5" s="45" t="s">
        <v>309</v>
      </c>
      <c r="C5" s="184"/>
      <c r="D5" s="184"/>
      <c r="E5" s="184"/>
    </row>
    <row r="6" spans="1:6" ht="15.75" customHeight="1">
      <c r="A6" s="122" t="s">
        <v>46</v>
      </c>
      <c r="B6" s="123" t="s">
        <v>47</v>
      </c>
      <c r="C6" s="488">
        <v>13951500</v>
      </c>
      <c r="D6" s="488">
        <v>13951500</v>
      </c>
      <c r="E6" s="488">
        <v>5507502</v>
      </c>
      <c r="F6" s="3" t="s">
        <v>448</v>
      </c>
    </row>
    <row r="7" spans="1:6" ht="15.75" customHeight="1">
      <c r="A7" s="124" t="s">
        <v>48</v>
      </c>
      <c r="B7" s="125" t="s">
        <v>49</v>
      </c>
      <c r="C7" s="121">
        <v>480000</v>
      </c>
      <c r="D7" s="121">
        <v>480000</v>
      </c>
      <c r="E7" s="121">
        <v>240000</v>
      </c>
      <c r="F7" s="3" t="s">
        <v>449</v>
      </c>
    </row>
    <row r="8" spans="1:6" ht="15.75" customHeight="1">
      <c r="A8" s="124" t="s">
        <v>50</v>
      </c>
      <c r="B8" s="125" t="s">
        <v>51</v>
      </c>
      <c r="C8" s="121"/>
      <c r="D8" s="121"/>
      <c r="E8" s="121"/>
      <c r="F8" s="3" t="s">
        <v>450</v>
      </c>
    </row>
    <row r="9" spans="1:5" ht="15.75" customHeight="1">
      <c r="A9" s="124" t="s">
        <v>52</v>
      </c>
      <c r="B9" s="125" t="s">
        <v>310</v>
      </c>
      <c r="C9" s="121">
        <v>1680000</v>
      </c>
      <c r="D9" s="121">
        <v>1680000</v>
      </c>
      <c r="E9" s="121">
        <v>840000</v>
      </c>
    </row>
    <row r="10" spans="1:5" ht="15.75" customHeight="1">
      <c r="A10" s="124" t="s">
        <v>54</v>
      </c>
      <c r="B10" s="126" t="s">
        <v>55</v>
      </c>
      <c r="C10" s="121"/>
      <c r="D10" s="121"/>
      <c r="E10" s="121"/>
    </row>
    <row r="11" spans="1:6" ht="15.75" customHeight="1">
      <c r="A11" s="124" t="s">
        <v>56</v>
      </c>
      <c r="B11" s="126" t="s">
        <v>57</v>
      </c>
      <c r="C11" s="121"/>
      <c r="D11" s="121"/>
      <c r="E11" s="121"/>
      <c r="F11" s="492"/>
    </row>
    <row r="12" spans="1:5" ht="15.75" customHeight="1">
      <c r="A12" s="124" t="s">
        <v>58</v>
      </c>
      <c r="B12" s="127" t="s">
        <v>229</v>
      </c>
      <c r="C12" s="121">
        <v>894054</v>
      </c>
      <c r="D12" s="121">
        <v>894054</v>
      </c>
      <c r="E12" s="121">
        <v>228510</v>
      </c>
    </row>
    <row r="13" spans="1:5" ht="15.75" customHeight="1">
      <c r="A13" s="124" t="s">
        <v>60</v>
      </c>
      <c r="B13" s="127" t="s">
        <v>61</v>
      </c>
      <c r="C13" s="121"/>
      <c r="D13" s="121"/>
      <c r="E13" s="121">
        <v>144000</v>
      </c>
    </row>
    <row r="14" spans="1:5" ht="15.75" customHeight="1">
      <c r="A14" s="124" t="s">
        <v>62</v>
      </c>
      <c r="B14" s="125" t="s">
        <v>230</v>
      </c>
      <c r="C14" s="121">
        <v>36000</v>
      </c>
      <c r="D14" s="121">
        <v>36000</v>
      </c>
      <c r="E14" s="121">
        <v>27665</v>
      </c>
    </row>
    <row r="15" spans="1:6" ht="15.75" customHeight="1">
      <c r="A15" s="124" t="s">
        <v>64</v>
      </c>
      <c r="B15" s="125" t="s">
        <v>311</v>
      </c>
      <c r="C15" s="484"/>
      <c r="D15" s="484"/>
      <c r="E15" s="484">
        <v>96922</v>
      </c>
      <c r="F15" s="492"/>
    </row>
    <row r="16" spans="1:5" ht="15.75" customHeight="1">
      <c r="A16" s="128" t="s">
        <v>65</v>
      </c>
      <c r="B16" s="129" t="s">
        <v>66</v>
      </c>
      <c r="C16" s="184">
        <v>1210000</v>
      </c>
      <c r="D16" s="184">
        <v>1210000</v>
      </c>
      <c r="E16" s="184"/>
    </row>
    <row r="17" spans="1:5" ht="12.75">
      <c r="A17" s="130" t="s">
        <v>67</v>
      </c>
      <c r="B17" s="131" t="s">
        <v>68</v>
      </c>
      <c r="C17" s="483">
        <f>SUM(C6:C16)</f>
        <v>18251554</v>
      </c>
      <c r="D17" s="483">
        <f>SUM(D6:D16)</f>
        <v>18251554</v>
      </c>
      <c r="E17" s="483">
        <f>SUM(E6:E16)</f>
        <v>7084599</v>
      </c>
    </row>
    <row r="18" spans="1:5" ht="12.75">
      <c r="A18" s="133" t="s">
        <v>69</v>
      </c>
      <c r="B18" s="134" t="s">
        <v>70</v>
      </c>
      <c r="C18" s="121"/>
      <c r="D18" s="121"/>
      <c r="E18" s="121"/>
    </row>
    <row r="19" spans="1:5" ht="12.75">
      <c r="A19" s="133" t="s">
        <v>71</v>
      </c>
      <c r="B19" s="134" t="s">
        <v>72</v>
      </c>
      <c r="C19" s="121"/>
      <c r="D19" s="121"/>
      <c r="E19" s="121"/>
    </row>
    <row r="20" spans="1:5" ht="12.75">
      <c r="A20" s="133" t="s">
        <v>73</v>
      </c>
      <c r="B20" s="134" t="s">
        <v>74</v>
      </c>
      <c r="C20" s="121">
        <v>50000</v>
      </c>
      <c r="D20" s="121">
        <v>50000</v>
      </c>
      <c r="E20" s="121">
        <v>8504</v>
      </c>
    </row>
    <row r="21" spans="1:5" ht="15" customHeight="1">
      <c r="A21" s="133" t="s">
        <v>75</v>
      </c>
      <c r="B21" s="134" t="s">
        <v>76</v>
      </c>
      <c r="C21" s="121"/>
      <c r="D21" s="121"/>
      <c r="E21" s="121"/>
    </row>
    <row r="22" spans="1:5" ht="12.75">
      <c r="A22" s="130" t="s">
        <v>77</v>
      </c>
      <c r="B22" s="131" t="s">
        <v>78</v>
      </c>
      <c r="C22" s="135"/>
      <c r="D22" s="135"/>
      <c r="E22" s="135"/>
    </row>
    <row r="23" spans="1:5" ht="15.75" customHeight="1">
      <c r="A23" s="136" t="s">
        <v>79</v>
      </c>
      <c r="B23" s="137" t="s">
        <v>80</v>
      </c>
      <c r="C23" s="483">
        <f>SUM(C17:C22)</f>
        <v>18301554</v>
      </c>
      <c r="D23" s="483">
        <f>SUM(D17:D22)</f>
        <v>18301554</v>
      </c>
      <c r="E23" s="483">
        <f>SUM(E17:E22)</f>
        <v>7093103</v>
      </c>
    </row>
    <row r="24" spans="1:6" ht="15.75" customHeight="1">
      <c r="A24" s="138"/>
      <c r="B24" s="139"/>
      <c r="C24" s="184"/>
      <c r="D24" s="184"/>
      <c r="E24" s="184"/>
      <c r="F24" s="611" t="s">
        <v>556</v>
      </c>
    </row>
    <row r="25" spans="1:6" ht="15.75" customHeight="1">
      <c r="A25" s="140" t="s">
        <v>81</v>
      </c>
      <c r="B25" s="141" t="s">
        <v>419</v>
      </c>
      <c r="C25" s="493">
        <v>3409230</v>
      </c>
      <c r="D25" s="493">
        <v>3409230</v>
      </c>
      <c r="E25" s="493">
        <v>1329458</v>
      </c>
      <c r="F25" s="611" t="s">
        <v>558</v>
      </c>
    </row>
    <row r="26" spans="1:6" ht="15.75" customHeight="1">
      <c r="A26" s="142" t="s">
        <v>83</v>
      </c>
      <c r="B26" s="141" t="s">
        <v>84</v>
      </c>
      <c r="C26" s="480"/>
      <c r="D26" s="480"/>
      <c r="E26" s="480"/>
      <c r="F26" s="611" t="s">
        <v>557</v>
      </c>
    </row>
    <row r="27" spans="1:6" ht="15.75" customHeight="1">
      <c r="A27" s="143" t="s">
        <v>85</v>
      </c>
      <c r="B27" s="144" t="s">
        <v>86</v>
      </c>
      <c r="C27" s="478">
        <v>157448</v>
      </c>
      <c r="D27" s="478">
        <v>157448</v>
      </c>
      <c r="E27" s="478">
        <v>63501</v>
      </c>
      <c r="F27" s="476"/>
    </row>
    <row r="28" spans="1:6" ht="15.75" customHeight="1">
      <c r="A28" s="145" t="s">
        <v>87</v>
      </c>
      <c r="B28" s="144" t="s">
        <v>88</v>
      </c>
      <c r="C28" s="121">
        <v>165783</v>
      </c>
      <c r="D28" s="121">
        <v>165783</v>
      </c>
      <c r="E28" s="121">
        <v>67440</v>
      </c>
      <c r="F28" s="479"/>
    </row>
    <row r="29" spans="1:6" ht="15.75" customHeight="1">
      <c r="A29" s="146" t="s">
        <v>89</v>
      </c>
      <c r="B29" s="147" t="s">
        <v>90</v>
      </c>
      <c r="C29" s="494">
        <f>SUM(C25:C28)</f>
        <v>3732461</v>
      </c>
      <c r="D29" s="494">
        <f>SUM(D25:D28)</f>
        <v>3732461</v>
      </c>
      <c r="E29" s="494">
        <f>SUM(E25:E28)</f>
        <v>1460399</v>
      </c>
      <c r="F29" s="479"/>
    </row>
    <row r="30" spans="1:6" ht="15.75" customHeight="1">
      <c r="A30" s="149"/>
      <c r="B30" s="150"/>
      <c r="C30" s="481"/>
      <c r="D30" s="481"/>
      <c r="E30" s="481"/>
      <c r="F30" s="479"/>
    </row>
    <row r="31" spans="1:5" ht="15.75" customHeight="1">
      <c r="A31" s="122" t="s">
        <v>91</v>
      </c>
      <c r="B31" s="151" t="s">
        <v>92</v>
      </c>
      <c r="C31" s="184"/>
      <c r="D31" s="184"/>
      <c r="E31" s="184"/>
    </row>
    <row r="32" spans="1:5" ht="15.75" customHeight="1">
      <c r="A32" s="124" t="s">
        <v>93</v>
      </c>
      <c r="B32" s="125" t="s">
        <v>233</v>
      </c>
      <c r="C32" s="184"/>
      <c r="D32" s="184"/>
      <c r="E32" s="184"/>
    </row>
    <row r="33" spans="1:5" ht="15.75" customHeight="1">
      <c r="A33" s="124" t="s">
        <v>95</v>
      </c>
      <c r="B33" s="125" t="s">
        <v>96</v>
      </c>
      <c r="C33" s="184"/>
      <c r="D33" s="184"/>
      <c r="E33" s="184"/>
    </row>
    <row r="34" spans="1:5" ht="15.75" customHeight="1">
      <c r="A34" s="124" t="s">
        <v>97</v>
      </c>
      <c r="B34" s="125" t="s">
        <v>98</v>
      </c>
      <c r="C34" s="184"/>
      <c r="D34" s="184"/>
      <c r="E34" s="184"/>
    </row>
    <row r="35" spans="1:5" ht="15.75" customHeight="1">
      <c r="A35" s="124" t="s">
        <v>99</v>
      </c>
      <c r="B35" s="125" t="s">
        <v>100</v>
      </c>
      <c r="C35" s="184"/>
      <c r="D35" s="184"/>
      <c r="E35" s="184"/>
    </row>
    <row r="36" spans="1:5" ht="15.75" customHeight="1">
      <c r="A36" s="124" t="s">
        <v>101</v>
      </c>
      <c r="B36" s="152" t="s">
        <v>102</v>
      </c>
      <c r="C36" s="322"/>
      <c r="D36" s="322"/>
      <c r="E36" s="322"/>
    </row>
    <row r="37" spans="1:5" ht="15.75" customHeight="1">
      <c r="A37" s="124" t="s">
        <v>103</v>
      </c>
      <c r="B37" s="125" t="s">
        <v>104</v>
      </c>
      <c r="C37" s="322"/>
      <c r="D37" s="322"/>
      <c r="E37" s="322"/>
    </row>
    <row r="38" spans="1:6" ht="15.75" customHeight="1">
      <c r="A38" s="124" t="s">
        <v>105</v>
      </c>
      <c r="B38" s="125" t="s">
        <v>106</v>
      </c>
      <c r="C38" s="184">
        <v>100000</v>
      </c>
      <c r="D38" s="184">
        <v>100000</v>
      </c>
      <c r="E38" s="184">
        <v>20299</v>
      </c>
      <c r="F38" s="19"/>
    </row>
    <row r="39" spans="1:5" ht="15.75" customHeight="1">
      <c r="A39" s="124" t="s">
        <v>107</v>
      </c>
      <c r="B39" s="125" t="s">
        <v>108</v>
      </c>
      <c r="C39" s="121">
        <v>2800000</v>
      </c>
      <c r="D39" s="121">
        <v>2800000</v>
      </c>
      <c r="E39" s="121">
        <v>988611</v>
      </c>
    </row>
    <row r="40" spans="1:5" ht="15.75" customHeight="1">
      <c r="A40" s="124" t="s">
        <v>109</v>
      </c>
      <c r="B40" s="125" t="s">
        <v>110</v>
      </c>
      <c r="C40" s="121">
        <v>220000</v>
      </c>
      <c r="D40" s="121">
        <v>220000</v>
      </c>
      <c r="E40" s="121">
        <v>24638</v>
      </c>
    </row>
    <row r="41" spans="1:6" ht="12.75">
      <c r="A41" s="154" t="s">
        <v>111</v>
      </c>
      <c r="B41" s="155" t="s">
        <v>112</v>
      </c>
      <c r="C41" s="121">
        <v>3500000</v>
      </c>
      <c r="D41" s="121">
        <v>3500000</v>
      </c>
      <c r="E41" s="121">
        <v>760233</v>
      </c>
      <c r="F41" s="3" t="s">
        <v>418</v>
      </c>
    </row>
    <row r="42" spans="1:5" ht="12.75" customHeight="1">
      <c r="A42" s="136" t="s">
        <v>113</v>
      </c>
      <c r="B42" s="156" t="s">
        <v>114</v>
      </c>
      <c r="C42" s="135">
        <f>SUM(C38:C41)</f>
        <v>6620000</v>
      </c>
      <c r="D42" s="135">
        <f>SUM(D38:D41)</f>
        <v>6620000</v>
      </c>
      <c r="E42" s="135">
        <f>SUM(E38:E41)</f>
        <v>1793781</v>
      </c>
    </row>
    <row r="43" spans="1:5" ht="12.75" customHeight="1">
      <c r="A43" s="157" t="s">
        <v>115</v>
      </c>
      <c r="B43" s="158" t="s">
        <v>116</v>
      </c>
      <c r="C43" s="159">
        <f>SUM(C42,C36)</f>
        <v>6620000</v>
      </c>
      <c r="D43" s="159">
        <f>SUM(D42,D36)</f>
        <v>6620000</v>
      </c>
      <c r="E43" s="159">
        <f>SUM(E42,E36)</f>
        <v>1793781</v>
      </c>
    </row>
    <row r="44" spans="1:5" ht="12.75" customHeight="1">
      <c r="A44" s="122" t="s">
        <v>117</v>
      </c>
      <c r="B44" s="151" t="s">
        <v>118</v>
      </c>
      <c r="C44" s="121"/>
      <c r="D44" s="121"/>
      <c r="E44" s="121">
        <v>1182</v>
      </c>
    </row>
    <row r="45" spans="1:5" ht="12.75" customHeight="1">
      <c r="A45" s="160" t="s">
        <v>119</v>
      </c>
      <c r="B45" s="161" t="s">
        <v>120</v>
      </c>
      <c r="C45" s="121"/>
      <c r="D45" s="121"/>
      <c r="E45" s="121"/>
    </row>
    <row r="46" spans="1:5" ht="12.75" customHeight="1">
      <c r="A46" s="124" t="s">
        <v>121</v>
      </c>
      <c r="B46" s="125" t="s">
        <v>122</v>
      </c>
      <c r="C46" s="121">
        <v>240000</v>
      </c>
      <c r="D46" s="121">
        <v>240000</v>
      </c>
      <c r="E46" s="121">
        <v>3812</v>
      </c>
    </row>
    <row r="47" spans="1:5" ht="12.75" customHeight="1">
      <c r="A47" s="162" t="s">
        <v>123</v>
      </c>
      <c r="B47" s="163" t="s">
        <v>124</v>
      </c>
      <c r="C47" s="159">
        <f>SUM(C44:C46)</f>
        <v>240000</v>
      </c>
      <c r="D47" s="159">
        <f>SUM(D44:D46)</f>
        <v>240000</v>
      </c>
      <c r="E47" s="159">
        <f>SUM(E44:E46)</f>
        <v>4994</v>
      </c>
    </row>
    <row r="48" spans="1:5" ht="12.75" customHeight="1">
      <c r="A48" s="124" t="s">
        <v>125</v>
      </c>
      <c r="B48" s="125" t="s">
        <v>126</v>
      </c>
      <c r="C48" s="121">
        <v>85000</v>
      </c>
      <c r="D48" s="121">
        <v>85000</v>
      </c>
      <c r="E48" s="121">
        <v>35103</v>
      </c>
    </row>
    <row r="49" spans="1:5" ht="12.75" customHeight="1">
      <c r="A49" s="124" t="s">
        <v>127</v>
      </c>
      <c r="B49" s="125" t="s">
        <v>128</v>
      </c>
      <c r="C49" s="121">
        <v>700000</v>
      </c>
      <c r="D49" s="121">
        <v>700000</v>
      </c>
      <c r="E49" s="121">
        <v>167566</v>
      </c>
    </row>
    <row r="50" spans="1:5" ht="12.75" customHeight="1">
      <c r="A50" s="124" t="s">
        <v>129</v>
      </c>
      <c r="B50" s="125" t="s">
        <v>130</v>
      </c>
      <c r="C50" s="121">
        <v>333000</v>
      </c>
      <c r="D50" s="121">
        <v>333000</v>
      </c>
      <c r="E50" s="121">
        <v>12116</v>
      </c>
    </row>
    <row r="51" spans="1:5" ht="12.75" customHeight="1">
      <c r="A51" s="162" t="s">
        <v>131</v>
      </c>
      <c r="B51" s="163" t="s">
        <v>132</v>
      </c>
      <c r="C51" s="159">
        <f>SUM(C48:C50)</f>
        <v>1118000</v>
      </c>
      <c r="D51" s="159">
        <f>SUM(D48:D50)</f>
        <v>1118000</v>
      </c>
      <c r="E51" s="159">
        <f>SUM(E48:E50)</f>
        <v>214785</v>
      </c>
    </row>
    <row r="52" spans="1:5" ht="12.75" customHeight="1">
      <c r="A52" s="124" t="s">
        <v>133</v>
      </c>
      <c r="B52" s="125" t="s">
        <v>134</v>
      </c>
      <c r="C52" s="121"/>
      <c r="D52" s="121"/>
      <c r="E52" s="121"/>
    </row>
    <row r="53" spans="1:5" ht="12.75" customHeight="1">
      <c r="A53" s="124" t="s">
        <v>135</v>
      </c>
      <c r="B53" s="125" t="s">
        <v>136</v>
      </c>
      <c r="C53" s="121"/>
      <c r="D53" s="121"/>
      <c r="E53" s="121">
        <v>5748</v>
      </c>
    </row>
    <row r="54" spans="1:5" ht="27.75" customHeight="1">
      <c r="A54" s="124" t="s">
        <v>137</v>
      </c>
      <c r="B54" s="125" t="s">
        <v>138</v>
      </c>
      <c r="C54" s="121">
        <v>700000</v>
      </c>
      <c r="D54" s="121">
        <v>700000</v>
      </c>
      <c r="E54" s="121">
        <v>84572</v>
      </c>
    </row>
    <row r="55" spans="1:5" ht="12.75" customHeight="1">
      <c r="A55" s="162" t="s">
        <v>139</v>
      </c>
      <c r="B55" s="163" t="s">
        <v>140</v>
      </c>
      <c r="C55" s="159">
        <f>SUM(C53:C54)</f>
        <v>700000</v>
      </c>
      <c r="D55" s="159">
        <f>SUM(D53:D54)</f>
        <v>700000</v>
      </c>
      <c r="E55" s="159">
        <f>SUM(E53:E54)</f>
        <v>90320</v>
      </c>
    </row>
    <row r="56" spans="1:5" ht="12.75">
      <c r="A56" s="162" t="s">
        <v>141</v>
      </c>
      <c r="B56" s="164" t="s">
        <v>142</v>
      </c>
      <c r="C56" s="326"/>
      <c r="D56" s="326"/>
      <c r="E56" s="326"/>
    </row>
    <row r="57" spans="1:5" ht="12.75">
      <c r="A57" s="154"/>
      <c r="B57" s="89" t="s">
        <v>143</v>
      </c>
      <c r="C57" s="317"/>
      <c r="D57" s="317"/>
      <c r="E57" s="317"/>
    </row>
    <row r="58" spans="1:5" ht="24" customHeight="1">
      <c r="A58" s="154" t="s">
        <v>144</v>
      </c>
      <c r="B58" s="89" t="s">
        <v>145</v>
      </c>
      <c r="C58" s="317">
        <v>1596000</v>
      </c>
      <c r="D58" s="317">
        <v>1596000</v>
      </c>
      <c r="E58" s="317">
        <v>1232418</v>
      </c>
    </row>
    <row r="59" spans="1:5" ht="12.75">
      <c r="A59" s="154" t="s">
        <v>146</v>
      </c>
      <c r="B59" s="89" t="s">
        <v>147</v>
      </c>
      <c r="C59" s="317"/>
      <c r="D59" s="317"/>
      <c r="E59" s="317"/>
    </row>
    <row r="60" spans="1:5" ht="14.25" customHeight="1">
      <c r="A60" s="167" t="s">
        <v>148</v>
      </c>
      <c r="B60" s="91" t="s">
        <v>149</v>
      </c>
      <c r="C60" s="318">
        <f>SUM(C58:C59)</f>
        <v>1596000</v>
      </c>
      <c r="D60" s="318">
        <f>SUM(D58:D59)</f>
        <v>1596000</v>
      </c>
      <c r="E60" s="318">
        <f>SUM(E58:E59)</f>
        <v>1232418</v>
      </c>
    </row>
    <row r="61" spans="1:5" ht="14.25" customHeight="1">
      <c r="A61" s="145" t="s">
        <v>150</v>
      </c>
      <c r="B61" s="93" t="s">
        <v>151</v>
      </c>
      <c r="C61" s="318">
        <v>150000</v>
      </c>
      <c r="D61" s="318">
        <v>150000</v>
      </c>
      <c r="E61" s="318">
        <v>122850</v>
      </c>
    </row>
    <row r="62" spans="1:5" ht="14.25" customHeight="1">
      <c r="A62" s="145" t="s">
        <v>152</v>
      </c>
      <c r="B62" s="93" t="s">
        <v>153</v>
      </c>
      <c r="C62" s="318"/>
      <c r="D62" s="318"/>
      <c r="E62" s="318"/>
    </row>
    <row r="63" spans="1:5" ht="14.25" customHeight="1">
      <c r="A63" s="145" t="s">
        <v>154</v>
      </c>
      <c r="B63" s="93" t="s">
        <v>155</v>
      </c>
      <c r="C63" s="318">
        <v>75000</v>
      </c>
      <c r="D63" s="318">
        <v>75000</v>
      </c>
      <c r="E63" s="318">
        <v>4162</v>
      </c>
    </row>
    <row r="64" spans="1:5" ht="14.25" customHeight="1">
      <c r="A64" s="145" t="s">
        <v>156</v>
      </c>
      <c r="B64" s="93" t="s">
        <v>157</v>
      </c>
      <c r="C64" s="318">
        <v>44000</v>
      </c>
      <c r="D64" s="318">
        <v>44000</v>
      </c>
      <c r="E64" s="318"/>
    </row>
    <row r="65" spans="1:5" ht="14.25" customHeight="1">
      <c r="A65" s="169" t="s">
        <v>158</v>
      </c>
      <c r="B65" s="91" t="s">
        <v>159</v>
      </c>
      <c r="C65" s="168">
        <f>SUM(C61:C64)</f>
        <v>269000</v>
      </c>
      <c r="D65" s="168">
        <f>SUM(D61:D64)</f>
        <v>269000</v>
      </c>
      <c r="E65" s="168">
        <f>SUM(E61:E64)</f>
        <v>127012</v>
      </c>
    </row>
    <row r="66" spans="1:5" ht="15" customHeight="1">
      <c r="A66" s="170" t="s">
        <v>160</v>
      </c>
      <c r="B66" s="88" t="s">
        <v>161</v>
      </c>
      <c r="C66" s="327">
        <f>SUM(C65+C60+C56+C55+C51)</f>
        <v>3683000</v>
      </c>
      <c r="D66" s="327">
        <f>SUM(D65+D60+D56+D55+D51)</f>
        <v>3683000</v>
      </c>
      <c r="E66" s="327">
        <f>SUM(E65+E60+E56+E55+E51)</f>
        <v>1664535</v>
      </c>
    </row>
    <row r="67" spans="1:5" ht="12.75">
      <c r="A67" s="124" t="s">
        <v>162</v>
      </c>
      <c r="B67" s="93" t="s">
        <v>163</v>
      </c>
      <c r="C67" s="320">
        <v>100000</v>
      </c>
      <c r="D67" s="320">
        <v>100000</v>
      </c>
      <c r="E67" s="320">
        <v>39371</v>
      </c>
    </row>
    <row r="68" spans="1:5" ht="12.75">
      <c r="A68" s="124" t="s">
        <v>164</v>
      </c>
      <c r="B68" s="93" t="s">
        <v>165</v>
      </c>
      <c r="C68" s="320"/>
      <c r="D68" s="320"/>
      <c r="E68" s="320"/>
    </row>
    <row r="69" spans="1:5" ht="18" customHeight="1">
      <c r="A69" s="162" t="s">
        <v>166</v>
      </c>
      <c r="B69" s="88" t="s">
        <v>167</v>
      </c>
      <c r="C69" s="319">
        <f>SUM(C67:C68)</f>
        <v>100000</v>
      </c>
      <c r="D69" s="319">
        <f>SUM(D67:D68)</f>
        <v>100000</v>
      </c>
      <c r="E69" s="319">
        <f>SUM(E67:E68)</f>
        <v>39371</v>
      </c>
    </row>
    <row r="70" spans="1:6" ht="26.25" customHeight="1">
      <c r="A70" s="167" t="s">
        <v>168</v>
      </c>
      <c r="B70" s="91" t="s">
        <v>169</v>
      </c>
      <c r="C70" s="173">
        <v>3592000</v>
      </c>
      <c r="D70" s="173">
        <v>3592000</v>
      </c>
      <c r="E70" s="173">
        <v>585021</v>
      </c>
      <c r="F70" s="328" t="s">
        <v>496</v>
      </c>
    </row>
    <row r="71" spans="1:5" ht="12.75" customHeight="1">
      <c r="A71" s="136" t="s">
        <v>170</v>
      </c>
      <c r="B71" s="91" t="s">
        <v>171</v>
      </c>
      <c r="C71" s="321"/>
      <c r="D71" s="321"/>
      <c r="E71" s="321"/>
    </row>
    <row r="72" spans="1:5" ht="12.75" customHeight="1">
      <c r="A72" s="45" t="s">
        <v>172</v>
      </c>
      <c r="B72" s="91" t="s">
        <v>173</v>
      </c>
      <c r="C72" s="321"/>
      <c r="D72" s="321"/>
      <c r="E72" s="321"/>
    </row>
    <row r="73" spans="1:5" ht="12.75" customHeight="1">
      <c r="A73" s="174" t="s">
        <v>174</v>
      </c>
      <c r="B73" s="100" t="s">
        <v>175</v>
      </c>
      <c r="C73" s="321"/>
      <c r="D73" s="321"/>
      <c r="E73" s="321"/>
    </row>
    <row r="74" spans="1:5" ht="12.75" customHeight="1">
      <c r="A74" s="175" t="s">
        <v>176</v>
      </c>
      <c r="B74" s="101" t="s">
        <v>177</v>
      </c>
      <c r="C74" s="320">
        <v>120000</v>
      </c>
      <c r="D74" s="320">
        <v>120000</v>
      </c>
      <c r="E74" s="320">
        <v>21862</v>
      </c>
    </row>
    <row r="75" spans="1:5" ht="12.75" customHeight="1">
      <c r="A75" s="175" t="s">
        <v>178</v>
      </c>
      <c r="B75" s="101" t="s">
        <v>179</v>
      </c>
      <c r="C75" s="320"/>
      <c r="D75" s="320"/>
      <c r="E75" s="320">
        <v>10000</v>
      </c>
    </row>
    <row r="76" spans="1:5" ht="12.75" customHeight="1">
      <c r="A76" s="176" t="s">
        <v>180</v>
      </c>
      <c r="B76" s="91" t="s">
        <v>181</v>
      </c>
      <c r="C76" s="321">
        <f>SUM(C74:C75)</f>
        <v>120000</v>
      </c>
      <c r="D76" s="321">
        <f>SUM(D74:D75)</f>
        <v>120000</v>
      </c>
      <c r="E76" s="321">
        <f>SUM(E74:E75)</f>
        <v>31862</v>
      </c>
    </row>
    <row r="77" spans="1:5" ht="12.75" customHeight="1">
      <c r="A77" s="177" t="s">
        <v>182</v>
      </c>
      <c r="B77" s="88" t="s">
        <v>183</v>
      </c>
      <c r="C77" s="319">
        <f>C76+C73+C72+C71+C70</f>
        <v>3712000</v>
      </c>
      <c r="D77" s="319">
        <f>D76+D73+D72+D71+D70</f>
        <v>3712000</v>
      </c>
      <c r="E77" s="319">
        <f>E76+E73+E72+E71+E70</f>
        <v>616883</v>
      </c>
    </row>
    <row r="78" spans="1:9" ht="12.75" customHeight="1">
      <c r="A78" s="178" t="s">
        <v>184</v>
      </c>
      <c r="B78" s="106" t="s">
        <v>185</v>
      </c>
      <c r="C78" s="327">
        <f>SUM(C77+C69+C66+C47+C43)</f>
        <v>14355000</v>
      </c>
      <c r="D78" s="327">
        <f>SUM(D77+D69+D66+D47+D43)</f>
        <v>14355000</v>
      </c>
      <c r="E78" s="327">
        <f>SUM(E77+E69+E66+E47+E43)</f>
        <v>4119564</v>
      </c>
      <c r="F78" s="104"/>
      <c r="G78" s="104"/>
      <c r="H78" s="104"/>
      <c r="I78" s="104"/>
    </row>
    <row r="79" spans="1:9" ht="12.75" customHeight="1">
      <c r="A79" s="176" t="s">
        <v>186</v>
      </c>
      <c r="B79" s="93" t="s">
        <v>187</v>
      </c>
      <c r="C79" s="321"/>
      <c r="D79" s="321"/>
      <c r="E79" s="321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21"/>
      <c r="D80" s="321"/>
      <c r="E80" s="321"/>
      <c r="F80" s="104"/>
      <c r="G80" s="104"/>
      <c r="H80" s="104"/>
      <c r="I80" s="104"/>
    </row>
    <row r="81" spans="1:9" ht="12" customHeight="1">
      <c r="A81" s="176"/>
      <c r="B81" s="141" t="s">
        <v>190</v>
      </c>
      <c r="C81" s="321"/>
      <c r="D81" s="321"/>
      <c r="E81" s="321"/>
      <c r="F81" s="104"/>
      <c r="G81" s="104"/>
      <c r="H81" s="104"/>
      <c r="I81" s="104"/>
    </row>
    <row r="82" spans="1:5" ht="12" customHeight="1">
      <c r="A82" s="176"/>
      <c r="B82" s="141" t="s">
        <v>191</v>
      </c>
      <c r="C82" s="184"/>
      <c r="D82" s="184"/>
      <c r="E82" s="184"/>
    </row>
    <row r="83" spans="1:5" ht="12" customHeight="1">
      <c r="A83" s="176"/>
      <c r="B83" s="67" t="s">
        <v>192</v>
      </c>
      <c r="C83" s="184"/>
      <c r="D83" s="184"/>
      <c r="E83" s="184"/>
    </row>
    <row r="84" spans="1:5" ht="12" customHeight="1">
      <c r="A84" s="177" t="s">
        <v>193</v>
      </c>
      <c r="B84" s="88" t="s">
        <v>194</v>
      </c>
      <c r="C84" s="44">
        <f>SUM(C80:C83)</f>
        <v>0</v>
      </c>
      <c r="D84" s="44">
        <f>SUM(D80:D83)</f>
        <v>0</v>
      </c>
      <c r="E84" s="44">
        <f>SUM(E80:E83)</f>
        <v>0</v>
      </c>
    </row>
    <row r="85" spans="1:5" s="108" customFormat="1" ht="16.5" customHeight="1">
      <c r="A85" s="178" t="s">
        <v>195</v>
      </c>
      <c r="B85" s="178" t="s">
        <v>196</v>
      </c>
      <c r="C85" s="323">
        <f>SUM(C79+C84)</f>
        <v>0</v>
      </c>
      <c r="D85" s="323">
        <f>SUM(D79+D84)</f>
        <v>0</v>
      </c>
      <c r="E85" s="323">
        <f>SUM(E79+E84)</f>
        <v>0</v>
      </c>
    </row>
    <row r="86" spans="1:5" ht="12.75" customHeight="1">
      <c r="A86" s="141" t="s">
        <v>197</v>
      </c>
      <c r="B86" s="93" t="s">
        <v>198</v>
      </c>
      <c r="C86" s="320"/>
      <c r="D86" s="320"/>
      <c r="E86" s="320"/>
    </row>
    <row r="87" spans="1:5" s="111" customFormat="1" ht="12.75" customHeight="1">
      <c r="A87" s="141" t="s">
        <v>199</v>
      </c>
      <c r="B87" s="93" t="s">
        <v>200</v>
      </c>
      <c r="C87" s="320"/>
      <c r="D87" s="320"/>
      <c r="E87" s="320"/>
    </row>
    <row r="88" spans="1:5" ht="12.75" customHeight="1">
      <c r="A88" s="180" t="s">
        <v>201</v>
      </c>
      <c r="B88" s="93" t="s">
        <v>202</v>
      </c>
      <c r="C88" s="320"/>
      <c r="D88" s="320"/>
      <c r="E88" s="320"/>
    </row>
    <row r="89" spans="1:5" ht="12.75" customHeight="1">
      <c r="A89" s="180" t="s">
        <v>203</v>
      </c>
      <c r="B89" s="93" t="s">
        <v>204</v>
      </c>
      <c r="C89" s="320"/>
      <c r="D89" s="653">
        <v>25000</v>
      </c>
      <c r="E89" s="709"/>
    </row>
    <row r="90" spans="1:6" ht="63.75" customHeight="1">
      <c r="A90" s="180" t="s">
        <v>205</v>
      </c>
      <c r="B90" s="93" t="s">
        <v>206</v>
      </c>
      <c r="C90" s="475">
        <v>5418000</v>
      </c>
      <c r="D90" s="671">
        <v>6205402</v>
      </c>
      <c r="E90" s="710">
        <v>6079292</v>
      </c>
      <c r="F90" s="534"/>
    </row>
    <row r="91" spans="1:5" ht="13.5" customHeight="1">
      <c r="A91" s="180"/>
      <c r="B91" s="93" t="s">
        <v>207</v>
      </c>
      <c r="C91" s="320"/>
      <c r="D91" s="320"/>
      <c r="E91" s="709"/>
    </row>
    <row r="92" spans="1:5" ht="25.5" customHeight="1">
      <c r="A92" s="180" t="s">
        <v>208</v>
      </c>
      <c r="B92" s="93" t="s">
        <v>209</v>
      </c>
      <c r="C92" s="320">
        <v>1463000</v>
      </c>
      <c r="D92" s="653">
        <v>1682348</v>
      </c>
      <c r="E92" s="709">
        <v>1641409</v>
      </c>
    </row>
    <row r="93" spans="1:5" ht="12.75">
      <c r="A93" s="181" t="s">
        <v>210</v>
      </c>
      <c r="B93" s="106" t="s">
        <v>211</v>
      </c>
      <c r="C93" s="321">
        <f>C90+C91+C92+C89</f>
        <v>6881000</v>
      </c>
      <c r="D93" s="321">
        <f>D90+D91+D92+D89</f>
        <v>7912750</v>
      </c>
      <c r="E93" s="321">
        <f>E90+E91+E92+E89</f>
        <v>7720701</v>
      </c>
    </row>
    <row r="94" spans="1:5" ht="12.75">
      <c r="A94" s="180" t="s">
        <v>212</v>
      </c>
      <c r="B94" s="93" t="s">
        <v>213</v>
      </c>
      <c r="C94" s="320">
        <v>1574803</v>
      </c>
      <c r="D94" s="320">
        <v>1574803</v>
      </c>
      <c r="E94" s="320"/>
    </row>
    <row r="95" spans="1:5" ht="12.75">
      <c r="A95" s="180" t="s">
        <v>214</v>
      </c>
      <c r="B95" s="93" t="s">
        <v>215</v>
      </c>
      <c r="C95" s="320"/>
      <c r="D95" s="320"/>
      <c r="E95" s="320"/>
    </row>
    <row r="96" spans="1:5" ht="12.75">
      <c r="A96" s="180" t="s">
        <v>216</v>
      </c>
      <c r="B96" s="93" t="s">
        <v>217</v>
      </c>
      <c r="C96" s="320">
        <v>1799293</v>
      </c>
      <c r="D96" s="653">
        <v>1815347</v>
      </c>
      <c r="E96" s="709">
        <v>2266117</v>
      </c>
    </row>
    <row r="97" spans="1:5" ht="24" customHeight="1">
      <c r="A97" s="180" t="s">
        <v>218</v>
      </c>
      <c r="B97" s="93" t="s">
        <v>219</v>
      </c>
      <c r="C97" s="320">
        <v>911006</v>
      </c>
      <c r="D97" s="653">
        <v>915341</v>
      </c>
      <c r="E97" s="709">
        <v>611852</v>
      </c>
    </row>
    <row r="98" spans="1:5" ht="12.75">
      <c r="A98" s="181" t="s">
        <v>220</v>
      </c>
      <c r="B98" s="106" t="s">
        <v>221</v>
      </c>
      <c r="C98" s="321">
        <f>SUM(C94:C97)</f>
        <v>4285102</v>
      </c>
      <c r="D98" s="654">
        <f>SUM(D94:D97)</f>
        <v>4305491</v>
      </c>
      <c r="E98" s="711">
        <f>SUM(E94:E97)</f>
        <v>2877969</v>
      </c>
    </row>
    <row r="99" spans="1:5" ht="25.5" customHeight="1">
      <c r="A99" s="180" t="s">
        <v>222</v>
      </c>
      <c r="B99" s="115" t="s">
        <v>223</v>
      </c>
      <c r="C99" s="320"/>
      <c r="D99" s="320"/>
      <c r="E99" s="320"/>
    </row>
    <row r="100" spans="1:5" ht="27" customHeight="1">
      <c r="A100" s="113" t="s">
        <v>224</v>
      </c>
      <c r="B100" s="93" t="s">
        <v>225</v>
      </c>
      <c r="C100" s="320"/>
      <c r="D100" s="320"/>
      <c r="E100" s="320"/>
    </row>
    <row r="101" spans="1:5" ht="12.75">
      <c r="A101" s="181" t="s">
        <v>226</v>
      </c>
      <c r="B101" s="182" t="s">
        <v>227</v>
      </c>
      <c r="C101" s="44">
        <f>SUM(C99:C100)</f>
        <v>0</v>
      </c>
      <c r="D101" s="44">
        <f>SUM(D99:D100)</f>
        <v>0</v>
      </c>
      <c r="E101" s="44">
        <f>SUM(E99:E100)</f>
        <v>0</v>
      </c>
    </row>
    <row r="102" spans="1:5" ht="12.75">
      <c r="A102" s="180"/>
      <c r="B102" s="183" t="s">
        <v>228</v>
      </c>
      <c r="C102" s="494">
        <f>SUM(C101+C98+C93+C85+C78+C29+C23)</f>
        <v>47555117</v>
      </c>
      <c r="D102" s="494">
        <f>SUM(D101+D98+D93+D85+D78+D29+D23)</f>
        <v>48607256</v>
      </c>
      <c r="E102" s="494">
        <f>SUM(E101+E98+E93+E85+E78+E29+E23)</f>
        <v>23271736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1"/>
  <sheetViews>
    <sheetView view="pageBreakPreview" zoomScale="90" zoomScaleSheetLayoutView="90" zoomScalePageLayoutView="0" workbookViewId="0" topLeftCell="A73">
      <selection activeCell="E17" sqref="E17"/>
    </sheetView>
  </sheetViews>
  <sheetFormatPr defaultColWidth="8.41015625" defaultRowHeight="18"/>
  <cols>
    <col min="1" max="1" width="8.41015625" style="3" customWidth="1"/>
    <col min="2" max="2" width="36.66015625" style="3" customWidth="1"/>
    <col min="3" max="3" width="9.25" style="39" customWidth="1"/>
    <col min="4" max="4" width="13.08203125" style="39" customWidth="1"/>
    <col min="5" max="5" width="15.58203125" style="39" customWidth="1"/>
    <col min="6" max="6" width="47.25" style="3" customWidth="1"/>
    <col min="7" max="248" width="7.08203125" style="3" customWidth="1"/>
    <col min="249" max="16384" width="8.41015625" style="3" customWidth="1"/>
  </cols>
  <sheetData>
    <row r="1" spans="1:5" ht="12.75">
      <c r="A1" s="120"/>
      <c r="B1" s="120"/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1:5" ht="12.75">
      <c r="A3" s="120"/>
      <c r="B3" s="120"/>
      <c r="C3" s="40"/>
      <c r="D3" s="40"/>
      <c r="E3" s="40"/>
    </row>
    <row r="4" spans="1:6" ht="12.75">
      <c r="A4" s="94">
        <v>841154</v>
      </c>
      <c r="B4" s="43" t="s">
        <v>313</v>
      </c>
      <c r="C4" s="568" t="s">
        <v>416</v>
      </c>
      <c r="D4" s="568" t="s">
        <v>583</v>
      </c>
      <c r="E4" s="568" t="s">
        <v>606</v>
      </c>
      <c r="F4" s="3" t="s">
        <v>451</v>
      </c>
    </row>
    <row r="5" spans="1:6" ht="12.75">
      <c r="A5" s="266" t="s">
        <v>302</v>
      </c>
      <c r="B5" s="45" t="s">
        <v>314</v>
      </c>
      <c r="C5" s="184"/>
      <c r="D5" s="184"/>
      <c r="E5" s="184"/>
      <c r="F5" s="3">
        <v>63750</v>
      </c>
    </row>
    <row r="6" spans="1:7" ht="13.5" customHeight="1">
      <c r="A6" s="122" t="s">
        <v>46</v>
      </c>
      <c r="B6" s="123" t="s">
        <v>47</v>
      </c>
      <c r="C6" s="303">
        <v>15953500</v>
      </c>
      <c r="D6" s="303">
        <v>15953500</v>
      </c>
      <c r="E6" s="303">
        <v>5269724</v>
      </c>
      <c r="F6" s="119">
        <v>80500</v>
      </c>
      <c r="G6"/>
    </row>
    <row r="7" spans="1:7" ht="13.5" customHeight="1">
      <c r="A7" s="124" t="s">
        <v>48</v>
      </c>
      <c r="B7" s="125" t="s">
        <v>49</v>
      </c>
      <c r="C7" s="303"/>
      <c r="D7" s="303"/>
      <c r="E7" s="303"/>
      <c r="F7" s="119">
        <v>217600</v>
      </c>
      <c r="G7"/>
    </row>
    <row r="8" spans="1:7" ht="13.5" customHeight="1">
      <c r="A8" s="124" t="s">
        <v>50</v>
      </c>
      <c r="B8" s="125" t="s">
        <v>51</v>
      </c>
      <c r="C8" s="58"/>
      <c r="D8" s="58"/>
      <c r="E8" s="58"/>
      <c r="F8" s="119" t="s">
        <v>576</v>
      </c>
      <c r="G8"/>
    </row>
    <row r="9" spans="1:6" ht="13.5" customHeight="1">
      <c r="A9" s="124" t="s">
        <v>52</v>
      </c>
      <c r="B9" s="125" t="s">
        <v>53</v>
      </c>
      <c r="C9" s="303">
        <v>500000</v>
      </c>
      <c r="D9" s="303">
        <v>500000</v>
      </c>
      <c r="E9" s="303"/>
      <c r="F9" s="119" t="s">
        <v>578</v>
      </c>
    </row>
    <row r="10" spans="1:6" ht="13.5" customHeight="1">
      <c r="A10" s="124" t="s">
        <v>54</v>
      </c>
      <c r="B10" s="126" t="s">
        <v>55</v>
      </c>
      <c r="C10" s="303"/>
      <c r="D10" s="303"/>
      <c r="E10" s="303"/>
      <c r="F10" s="3" t="s">
        <v>452</v>
      </c>
    </row>
    <row r="11" spans="1:6" ht="13.5" customHeight="1">
      <c r="A11" s="124" t="s">
        <v>56</v>
      </c>
      <c r="B11" s="126" t="s">
        <v>57</v>
      </c>
      <c r="C11" s="303">
        <v>1186000</v>
      </c>
      <c r="D11" s="303">
        <v>1186000</v>
      </c>
      <c r="E11" s="303"/>
      <c r="F11" s="3" t="s">
        <v>570</v>
      </c>
    </row>
    <row r="12" spans="1:6" ht="13.5" customHeight="1">
      <c r="A12" s="124" t="s">
        <v>58</v>
      </c>
      <c r="B12" s="127" t="s">
        <v>229</v>
      </c>
      <c r="C12" s="303"/>
      <c r="D12" s="303"/>
      <c r="E12" s="303">
        <v>69873</v>
      </c>
      <c r="F12" s="3" t="s">
        <v>571</v>
      </c>
    </row>
    <row r="13" spans="1:7" ht="13.5" customHeight="1">
      <c r="A13" s="124" t="s">
        <v>60</v>
      </c>
      <c r="B13" s="127" t="s">
        <v>61</v>
      </c>
      <c r="C13" s="303">
        <v>894054</v>
      </c>
      <c r="D13" s="303">
        <v>894054</v>
      </c>
      <c r="E13" s="303">
        <v>276285</v>
      </c>
      <c r="F13" s="119" t="s">
        <v>572</v>
      </c>
      <c r="G13"/>
    </row>
    <row r="14" spans="1:6" ht="13.5" customHeight="1">
      <c r="A14" s="124" t="s">
        <v>62</v>
      </c>
      <c r="B14" s="125" t="s">
        <v>230</v>
      </c>
      <c r="C14" s="303">
        <v>130000</v>
      </c>
      <c r="D14" s="303">
        <v>130000</v>
      </c>
      <c r="E14" s="303">
        <v>66483</v>
      </c>
      <c r="F14" s="119" t="s">
        <v>579</v>
      </c>
    </row>
    <row r="15" spans="1:6" ht="13.5" customHeight="1">
      <c r="A15" s="124" t="s">
        <v>64</v>
      </c>
      <c r="B15" s="125" t="s">
        <v>315</v>
      </c>
      <c r="C15" s="493"/>
      <c r="D15" s="635">
        <v>85200</v>
      </c>
      <c r="E15" s="493">
        <v>105400</v>
      </c>
      <c r="F15" s="3" t="s">
        <v>575</v>
      </c>
    </row>
    <row r="16" spans="1:6" ht="13.5" customHeight="1">
      <c r="A16" s="128" t="s">
        <v>65</v>
      </c>
      <c r="B16" s="129" t="s">
        <v>66</v>
      </c>
      <c r="C16" s="303">
        <v>589750</v>
      </c>
      <c r="D16" s="303">
        <v>589750</v>
      </c>
      <c r="E16" s="303"/>
      <c r="F16" s="119" t="s">
        <v>573</v>
      </c>
    </row>
    <row r="17" spans="1:6" ht="13.5" customHeight="1">
      <c r="A17" s="130" t="s">
        <v>67</v>
      </c>
      <c r="B17" s="131" t="s">
        <v>68</v>
      </c>
      <c r="C17" s="132">
        <f>SUM(C6:C16)</f>
        <v>19253304</v>
      </c>
      <c r="D17" s="132">
        <f>SUM(D6:D16)</f>
        <v>19338504</v>
      </c>
      <c r="E17" s="132">
        <f>SUM(E6:E16)</f>
        <v>5787765</v>
      </c>
      <c r="F17" s="3" t="s">
        <v>574</v>
      </c>
    </row>
    <row r="18" spans="1:6" ht="13.5" customHeight="1">
      <c r="A18" s="133" t="s">
        <v>69</v>
      </c>
      <c r="B18" s="134" t="s">
        <v>70</v>
      </c>
      <c r="C18" s="49"/>
      <c r="D18" s="49"/>
      <c r="E18" s="49"/>
      <c r="F18" s="3">
        <v>200000</v>
      </c>
    </row>
    <row r="19" spans="1:5" ht="13.5" customHeight="1">
      <c r="A19" s="133" t="s">
        <v>71</v>
      </c>
      <c r="B19" s="134" t="s">
        <v>72</v>
      </c>
      <c r="C19" s="49"/>
      <c r="D19" s="49"/>
      <c r="E19" s="49"/>
    </row>
    <row r="20" spans="1:5" ht="13.5" customHeight="1">
      <c r="A20" s="133" t="s">
        <v>73</v>
      </c>
      <c r="B20" s="134" t="s">
        <v>74</v>
      </c>
      <c r="C20" s="49">
        <v>150000</v>
      </c>
      <c r="D20" s="49">
        <v>150000</v>
      </c>
      <c r="E20" s="49">
        <v>7460</v>
      </c>
    </row>
    <row r="21" spans="1:5" ht="13.5" customHeight="1">
      <c r="A21" s="133" t="s">
        <v>75</v>
      </c>
      <c r="B21" s="134" t="s">
        <v>76</v>
      </c>
      <c r="C21" s="49">
        <v>720000</v>
      </c>
      <c r="D21" s="49">
        <v>720000</v>
      </c>
      <c r="E21" s="49">
        <v>946014</v>
      </c>
    </row>
    <row r="22" spans="1:5" ht="13.5" customHeight="1">
      <c r="A22" s="130" t="s">
        <v>77</v>
      </c>
      <c r="B22" s="131" t="s">
        <v>78</v>
      </c>
      <c r="C22" s="58">
        <f>SUM(C18:C21)</f>
        <v>870000</v>
      </c>
      <c r="D22" s="58">
        <f>SUM(D18:D21)</f>
        <v>870000</v>
      </c>
      <c r="E22" s="58">
        <f>SUM(E18:E21)</f>
        <v>953474</v>
      </c>
    </row>
    <row r="23" spans="1:5" ht="13.5" customHeight="1">
      <c r="A23" s="136" t="s">
        <v>79</v>
      </c>
      <c r="B23" s="137" t="s">
        <v>80</v>
      </c>
      <c r="C23" s="132">
        <f>SUM(C22,C17)</f>
        <v>20123304</v>
      </c>
      <c r="D23" s="132">
        <f>SUM(D22,D17)</f>
        <v>20208504</v>
      </c>
      <c r="E23" s="132">
        <f>SUM(E22,E17)</f>
        <v>6741239</v>
      </c>
    </row>
    <row r="24" spans="1:5" ht="9.75" customHeight="1">
      <c r="A24" s="138"/>
      <c r="B24" s="139"/>
      <c r="C24" s="49"/>
      <c r="D24" s="49"/>
      <c r="E24" s="49"/>
    </row>
    <row r="25" spans="1:6" ht="12.75" customHeight="1">
      <c r="A25" s="140" t="s">
        <v>81</v>
      </c>
      <c r="B25" s="141" t="s">
        <v>419</v>
      </c>
      <c r="C25" s="489">
        <v>3653253</v>
      </c>
      <c r="D25" s="641">
        <v>3670482</v>
      </c>
      <c r="E25" s="489">
        <v>1156050</v>
      </c>
      <c r="F25" t="s">
        <v>577</v>
      </c>
    </row>
    <row r="26" spans="1:6" ht="12.75" customHeight="1">
      <c r="A26" s="142" t="s">
        <v>83</v>
      </c>
      <c r="B26" s="141" t="s">
        <v>84</v>
      </c>
      <c r="C26" s="303">
        <v>621000</v>
      </c>
      <c r="D26" s="303">
        <v>621000</v>
      </c>
      <c r="E26" s="303">
        <v>219432</v>
      </c>
      <c r="F26"/>
    </row>
    <row r="27" spans="1:6" ht="12.75" customHeight="1">
      <c r="A27" s="143" t="s">
        <v>85</v>
      </c>
      <c r="B27" s="144" t="s">
        <v>86</v>
      </c>
      <c r="C27" s="303">
        <v>176948</v>
      </c>
      <c r="D27" s="303">
        <v>176948</v>
      </c>
      <c r="E27" s="303">
        <v>59993</v>
      </c>
      <c r="F27"/>
    </row>
    <row r="28" spans="1:6" ht="12.75" customHeight="1">
      <c r="A28" s="145" t="s">
        <v>87</v>
      </c>
      <c r="B28" s="144" t="s">
        <v>88</v>
      </c>
      <c r="C28" s="303">
        <v>184839</v>
      </c>
      <c r="D28" s="303">
        <v>184839</v>
      </c>
      <c r="E28" s="303">
        <v>62590</v>
      </c>
      <c r="F28"/>
    </row>
    <row r="29" spans="1:6" ht="12.75" customHeight="1">
      <c r="A29" s="146" t="s">
        <v>89</v>
      </c>
      <c r="B29" s="147" t="s">
        <v>90</v>
      </c>
      <c r="C29" s="525">
        <f>SUM(C25:C28)</f>
        <v>4636040</v>
      </c>
      <c r="D29" s="525">
        <f>SUM(D25:D28)</f>
        <v>4653269</v>
      </c>
      <c r="E29" s="525">
        <f>SUM(E25:E28)</f>
        <v>1498065</v>
      </c>
      <c r="F29"/>
    </row>
    <row r="30" spans="1:6" ht="12.75" customHeight="1">
      <c r="A30" s="149"/>
      <c r="B30" s="150"/>
      <c r="C30" s="49"/>
      <c r="D30" s="49"/>
      <c r="E30" s="49"/>
      <c r="F30"/>
    </row>
    <row r="31" spans="1:6" ht="12.75" customHeight="1">
      <c r="A31" s="122" t="s">
        <v>91</v>
      </c>
      <c r="B31" s="151" t="s">
        <v>92</v>
      </c>
      <c r="C31" s="49"/>
      <c r="D31" s="49"/>
      <c r="E31" s="49"/>
      <c r="F31"/>
    </row>
    <row r="32" spans="1:6" ht="12.75" customHeight="1">
      <c r="A32" s="124" t="s">
        <v>93</v>
      </c>
      <c r="B32" s="125" t="s">
        <v>233</v>
      </c>
      <c r="C32" s="303">
        <v>105000</v>
      </c>
      <c r="D32" s="303">
        <v>105000</v>
      </c>
      <c r="E32" s="303">
        <v>46430</v>
      </c>
      <c r="F32"/>
    </row>
    <row r="33" spans="1:6" ht="12.75" customHeight="1">
      <c r="A33" s="124" t="s">
        <v>95</v>
      </c>
      <c r="B33" s="125" t="s">
        <v>96</v>
      </c>
      <c r="C33" s="303">
        <v>305000</v>
      </c>
      <c r="D33" s="303">
        <v>305000</v>
      </c>
      <c r="E33" s="303">
        <v>151118</v>
      </c>
      <c r="F33"/>
    </row>
    <row r="34" spans="1:6" ht="12.75" customHeight="1">
      <c r="A34" s="124" t="s">
        <v>97</v>
      </c>
      <c r="B34" s="125" t="s">
        <v>98</v>
      </c>
      <c r="C34" s="567">
        <v>40000</v>
      </c>
      <c r="D34" s="567">
        <v>40000</v>
      </c>
      <c r="E34" s="567"/>
      <c r="F34" s="479"/>
    </row>
    <row r="35" spans="1:5" ht="12.75" customHeight="1">
      <c r="A35" s="124" t="s">
        <v>99</v>
      </c>
      <c r="B35" s="125" t="s">
        <v>100</v>
      </c>
      <c r="C35" s="303">
        <v>50000</v>
      </c>
      <c r="D35" s="303">
        <v>50000</v>
      </c>
      <c r="E35" s="303"/>
    </row>
    <row r="36" spans="1:5" ht="12.75" customHeight="1">
      <c r="A36" s="124" t="s">
        <v>101</v>
      </c>
      <c r="B36" s="152" t="s">
        <v>102</v>
      </c>
      <c r="C36" s="305">
        <f>SUM(C31:C35)</f>
        <v>500000</v>
      </c>
      <c r="D36" s="305">
        <f>SUM(D31:D35)</f>
        <v>500000</v>
      </c>
      <c r="E36" s="305">
        <f>SUM(E31:E35)</f>
        <v>197548</v>
      </c>
    </row>
    <row r="37" spans="1:5" ht="12.75" customHeight="1">
      <c r="A37" s="124" t="s">
        <v>103</v>
      </c>
      <c r="B37" s="125" t="s">
        <v>104</v>
      </c>
      <c r="C37" s="305"/>
      <c r="D37" s="305"/>
      <c r="E37" s="305"/>
    </row>
    <row r="38" spans="1:5" ht="12.75" customHeight="1">
      <c r="A38" s="124" t="s">
        <v>105</v>
      </c>
      <c r="B38" s="125" t="s">
        <v>106</v>
      </c>
      <c r="C38" s="303">
        <v>1000000</v>
      </c>
      <c r="D38" s="303">
        <v>1000000</v>
      </c>
      <c r="E38" s="303">
        <v>370766</v>
      </c>
    </row>
    <row r="39" spans="1:5" ht="12.75" customHeight="1">
      <c r="A39" s="124" t="s">
        <v>107</v>
      </c>
      <c r="B39" s="125" t="s">
        <v>108</v>
      </c>
      <c r="C39" s="303"/>
      <c r="D39" s="303"/>
      <c r="E39" s="303"/>
    </row>
    <row r="40" spans="1:5" ht="12.75" customHeight="1">
      <c r="A40" s="124" t="s">
        <v>109</v>
      </c>
      <c r="B40" s="125" t="s">
        <v>110</v>
      </c>
      <c r="C40" s="303">
        <v>10000</v>
      </c>
      <c r="D40" s="303">
        <v>10000</v>
      </c>
      <c r="E40" s="303"/>
    </row>
    <row r="41" spans="1:5" ht="12.75" customHeight="1">
      <c r="A41" s="154" t="s">
        <v>111</v>
      </c>
      <c r="B41" s="155" t="s">
        <v>112</v>
      </c>
      <c r="C41" s="303">
        <v>400000</v>
      </c>
      <c r="D41" s="303">
        <v>400000</v>
      </c>
      <c r="E41" s="303">
        <v>206791</v>
      </c>
    </row>
    <row r="42" spans="1:5" ht="12.75" customHeight="1">
      <c r="A42" s="136" t="s">
        <v>113</v>
      </c>
      <c r="B42" s="156" t="s">
        <v>114</v>
      </c>
      <c r="C42" s="132">
        <f>SUM(C38:C41)</f>
        <v>1410000</v>
      </c>
      <c r="D42" s="132">
        <f>SUM(D38:D41)</f>
        <v>1410000</v>
      </c>
      <c r="E42" s="132">
        <f>SUM(E38:E41)</f>
        <v>577557</v>
      </c>
    </row>
    <row r="43" spans="1:5" ht="12.75" customHeight="1">
      <c r="A43" s="157" t="s">
        <v>115</v>
      </c>
      <c r="B43" s="158" t="s">
        <v>116</v>
      </c>
      <c r="C43" s="306">
        <f>SUM(C42,C36)</f>
        <v>1910000</v>
      </c>
      <c r="D43" s="306">
        <f>SUM(D42,D36)</f>
        <v>1910000</v>
      </c>
      <c r="E43" s="306">
        <f>SUM(E42,E36)</f>
        <v>775105</v>
      </c>
    </row>
    <row r="44" spans="1:5" ht="12.75">
      <c r="A44" s="122" t="s">
        <v>117</v>
      </c>
      <c r="B44" s="151" t="s">
        <v>118</v>
      </c>
      <c r="C44" s="303">
        <v>311000</v>
      </c>
      <c r="D44" s="303">
        <v>311000</v>
      </c>
      <c r="E44" s="303">
        <v>110369</v>
      </c>
    </row>
    <row r="45" spans="1:5" ht="12.75">
      <c r="A45" s="160" t="s">
        <v>119</v>
      </c>
      <c r="B45" s="161" t="s">
        <v>120</v>
      </c>
      <c r="C45" s="303"/>
      <c r="D45" s="303"/>
      <c r="E45" s="303">
        <v>1009</v>
      </c>
    </row>
    <row r="46" spans="1:5" ht="12.75">
      <c r="A46" s="124" t="s">
        <v>121</v>
      </c>
      <c r="B46" s="125" t="s">
        <v>122</v>
      </c>
      <c r="C46" s="303">
        <v>688000</v>
      </c>
      <c r="D46" s="303">
        <v>688000</v>
      </c>
      <c r="E46" s="303">
        <v>260532</v>
      </c>
    </row>
    <row r="47" spans="1:5" ht="12.75">
      <c r="A47" s="162" t="s">
        <v>123</v>
      </c>
      <c r="B47" s="163" t="s">
        <v>124</v>
      </c>
      <c r="C47" s="306">
        <f>SUM(C44:C46)</f>
        <v>999000</v>
      </c>
      <c r="D47" s="306">
        <f>SUM(D44:D46)</f>
        <v>999000</v>
      </c>
      <c r="E47" s="306">
        <f>SUM(E44:E46)</f>
        <v>371910</v>
      </c>
    </row>
    <row r="48" spans="1:5" ht="12.75">
      <c r="A48" s="124" t="s">
        <v>125</v>
      </c>
      <c r="B48" s="125" t="s">
        <v>126</v>
      </c>
      <c r="C48" s="303">
        <v>490000</v>
      </c>
      <c r="D48" s="303">
        <v>490000</v>
      </c>
      <c r="E48" s="303">
        <v>163482</v>
      </c>
    </row>
    <row r="49" spans="1:5" ht="12.75">
      <c r="A49" s="124" t="s">
        <v>127</v>
      </c>
      <c r="B49" s="125" t="s">
        <v>128</v>
      </c>
      <c r="C49" s="303">
        <v>752000</v>
      </c>
      <c r="D49" s="303">
        <v>752000</v>
      </c>
      <c r="E49" s="303">
        <v>297640</v>
      </c>
    </row>
    <row r="50" spans="1:5" ht="12.75">
      <c r="A50" s="124" t="s">
        <v>129</v>
      </c>
      <c r="B50" s="125" t="s">
        <v>130</v>
      </c>
      <c r="C50" s="303">
        <v>90000</v>
      </c>
      <c r="D50" s="303">
        <v>90000</v>
      </c>
      <c r="E50" s="303">
        <v>29116</v>
      </c>
    </row>
    <row r="51" spans="1:5" ht="12.75">
      <c r="A51" s="162" t="s">
        <v>131</v>
      </c>
      <c r="B51" s="163" t="s">
        <v>132</v>
      </c>
      <c r="C51" s="306">
        <f>SUM(C48:C50)</f>
        <v>1332000</v>
      </c>
      <c r="D51" s="306">
        <f>SUM(D48:D50)</f>
        <v>1332000</v>
      </c>
      <c r="E51" s="306">
        <f>SUM(E48:E50)</f>
        <v>490238</v>
      </c>
    </row>
    <row r="52" spans="1:5" ht="12.75">
      <c r="A52" s="124" t="s">
        <v>133</v>
      </c>
      <c r="B52" s="125" t="s">
        <v>134</v>
      </c>
      <c r="C52" s="303"/>
      <c r="D52" s="303"/>
      <c r="E52" s="303"/>
    </row>
    <row r="53" spans="1:5" ht="12.75">
      <c r="A53" s="124" t="s">
        <v>135</v>
      </c>
      <c r="B53" s="125" t="s">
        <v>136</v>
      </c>
      <c r="C53" s="303">
        <v>80000</v>
      </c>
      <c r="D53" s="303">
        <v>80000</v>
      </c>
      <c r="E53" s="303">
        <v>38286</v>
      </c>
    </row>
    <row r="54" spans="1:5" ht="12.75">
      <c r="A54" s="124" t="s">
        <v>137</v>
      </c>
      <c r="B54" s="125" t="s">
        <v>138</v>
      </c>
      <c r="C54" s="303">
        <v>609000</v>
      </c>
      <c r="D54" s="303">
        <v>609000</v>
      </c>
      <c r="E54" s="303"/>
    </row>
    <row r="55" spans="1:5" ht="12.75">
      <c r="A55" s="162" t="s">
        <v>139</v>
      </c>
      <c r="B55" s="163" t="s">
        <v>140</v>
      </c>
      <c r="C55" s="306">
        <f>SUM(C53:C54)</f>
        <v>689000</v>
      </c>
      <c r="D55" s="306">
        <f>SUM(D53:D54)</f>
        <v>689000</v>
      </c>
      <c r="E55" s="306">
        <f>SUM(E53:E54)</f>
        <v>38286</v>
      </c>
    </row>
    <row r="56" spans="1:5" ht="12.75">
      <c r="A56" s="162" t="s">
        <v>141</v>
      </c>
      <c r="B56" s="164" t="s">
        <v>142</v>
      </c>
      <c r="C56" s="189"/>
      <c r="D56" s="189"/>
      <c r="E56" s="189"/>
    </row>
    <row r="57" spans="1:5" ht="12.75">
      <c r="A57" s="154"/>
      <c r="B57" s="89" t="s">
        <v>143</v>
      </c>
      <c r="C57" s="191"/>
      <c r="D57" s="191"/>
      <c r="E57" s="191"/>
    </row>
    <row r="58" spans="1:5" s="333" customFormat="1" ht="69" customHeight="1">
      <c r="A58" s="329" t="s">
        <v>144</v>
      </c>
      <c r="B58" s="330" t="s">
        <v>145</v>
      </c>
      <c r="C58" s="331">
        <v>3044000</v>
      </c>
      <c r="D58" s="331">
        <v>3044000</v>
      </c>
      <c r="E58" s="331">
        <v>1975646</v>
      </c>
    </row>
    <row r="59" spans="1:5" ht="12.75">
      <c r="A59" s="154" t="s">
        <v>146</v>
      </c>
      <c r="B59" s="89" t="s">
        <v>147</v>
      </c>
      <c r="C59" s="191"/>
      <c r="D59" s="191"/>
      <c r="E59" s="191">
        <v>176000</v>
      </c>
    </row>
    <row r="60" spans="1:5" ht="13.5" customHeight="1">
      <c r="A60" s="167" t="s">
        <v>148</v>
      </c>
      <c r="B60" s="91" t="s">
        <v>149</v>
      </c>
      <c r="C60" s="98">
        <f>SUM(C58:C59)</f>
        <v>3044000</v>
      </c>
      <c r="D60" s="98">
        <f>SUM(D58:D59)</f>
        <v>3044000</v>
      </c>
      <c r="E60" s="98">
        <f>SUM(E58:E59)</f>
        <v>2151646</v>
      </c>
    </row>
    <row r="61" spans="1:5" ht="13.5" customHeight="1">
      <c r="A61" s="145" t="s">
        <v>150</v>
      </c>
      <c r="B61" s="93" t="s">
        <v>151</v>
      </c>
      <c r="C61" s="98">
        <v>409000</v>
      </c>
      <c r="D61" s="98">
        <v>409000</v>
      </c>
      <c r="E61" s="98"/>
    </row>
    <row r="62" spans="1:5" ht="13.5" customHeight="1">
      <c r="A62" s="145" t="s">
        <v>152</v>
      </c>
      <c r="B62" s="93" t="s">
        <v>153</v>
      </c>
      <c r="C62" s="98">
        <v>827000</v>
      </c>
      <c r="D62" s="98">
        <v>827000</v>
      </c>
      <c r="E62" s="98">
        <v>219569</v>
      </c>
    </row>
    <row r="63" spans="1:5" ht="13.5" customHeight="1">
      <c r="A63" s="145" t="s">
        <v>154</v>
      </c>
      <c r="B63" s="193" t="s">
        <v>155</v>
      </c>
      <c r="C63" s="98">
        <v>80000</v>
      </c>
      <c r="D63" s="98">
        <v>80000</v>
      </c>
      <c r="E63" s="98">
        <v>1150</v>
      </c>
    </row>
    <row r="64" spans="1:5" ht="13.5" customHeight="1">
      <c r="A64" s="145" t="s">
        <v>156</v>
      </c>
      <c r="B64" s="193" t="s">
        <v>157</v>
      </c>
      <c r="C64" s="569">
        <v>330000</v>
      </c>
      <c r="D64" s="569">
        <v>330000</v>
      </c>
      <c r="E64" s="569">
        <v>132050</v>
      </c>
    </row>
    <row r="65" spans="1:5" ht="13.5" customHeight="1">
      <c r="A65" s="169" t="s">
        <v>158</v>
      </c>
      <c r="B65" s="192" t="s">
        <v>159</v>
      </c>
      <c r="C65" s="98">
        <f>SUM(C61:C64)</f>
        <v>1646000</v>
      </c>
      <c r="D65" s="98">
        <f>SUM(D61:D64)</f>
        <v>1646000</v>
      </c>
      <c r="E65" s="98">
        <f>SUM(E61:E64)</f>
        <v>352769</v>
      </c>
    </row>
    <row r="66" spans="1:5" ht="13.5" customHeight="1">
      <c r="A66" s="170" t="s">
        <v>160</v>
      </c>
      <c r="B66" s="188" t="s">
        <v>161</v>
      </c>
      <c r="C66" s="194">
        <f>SUM(C65+C60+C56+C55+C52+C51)</f>
        <v>6711000</v>
      </c>
      <c r="D66" s="194">
        <f>SUM(D65+D60+D56+D55+D52+D51)</f>
        <v>6711000</v>
      </c>
      <c r="E66" s="194">
        <f>SUM(E65+E60+E56+E55+E52+E51)</f>
        <v>3032939</v>
      </c>
    </row>
    <row r="67" spans="1:5" ht="13.5" customHeight="1">
      <c r="A67" s="124" t="s">
        <v>162</v>
      </c>
      <c r="B67" s="93" t="s">
        <v>163</v>
      </c>
      <c r="C67" s="191">
        <v>100000</v>
      </c>
      <c r="D67" s="191">
        <v>100000</v>
      </c>
      <c r="E67" s="191">
        <v>13095</v>
      </c>
    </row>
    <row r="68" spans="1:5" ht="13.5" customHeight="1">
      <c r="A68" s="124" t="s">
        <v>164</v>
      </c>
      <c r="B68" s="93" t="s">
        <v>165</v>
      </c>
      <c r="C68" s="191"/>
      <c r="D68" s="191"/>
      <c r="E68" s="191"/>
    </row>
    <row r="69" spans="1:5" ht="13.5" customHeight="1">
      <c r="A69" s="162" t="s">
        <v>166</v>
      </c>
      <c r="B69" s="88" t="s">
        <v>167</v>
      </c>
      <c r="C69" s="194">
        <f>SUM(C67:C68)</f>
        <v>100000</v>
      </c>
      <c r="D69" s="194">
        <f>SUM(D67:D68)</f>
        <v>100000</v>
      </c>
      <c r="E69" s="194">
        <f>SUM(E67:E68)</f>
        <v>13095</v>
      </c>
    </row>
    <row r="70" spans="1:6" ht="26.25" customHeight="1">
      <c r="A70" s="167" t="s">
        <v>168</v>
      </c>
      <c r="B70" s="91" t="s">
        <v>169</v>
      </c>
      <c r="C70" s="98">
        <v>2632000</v>
      </c>
      <c r="D70" s="98">
        <v>2632000</v>
      </c>
      <c r="E70" s="98">
        <v>997161</v>
      </c>
      <c r="F70" s="3">
        <f>E70*27%</f>
        <v>269233.47000000003</v>
      </c>
    </row>
    <row r="71" spans="1:5" ht="13.5" customHeight="1">
      <c r="A71" s="136" t="s">
        <v>170</v>
      </c>
      <c r="B71" s="91" t="s">
        <v>171</v>
      </c>
      <c r="C71" s="518">
        <v>2483000</v>
      </c>
      <c r="D71" s="518">
        <v>2483000</v>
      </c>
      <c r="E71" s="518"/>
    </row>
    <row r="72" spans="1:5" ht="13.5" customHeight="1">
      <c r="A72" s="45" t="s">
        <v>172</v>
      </c>
      <c r="B72" s="91" t="s">
        <v>173</v>
      </c>
      <c r="C72" s="98"/>
      <c r="D72" s="98"/>
      <c r="E72" s="98"/>
    </row>
    <row r="73" spans="1:5" ht="13.5" customHeight="1">
      <c r="A73" s="174" t="s">
        <v>174</v>
      </c>
      <c r="B73" s="100" t="s">
        <v>175</v>
      </c>
      <c r="C73" s="98"/>
      <c r="D73" s="98"/>
      <c r="E73" s="98"/>
    </row>
    <row r="74" spans="1:5" ht="13.5" customHeight="1">
      <c r="A74" s="175" t="s">
        <v>176</v>
      </c>
      <c r="B74" s="101" t="s">
        <v>177</v>
      </c>
      <c r="C74" s="191"/>
      <c r="D74" s="191"/>
      <c r="E74" s="191"/>
    </row>
    <row r="75" spans="1:5" ht="13.5" customHeight="1">
      <c r="A75" s="175" t="s">
        <v>178</v>
      </c>
      <c r="B75" s="101" t="s">
        <v>179</v>
      </c>
      <c r="C75" s="191">
        <v>15000</v>
      </c>
      <c r="D75" s="191">
        <v>15000</v>
      </c>
      <c r="E75" s="191">
        <v>419</v>
      </c>
    </row>
    <row r="76" spans="1:5" ht="13.5" customHeight="1">
      <c r="A76" s="176" t="s">
        <v>180</v>
      </c>
      <c r="B76" s="91" t="s">
        <v>181</v>
      </c>
      <c r="C76" s="98">
        <f>SUM(C74:C75)</f>
        <v>15000</v>
      </c>
      <c r="D76" s="98">
        <f>SUM(D74:D75)</f>
        <v>15000</v>
      </c>
      <c r="E76" s="98">
        <f>SUM(E74:E75)</f>
        <v>419</v>
      </c>
    </row>
    <row r="77" spans="1:5" ht="13.5" customHeight="1">
      <c r="A77" s="177" t="s">
        <v>182</v>
      </c>
      <c r="B77" s="88" t="s">
        <v>183</v>
      </c>
      <c r="C77" s="520">
        <f>C76+C73+C72+C71+C70</f>
        <v>5130000</v>
      </c>
      <c r="D77" s="520">
        <f>D76+D73+D72+D71+D70</f>
        <v>5130000</v>
      </c>
      <c r="E77" s="520">
        <f>E76+E73+E72+E71+E70</f>
        <v>997580</v>
      </c>
    </row>
    <row r="78" spans="1:9" ht="13.5" customHeight="1">
      <c r="A78" s="178" t="s">
        <v>184</v>
      </c>
      <c r="B78" s="106" t="s">
        <v>185</v>
      </c>
      <c r="C78" s="194">
        <f>SUM(C77+C69+C66+C47+C43)</f>
        <v>14850000</v>
      </c>
      <c r="D78" s="194">
        <f>SUM(D77+D69+D66+D47+D43)</f>
        <v>14850000</v>
      </c>
      <c r="E78" s="194">
        <f>SUM(E77+E69+E66+E47+E43)</f>
        <v>5190629</v>
      </c>
      <c r="F78" s="104"/>
      <c r="G78" s="104"/>
      <c r="H78" s="104"/>
      <c r="I78" s="104"/>
    </row>
    <row r="79" spans="1:9" ht="13.5" customHeight="1">
      <c r="A79" s="176" t="s">
        <v>186</v>
      </c>
      <c r="B79" s="93" t="s">
        <v>187</v>
      </c>
      <c r="C79" s="98"/>
      <c r="D79" s="98"/>
      <c r="E79" s="98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98"/>
      <c r="D80" s="98"/>
      <c r="E80" s="98"/>
      <c r="F80" s="104"/>
      <c r="G80" s="104"/>
      <c r="H80" s="104"/>
      <c r="I80" s="104"/>
    </row>
    <row r="81" spans="1:9" ht="12" customHeight="1">
      <c r="A81" s="176"/>
      <c r="B81" s="141" t="s">
        <v>190</v>
      </c>
      <c r="C81" s="98"/>
      <c r="D81" s="98"/>
      <c r="E81" s="98"/>
      <c r="F81" s="104"/>
      <c r="G81" s="104"/>
      <c r="H81" s="104"/>
      <c r="I81" s="104"/>
    </row>
    <row r="82" spans="1:5" ht="12" customHeight="1">
      <c r="A82" s="176"/>
      <c r="B82" s="141" t="s">
        <v>191</v>
      </c>
      <c r="C82" s="49"/>
      <c r="D82" s="49"/>
      <c r="E82" s="49"/>
    </row>
    <row r="83" spans="1:5" ht="12" customHeight="1">
      <c r="A83" s="176"/>
      <c r="B83" s="67" t="s">
        <v>192</v>
      </c>
      <c r="C83" s="49"/>
      <c r="D83" s="49"/>
      <c r="E83" s="49"/>
    </row>
    <row r="84" spans="1:5" ht="12.75">
      <c r="A84" s="177" t="s">
        <v>193</v>
      </c>
      <c r="B84" s="88" t="s">
        <v>194</v>
      </c>
      <c r="C84" s="58">
        <f>SUM(C80:C83)</f>
        <v>0</v>
      </c>
      <c r="D84" s="58">
        <f>SUM(D80:D83)</f>
        <v>0</v>
      </c>
      <c r="E84" s="58">
        <f>SUM(E80:E83)</f>
        <v>0</v>
      </c>
    </row>
    <row r="85" spans="1:5" s="108" customFormat="1" ht="12.75">
      <c r="A85" s="178" t="s">
        <v>195</v>
      </c>
      <c r="B85" s="178" t="s">
        <v>196</v>
      </c>
      <c r="C85" s="82">
        <f>SUM(C79+C84)</f>
        <v>0</v>
      </c>
      <c r="D85" s="82">
        <f>SUM(D79+D84)</f>
        <v>0</v>
      </c>
      <c r="E85" s="82">
        <f>SUM(E79+E84)</f>
        <v>0</v>
      </c>
    </row>
    <row r="86" spans="1:5" ht="12.75">
      <c r="A86" s="141" t="s">
        <v>197</v>
      </c>
      <c r="B86" s="93" t="s">
        <v>198</v>
      </c>
      <c r="C86" s="191"/>
      <c r="D86" s="191"/>
      <c r="E86" s="191"/>
    </row>
    <row r="87" spans="1:5" s="111" customFormat="1" ht="12.75">
      <c r="A87" s="141" t="s">
        <v>199</v>
      </c>
      <c r="B87" s="93" t="s">
        <v>200</v>
      </c>
      <c r="C87" s="191"/>
      <c r="D87" s="191"/>
      <c r="E87" s="191"/>
    </row>
    <row r="88" spans="1:5" ht="12.75">
      <c r="A88" s="180" t="s">
        <v>201</v>
      </c>
      <c r="B88" s="93" t="s">
        <v>202</v>
      </c>
      <c r="C88" s="191"/>
      <c r="D88" s="191"/>
      <c r="E88" s="191"/>
    </row>
    <row r="89" spans="1:5" ht="13.5" customHeight="1">
      <c r="A89" s="180" t="s">
        <v>203</v>
      </c>
      <c r="B89" s="93" t="s">
        <v>204</v>
      </c>
      <c r="C89" s="566">
        <v>1653740</v>
      </c>
      <c r="D89" s="674">
        <v>1713771</v>
      </c>
      <c r="E89" s="566">
        <v>1630977</v>
      </c>
    </row>
    <row r="90" spans="1:5" ht="13.5" customHeight="1">
      <c r="A90" s="180" t="s">
        <v>205</v>
      </c>
      <c r="B90" s="93" t="s">
        <v>206</v>
      </c>
      <c r="C90" s="566"/>
      <c r="D90" s="566"/>
      <c r="E90" s="566">
        <v>51181</v>
      </c>
    </row>
    <row r="91" spans="1:5" ht="25.5" customHeight="1">
      <c r="A91" s="180" t="s">
        <v>208</v>
      </c>
      <c r="B91" s="93" t="s">
        <v>209</v>
      </c>
      <c r="C91" s="566">
        <v>446260</v>
      </c>
      <c r="D91" s="674">
        <v>462467</v>
      </c>
      <c r="E91" s="566">
        <v>454182</v>
      </c>
    </row>
    <row r="92" spans="1:5" ht="12.75">
      <c r="A92" s="181" t="s">
        <v>210</v>
      </c>
      <c r="B92" s="106" t="s">
        <v>211</v>
      </c>
      <c r="C92" s="518">
        <f>SUM(C86:C91)</f>
        <v>2100000</v>
      </c>
      <c r="D92" s="518">
        <f>SUM(D86:D91)</f>
        <v>2176238</v>
      </c>
      <c r="E92" s="518">
        <f>SUM(E86:E91)</f>
        <v>2136340</v>
      </c>
    </row>
    <row r="93" spans="1:5" ht="12.75">
      <c r="A93" s="180" t="s">
        <v>212</v>
      </c>
      <c r="B93" s="93" t="s">
        <v>213</v>
      </c>
      <c r="C93" s="565"/>
      <c r="D93" s="672">
        <v>96780</v>
      </c>
      <c r="E93" s="565">
        <v>96780</v>
      </c>
    </row>
    <row r="94" spans="1:5" ht="12.75">
      <c r="A94" s="180" t="s">
        <v>214</v>
      </c>
      <c r="B94" s="93" t="s">
        <v>215</v>
      </c>
      <c r="C94" s="191"/>
      <c r="D94" s="191"/>
      <c r="E94" s="565"/>
    </row>
    <row r="95" spans="1:5" ht="12.75">
      <c r="A95" s="180" t="s">
        <v>216</v>
      </c>
      <c r="B95" s="93" t="s">
        <v>217</v>
      </c>
      <c r="C95" s="191"/>
      <c r="D95" s="191"/>
      <c r="E95" s="565">
        <v>26131</v>
      </c>
    </row>
    <row r="96" spans="1:5" ht="24" customHeight="1">
      <c r="A96" s="180" t="s">
        <v>218</v>
      </c>
      <c r="B96" s="93" t="s">
        <v>219</v>
      </c>
      <c r="C96" s="191"/>
      <c r="D96" s="672">
        <v>26131</v>
      </c>
      <c r="E96" s="565"/>
    </row>
    <row r="97" spans="1:5" ht="12.75">
      <c r="A97" s="181" t="s">
        <v>220</v>
      </c>
      <c r="B97" s="106" t="s">
        <v>221</v>
      </c>
      <c r="C97" s="98">
        <f>SUM(C93:C96)</f>
        <v>0</v>
      </c>
      <c r="D97" s="673">
        <f>SUM(D93:D96)</f>
        <v>122911</v>
      </c>
      <c r="E97" s="702">
        <f>SUM(E93:E96)</f>
        <v>122911</v>
      </c>
    </row>
    <row r="98" spans="1:5" ht="25.5" customHeight="1">
      <c r="A98" s="180" t="s">
        <v>222</v>
      </c>
      <c r="B98" s="115" t="s">
        <v>223</v>
      </c>
      <c r="C98" s="191"/>
      <c r="D98" s="191"/>
      <c r="E98" s="191"/>
    </row>
    <row r="99" spans="1:5" ht="27" customHeight="1">
      <c r="A99" s="113" t="s">
        <v>224</v>
      </c>
      <c r="B99" s="93" t="s">
        <v>316</v>
      </c>
      <c r="C99" s="191"/>
      <c r="D99" s="191"/>
      <c r="E99" s="191"/>
    </row>
    <row r="100" spans="1:5" ht="12.75">
      <c r="A100" s="181" t="s">
        <v>226</v>
      </c>
      <c r="B100" s="182" t="s">
        <v>227</v>
      </c>
      <c r="C100" s="58">
        <f>SUM(C98:C99)</f>
        <v>0</v>
      </c>
      <c r="D100" s="58">
        <f>SUM(D98:D99)</f>
        <v>0</v>
      </c>
      <c r="E100" s="58">
        <f>SUM(E98:E99)</f>
        <v>0</v>
      </c>
    </row>
    <row r="101" spans="1:5" ht="12.75">
      <c r="A101" s="180"/>
      <c r="B101" s="183" t="s">
        <v>228</v>
      </c>
      <c r="C101" s="483">
        <f>SUM(C100+C97+C92+C85+C78+C29+C23)</f>
        <v>41709344</v>
      </c>
      <c r="D101" s="483">
        <f>SUM(D100+D97+D92+D85+D78+D29+D23)</f>
        <v>42010922</v>
      </c>
      <c r="E101" s="483">
        <f>SUM(E100+E97+E92+E85+E78+E29+E23)</f>
        <v>15689184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51" r:id="rId1"/>
  <headerFooter alignWithMargins="0">
    <oddHeader>&amp;L&amp;D&amp;C&amp;P/&amp;N</oddHeader>
    <oddFooter>&amp;L&amp;"Times New Roman,Normál"&amp;12&amp;F&amp;R&amp;A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1"/>
  <sheetViews>
    <sheetView view="pageBreakPreview" zoomScale="90" zoomScaleSheetLayoutView="90" zoomScalePageLayoutView="0" workbookViewId="0" topLeftCell="B76">
      <selection activeCell="E95" sqref="E94:E95"/>
    </sheetView>
  </sheetViews>
  <sheetFormatPr defaultColWidth="8.41015625" defaultRowHeight="18"/>
  <cols>
    <col min="1" max="1" width="8.41015625" style="19" customWidth="1"/>
    <col min="2" max="2" width="29.41015625" style="19" customWidth="1"/>
    <col min="3" max="3" width="9.66015625" style="39" customWidth="1"/>
    <col min="4" max="5" width="13.91015625" style="39" customWidth="1"/>
    <col min="6" max="248" width="7.08203125" style="19" customWidth="1"/>
    <col min="249" max="16384" width="8.41015625" style="19" customWidth="1"/>
  </cols>
  <sheetData>
    <row r="1" spans="1:5" ht="12.75">
      <c r="A1" s="40"/>
      <c r="B1" s="40"/>
      <c r="C1" s="606" t="s">
        <v>554</v>
      </c>
      <c r="D1" s="606" t="s">
        <v>554</v>
      </c>
      <c r="E1" s="606" t="s">
        <v>554</v>
      </c>
    </row>
    <row r="2" spans="1:5" ht="12.75">
      <c r="A2" s="718" t="s">
        <v>424</v>
      </c>
      <c r="B2" s="718"/>
      <c r="C2" s="718"/>
      <c r="D2" s="718"/>
      <c r="E2" s="19"/>
    </row>
    <row r="3" spans="1:5" ht="12.75">
      <c r="A3" s="40"/>
      <c r="B3" s="40"/>
      <c r="C3" s="486"/>
      <c r="D3" s="486"/>
      <c r="E3" s="486"/>
    </row>
    <row r="4" spans="1:5" ht="12.75">
      <c r="A4" s="94">
        <v>841402</v>
      </c>
      <c r="B4" s="43" t="s">
        <v>19</v>
      </c>
      <c r="C4" s="496" t="s">
        <v>416</v>
      </c>
      <c r="D4" s="496" t="s">
        <v>583</v>
      </c>
      <c r="E4" s="496" t="s">
        <v>607</v>
      </c>
    </row>
    <row r="5" spans="1:5" ht="12.75">
      <c r="A5" s="266" t="s">
        <v>317</v>
      </c>
      <c r="B5" s="45"/>
      <c r="C5" s="184"/>
      <c r="D5" s="184"/>
      <c r="E5" s="184"/>
    </row>
    <row r="6" spans="1:5" ht="12.75">
      <c r="A6" s="47" t="s">
        <v>46</v>
      </c>
      <c r="B6" s="48" t="s">
        <v>47</v>
      </c>
      <c r="C6" s="184"/>
      <c r="D6" s="184"/>
      <c r="E6" s="184"/>
    </row>
    <row r="7" spans="1:5" ht="12.75">
      <c r="A7" s="50" t="s">
        <v>48</v>
      </c>
      <c r="B7" s="51" t="s">
        <v>49</v>
      </c>
      <c r="C7" s="184"/>
      <c r="D7" s="184"/>
      <c r="E7" s="184"/>
    </row>
    <row r="8" spans="1:5" ht="12.75">
      <c r="A8" s="50" t="s">
        <v>50</v>
      </c>
      <c r="B8" s="51" t="s">
        <v>51</v>
      </c>
      <c r="C8" s="184"/>
      <c r="D8" s="184"/>
      <c r="E8" s="184"/>
    </row>
    <row r="9" spans="1:5" ht="12.75">
      <c r="A9" s="50" t="s">
        <v>52</v>
      </c>
      <c r="B9" s="51" t="s">
        <v>53</v>
      </c>
      <c r="C9" s="184"/>
      <c r="D9" s="184"/>
      <c r="E9" s="184"/>
    </row>
    <row r="10" spans="1:5" ht="12.75">
      <c r="A10" s="50" t="s">
        <v>54</v>
      </c>
      <c r="B10" s="52" t="s">
        <v>55</v>
      </c>
      <c r="C10" s="184"/>
      <c r="D10" s="184"/>
      <c r="E10" s="184"/>
    </row>
    <row r="11" spans="1:5" ht="12.75">
      <c r="A11" s="50" t="s">
        <v>56</v>
      </c>
      <c r="B11" s="52" t="s">
        <v>57</v>
      </c>
      <c r="C11" s="184"/>
      <c r="D11" s="184"/>
      <c r="E11" s="184"/>
    </row>
    <row r="12" spans="1:5" ht="12.75">
      <c r="A12" s="50" t="s">
        <v>58</v>
      </c>
      <c r="B12" s="53" t="s">
        <v>229</v>
      </c>
      <c r="C12" s="184"/>
      <c r="D12" s="184"/>
      <c r="E12" s="184"/>
    </row>
    <row r="13" spans="1:5" ht="12.75">
      <c r="A13" s="50" t="s">
        <v>60</v>
      </c>
      <c r="B13" s="53" t="s">
        <v>61</v>
      </c>
      <c r="C13" s="184"/>
      <c r="D13" s="184"/>
      <c r="E13" s="184"/>
    </row>
    <row r="14" spans="1:5" ht="12.75">
      <c r="A14" s="50" t="s">
        <v>62</v>
      </c>
      <c r="B14" s="51" t="s">
        <v>230</v>
      </c>
      <c r="C14" s="184"/>
      <c r="D14" s="184"/>
      <c r="E14" s="184"/>
    </row>
    <row r="15" spans="1:5" ht="12.75">
      <c r="A15" s="50" t="s">
        <v>64</v>
      </c>
      <c r="B15" s="51" t="s">
        <v>231</v>
      </c>
      <c r="C15" s="184"/>
      <c r="D15" s="184"/>
      <c r="E15" s="184"/>
    </row>
    <row r="16" spans="1:5" ht="12.75">
      <c r="A16" s="54" t="s">
        <v>65</v>
      </c>
      <c r="B16" s="55" t="s">
        <v>66</v>
      </c>
      <c r="C16" s="184"/>
      <c r="D16" s="184"/>
      <c r="E16" s="184"/>
    </row>
    <row r="17" spans="1:5" ht="12.75">
      <c r="A17" s="56" t="s">
        <v>67</v>
      </c>
      <c r="B17" s="57" t="s">
        <v>68</v>
      </c>
      <c r="C17" s="58">
        <f>SUM(C6:C16)</f>
        <v>0</v>
      </c>
      <c r="D17" s="58">
        <f>SUM(D6:D16)</f>
        <v>0</v>
      </c>
      <c r="E17" s="58">
        <f>SUM(E6:E16)</f>
        <v>0</v>
      </c>
    </row>
    <row r="18" spans="1:5" ht="12.75">
      <c r="A18" s="59" t="s">
        <v>69</v>
      </c>
      <c r="B18" s="60" t="s">
        <v>70</v>
      </c>
      <c r="C18" s="184"/>
      <c r="D18" s="184"/>
      <c r="E18" s="184"/>
    </row>
    <row r="19" spans="1:5" ht="12.75">
      <c r="A19" s="59" t="s">
        <v>71</v>
      </c>
      <c r="B19" s="60" t="s">
        <v>72</v>
      </c>
      <c r="C19" s="184"/>
      <c r="D19" s="184"/>
      <c r="E19" s="184"/>
    </row>
    <row r="20" spans="1:5" ht="12.75">
      <c r="A20" s="59" t="s">
        <v>73</v>
      </c>
      <c r="B20" s="60" t="s">
        <v>74</v>
      </c>
      <c r="C20" s="184"/>
      <c r="D20" s="184"/>
      <c r="E20" s="184"/>
    </row>
    <row r="21" spans="1:5" ht="12.75">
      <c r="A21" s="59" t="s">
        <v>75</v>
      </c>
      <c r="B21" s="60" t="s">
        <v>76</v>
      </c>
      <c r="C21" s="184"/>
      <c r="D21" s="184"/>
      <c r="E21" s="184"/>
    </row>
    <row r="22" spans="1:5" ht="12.75">
      <c r="A22" s="56" t="s">
        <v>77</v>
      </c>
      <c r="B22" s="57" t="s">
        <v>78</v>
      </c>
      <c r="C22" s="44">
        <f>SUM(C18:C21)</f>
        <v>0</v>
      </c>
      <c r="D22" s="44">
        <f>SUM(D18:D21)</f>
        <v>0</v>
      </c>
      <c r="E22" s="44">
        <f>SUM(E18:E21)</f>
        <v>0</v>
      </c>
    </row>
    <row r="23" spans="1:5" ht="13.5" customHeight="1">
      <c r="A23" s="62" t="s">
        <v>79</v>
      </c>
      <c r="B23" s="63" t="s">
        <v>80</v>
      </c>
      <c r="C23" s="58">
        <f>SUM(C22,C17)</f>
        <v>0</v>
      </c>
      <c r="D23" s="58">
        <f>SUM(D22,D17)</f>
        <v>0</v>
      </c>
      <c r="E23" s="58">
        <f>SUM(E22,E17)</f>
        <v>0</v>
      </c>
    </row>
    <row r="24" spans="1:5" ht="12.75">
      <c r="A24" s="64"/>
      <c r="B24" s="65"/>
      <c r="C24" s="184"/>
      <c r="D24" s="184"/>
      <c r="E24" s="184"/>
    </row>
    <row r="25" spans="1:5" ht="12.75">
      <c r="A25" s="66" t="s">
        <v>81</v>
      </c>
      <c r="B25" s="67" t="s">
        <v>232</v>
      </c>
      <c r="C25" s="49"/>
      <c r="D25" s="49"/>
      <c r="E25" s="49"/>
    </row>
    <row r="26" spans="1:5" ht="12.75">
      <c r="A26" s="68" t="s">
        <v>83</v>
      </c>
      <c r="B26" s="67" t="s">
        <v>84</v>
      </c>
      <c r="C26" s="49"/>
      <c r="D26" s="49"/>
      <c r="E26" s="49"/>
    </row>
    <row r="27" spans="1:5" ht="12.75">
      <c r="A27" s="69" t="s">
        <v>85</v>
      </c>
      <c r="B27" s="70" t="s">
        <v>86</v>
      </c>
      <c r="C27" s="184"/>
      <c r="D27" s="184"/>
      <c r="E27" s="184"/>
    </row>
    <row r="28" spans="1:5" ht="12.75">
      <c r="A28" s="71" t="s">
        <v>87</v>
      </c>
      <c r="B28" s="70" t="s">
        <v>88</v>
      </c>
      <c r="C28" s="184"/>
      <c r="D28" s="184"/>
      <c r="E28" s="184"/>
    </row>
    <row r="29" spans="1:5" ht="12.75">
      <c r="A29" s="72" t="s">
        <v>89</v>
      </c>
      <c r="B29" s="73" t="s">
        <v>90</v>
      </c>
      <c r="C29" s="298">
        <f>SUM(C25:C28)</f>
        <v>0</v>
      </c>
      <c r="D29" s="298">
        <f>SUM(D25:D28)</f>
        <v>0</v>
      </c>
      <c r="E29" s="298">
        <f>SUM(E25:E28)</f>
        <v>0</v>
      </c>
    </row>
    <row r="30" spans="1:5" ht="12.75">
      <c r="A30" s="186"/>
      <c r="B30" s="45"/>
      <c r="C30" s="184"/>
      <c r="D30" s="184"/>
      <c r="E30" s="184"/>
    </row>
    <row r="31" spans="1:5" ht="12.75">
      <c r="A31" s="47" t="s">
        <v>91</v>
      </c>
      <c r="B31" s="74" t="s">
        <v>92</v>
      </c>
      <c r="C31" s="184"/>
      <c r="D31" s="184"/>
      <c r="E31" s="184"/>
    </row>
    <row r="32" spans="1:5" ht="12.75">
      <c r="A32" s="50" t="s">
        <v>93</v>
      </c>
      <c r="B32" s="51" t="s">
        <v>233</v>
      </c>
      <c r="C32" s="184"/>
      <c r="D32" s="184"/>
      <c r="E32" s="184"/>
    </row>
    <row r="33" spans="1:5" ht="12.75">
      <c r="A33" s="50" t="s">
        <v>95</v>
      </c>
      <c r="B33" s="51" t="s">
        <v>96</v>
      </c>
      <c r="C33" s="184"/>
      <c r="D33" s="184"/>
      <c r="E33" s="184"/>
    </row>
    <row r="34" spans="1:5" ht="12.75">
      <c r="A34" s="50" t="s">
        <v>97</v>
      </c>
      <c r="B34" s="51" t="s">
        <v>98</v>
      </c>
      <c r="C34" s="184"/>
      <c r="D34" s="184"/>
      <c r="E34" s="184"/>
    </row>
    <row r="35" spans="1:5" ht="12.75">
      <c r="A35" s="50" t="s">
        <v>99</v>
      </c>
      <c r="B35" s="51" t="s">
        <v>100</v>
      </c>
      <c r="C35" s="184"/>
      <c r="D35" s="184"/>
      <c r="E35" s="184"/>
    </row>
    <row r="36" spans="1:5" ht="12.75">
      <c r="A36" s="50" t="s">
        <v>101</v>
      </c>
      <c r="B36" s="75" t="s">
        <v>102</v>
      </c>
      <c r="C36" s="322">
        <f>SUM(C31:C35)</f>
        <v>0</v>
      </c>
      <c r="D36" s="322">
        <f>SUM(D31:D35)</f>
        <v>0</v>
      </c>
      <c r="E36" s="322">
        <f>SUM(E31:E35)</f>
        <v>0</v>
      </c>
    </row>
    <row r="37" spans="1:5" ht="12.75">
      <c r="A37" s="50" t="s">
        <v>103</v>
      </c>
      <c r="B37" s="51" t="s">
        <v>104</v>
      </c>
      <c r="C37" s="322"/>
      <c r="D37" s="322"/>
      <c r="E37" s="322"/>
    </row>
    <row r="38" spans="1:5" ht="12.75">
      <c r="A38" s="50" t="s">
        <v>105</v>
      </c>
      <c r="B38" s="51" t="s">
        <v>106</v>
      </c>
      <c r="C38" s="184"/>
      <c r="D38" s="184"/>
      <c r="E38" s="184"/>
    </row>
    <row r="39" spans="1:5" ht="12.75">
      <c r="A39" s="50" t="s">
        <v>107</v>
      </c>
      <c r="B39" s="51" t="s">
        <v>108</v>
      </c>
      <c r="C39" s="184"/>
      <c r="D39" s="184"/>
      <c r="E39" s="184"/>
    </row>
    <row r="40" spans="1:5" ht="12.75">
      <c r="A40" s="50" t="s">
        <v>109</v>
      </c>
      <c r="B40" s="51" t="s">
        <v>110</v>
      </c>
      <c r="C40" s="184"/>
      <c r="D40" s="184"/>
      <c r="E40" s="184"/>
    </row>
    <row r="41" spans="1:6" ht="12.75" customHeight="1">
      <c r="A41" s="77" t="s">
        <v>111</v>
      </c>
      <c r="B41" s="78" t="s">
        <v>112</v>
      </c>
      <c r="C41" s="184">
        <v>232000</v>
      </c>
      <c r="D41" s="184">
        <v>232000</v>
      </c>
      <c r="E41" s="184"/>
      <c r="F41"/>
    </row>
    <row r="42" spans="1:5" ht="13.5" customHeight="1">
      <c r="A42" s="62" t="s">
        <v>113</v>
      </c>
      <c r="B42" s="79" t="s">
        <v>114</v>
      </c>
      <c r="C42" s="44">
        <f>SUM(C38:C41)</f>
        <v>232000</v>
      </c>
      <c r="D42" s="44">
        <f>SUM(D38:D41)</f>
        <v>232000</v>
      </c>
      <c r="E42" s="44">
        <f>SUM(E38:E41)</f>
        <v>0</v>
      </c>
    </row>
    <row r="43" spans="1:5" ht="13.5" customHeight="1">
      <c r="A43" s="80" t="s">
        <v>115</v>
      </c>
      <c r="B43" s="81" t="s">
        <v>116</v>
      </c>
      <c r="C43" s="323">
        <f>SUM(C42,C36)</f>
        <v>232000</v>
      </c>
      <c r="D43" s="323">
        <f>SUM(D42,D36)</f>
        <v>232000</v>
      </c>
      <c r="E43" s="323">
        <f>SUM(E42,E36)</f>
        <v>0</v>
      </c>
    </row>
    <row r="44" spans="1:5" ht="12.75">
      <c r="A44" s="47" t="s">
        <v>117</v>
      </c>
      <c r="B44" s="74" t="s">
        <v>118</v>
      </c>
      <c r="C44" s="184"/>
      <c r="D44" s="184"/>
      <c r="E44" s="184"/>
    </row>
    <row r="45" spans="1:5" ht="12.75">
      <c r="A45" s="83" t="s">
        <v>119</v>
      </c>
      <c r="B45" s="84" t="s">
        <v>120</v>
      </c>
      <c r="C45" s="184"/>
      <c r="D45" s="184"/>
      <c r="E45" s="184"/>
    </row>
    <row r="46" spans="1:5" ht="12.75">
      <c r="A46" s="50" t="s">
        <v>121</v>
      </c>
      <c r="B46" s="51" t="s">
        <v>122</v>
      </c>
      <c r="C46" s="184"/>
      <c r="D46" s="184"/>
      <c r="E46" s="184"/>
    </row>
    <row r="47" spans="1:5" ht="12.75">
      <c r="A47" s="85" t="s">
        <v>123</v>
      </c>
      <c r="B47" s="86" t="s">
        <v>124</v>
      </c>
      <c r="C47" s="323">
        <f>SUM(C44:C46)</f>
        <v>0</v>
      </c>
      <c r="D47" s="323">
        <f>SUM(D44:D46)</f>
        <v>0</v>
      </c>
      <c r="E47" s="323">
        <f>SUM(E44:E46)</f>
        <v>0</v>
      </c>
    </row>
    <row r="48" spans="1:5" ht="12.75">
      <c r="A48" s="50" t="s">
        <v>125</v>
      </c>
      <c r="B48" s="51" t="s">
        <v>126</v>
      </c>
      <c r="C48" s="184">
        <v>8000000</v>
      </c>
      <c r="D48" s="184">
        <v>8000000</v>
      </c>
      <c r="E48" s="184">
        <v>3218188</v>
      </c>
    </row>
    <row r="49" spans="1:5" ht="12.75">
      <c r="A49" s="50" t="s">
        <v>127</v>
      </c>
      <c r="B49" s="51" t="s">
        <v>128</v>
      </c>
      <c r="C49" s="184"/>
      <c r="D49" s="184"/>
      <c r="E49" s="184"/>
    </row>
    <row r="50" spans="1:5" ht="12.75">
      <c r="A50" s="50" t="s">
        <v>129</v>
      </c>
      <c r="B50" s="51" t="s">
        <v>130</v>
      </c>
      <c r="C50" s="184"/>
      <c r="D50" s="184"/>
      <c r="E50" s="184"/>
    </row>
    <row r="51" spans="1:5" ht="12.75">
      <c r="A51" s="85" t="s">
        <v>131</v>
      </c>
      <c r="B51" s="86" t="s">
        <v>132</v>
      </c>
      <c r="C51" s="323">
        <f>SUM(C48:C50)</f>
        <v>8000000</v>
      </c>
      <c r="D51" s="323">
        <f>SUM(D48:D50)</f>
        <v>8000000</v>
      </c>
      <c r="E51" s="323">
        <f>SUM(E48:E50)</f>
        <v>3218188</v>
      </c>
    </row>
    <row r="52" spans="1:5" ht="12.75">
      <c r="A52" s="50" t="s">
        <v>133</v>
      </c>
      <c r="B52" s="51" t="s">
        <v>134</v>
      </c>
      <c r="C52" s="184"/>
      <c r="D52" s="184"/>
      <c r="E52" s="184"/>
    </row>
    <row r="53" spans="1:5" ht="12.75">
      <c r="A53" s="50" t="s">
        <v>135</v>
      </c>
      <c r="B53" s="51" t="s">
        <v>136</v>
      </c>
      <c r="C53" s="184"/>
      <c r="D53" s="184"/>
      <c r="E53" s="184"/>
    </row>
    <row r="54" spans="1:5" ht="12.75">
      <c r="A54" s="50" t="s">
        <v>137</v>
      </c>
      <c r="B54" s="51" t="s">
        <v>318</v>
      </c>
      <c r="C54" s="184">
        <v>991000</v>
      </c>
      <c r="D54" s="655">
        <v>1023756</v>
      </c>
      <c r="E54" s="659">
        <v>227200</v>
      </c>
    </row>
    <row r="55" spans="1:5" ht="12.75">
      <c r="A55" s="85" t="s">
        <v>139</v>
      </c>
      <c r="B55" s="86" t="s">
        <v>140</v>
      </c>
      <c r="C55" s="323">
        <f>SUM(C53:C54)</f>
        <v>991000</v>
      </c>
      <c r="D55" s="323">
        <f>SUM(D53:D54)</f>
        <v>1023756</v>
      </c>
      <c r="E55" s="712">
        <f>SUM(E53:E54)</f>
        <v>227200</v>
      </c>
    </row>
    <row r="56" spans="1:5" ht="12.75">
      <c r="A56" s="85" t="s">
        <v>141</v>
      </c>
      <c r="B56" s="88" t="s">
        <v>142</v>
      </c>
      <c r="C56" s="324"/>
      <c r="D56" s="324"/>
      <c r="E56" s="713"/>
    </row>
    <row r="57" spans="1:5" ht="12.75">
      <c r="A57" s="77"/>
      <c r="B57" s="89" t="s">
        <v>143</v>
      </c>
      <c r="C57" s="166"/>
      <c r="D57" s="166"/>
      <c r="E57" s="707"/>
    </row>
    <row r="58" spans="1:5" ht="12.75">
      <c r="A58" s="77" t="s">
        <v>144</v>
      </c>
      <c r="B58" s="89" t="s">
        <v>145</v>
      </c>
      <c r="C58" s="166"/>
      <c r="D58" s="651">
        <v>132000</v>
      </c>
      <c r="E58" s="707">
        <v>132000</v>
      </c>
    </row>
    <row r="59" spans="1:5" ht="12.75">
      <c r="A59" s="77" t="s">
        <v>146</v>
      </c>
      <c r="B59" s="89" t="s">
        <v>147</v>
      </c>
      <c r="C59" s="166"/>
      <c r="D59" s="166"/>
      <c r="E59" s="166"/>
    </row>
    <row r="60" spans="1:5" ht="27" customHeight="1">
      <c r="A60" s="90" t="s">
        <v>148</v>
      </c>
      <c r="B60" s="91" t="s">
        <v>149</v>
      </c>
      <c r="C60" s="168">
        <f>SUM(C58:C59)</f>
        <v>0</v>
      </c>
      <c r="D60" s="168">
        <f>SUM(D58:D59)</f>
        <v>132000</v>
      </c>
      <c r="E60" s="168">
        <f>SUM(E58:E59)</f>
        <v>132000</v>
      </c>
    </row>
    <row r="61" spans="1:5" ht="13.5" customHeight="1">
      <c r="A61" s="71" t="s">
        <v>150</v>
      </c>
      <c r="B61" s="93" t="s">
        <v>151</v>
      </c>
      <c r="C61" s="168"/>
      <c r="D61" s="168"/>
      <c r="E61" s="168"/>
    </row>
    <row r="62" spans="1:5" ht="13.5" customHeight="1">
      <c r="A62" s="71" t="s">
        <v>152</v>
      </c>
      <c r="B62" s="93" t="s">
        <v>153</v>
      </c>
      <c r="C62" s="168"/>
      <c r="D62" s="168"/>
      <c r="E62" s="168"/>
    </row>
    <row r="63" spans="1:5" ht="13.5" customHeight="1">
      <c r="A63" s="71" t="s">
        <v>154</v>
      </c>
      <c r="B63" s="93" t="s">
        <v>155</v>
      </c>
      <c r="C63" s="168"/>
      <c r="D63" s="168"/>
      <c r="E63" s="168"/>
    </row>
    <row r="64" spans="1:5" ht="13.5" customHeight="1">
      <c r="A64" s="71" t="s">
        <v>156</v>
      </c>
      <c r="B64" s="93" t="s">
        <v>157</v>
      </c>
      <c r="C64" s="168"/>
      <c r="D64" s="168"/>
      <c r="E64" s="168"/>
    </row>
    <row r="65" spans="1:5" ht="13.5" customHeight="1">
      <c r="A65" s="94" t="s">
        <v>158</v>
      </c>
      <c r="B65" s="91" t="s">
        <v>159</v>
      </c>
      <c r="C65" s="168">
        <f>SUM(C61:C64)</f>
        <v>0</v>
      </c>
      <c r="D65" s="168">
        <f>SUM(D61:D64)</f>
        <v>0</v>
      </c>
      <c r="E65" s="168">
        <f>SUM(E61:E64)</f>
        <v>0</v>
      </c>
    </row>
    <row r="66" spans="1:5" ht="13.5" customHeight="1">
      <c r="A66" s="95" t="s">
        <v>160</v>
      </c>
      <c r="B66" s="88" t="s">
        <v>161</v>
      </c>
      <c r="C66" s="325">
        <f>SUM(C65+C60+C56+C55+C51)</f>
        <v>8991000</v>
      </c>
      <c r="D66" s="325">
        <f>SUM(D65+D60+D56+D55+D51)</f>
        <v>9155756</v>
      </c>
      <c r="E66" s="325">
        <f>SUM(E65+E60+E56+E55+E51)</f>
        <v>3577388</v>
      </c>
    </row>
    <row r="67" spans="1:5" ht="12.75">
      <c r="A67" s="50" t="s">
        <v>162</v>
      </c>
      <c r="B67" s="93" t="s">
        <v>163</v>
      </c>
      <c r="C67" s="172"/>
      <c r="D67" s="172"/>
      <c r="E67" s="172"/>
    </row>
    <row r="68" spans="1:5" ht="12.75">
      <c r="A68" s="50" t="s">
        <v>164</v>
      </c>
      <c r="B68" s="93" t="s">
        <v>165</v>
      </c>
      <c r="C68" s="172"/>
      <c r="D68" s="172"/>
      <c r="E68" s="172"/>
    </row>
    <row r="69" spans="1:5" ht="24" customHeight="1">
      <c r="A69" s="85" t="s">
        <v>166</v>
      </c>
      <c r="B69" s="88" t="s">
        <v>167</v>
      </c>
      <c r="C69" s="171">
        <f>SUM(C67:C68)</f>
        <v>0</v>
      </c>
      <c r="D69" s="171">
        <f>SUM(D67:D68)</f>
        <v>0</v>
      </c>
      <c r="E69" s="171">
        <f>SUM(E67:E68)</f>
        <v>0</v>
      </c>
    </row>
    <row r="70" spans="1:5" ht="26.25" customHeight="1">
      <c r="A70" s="90" t="s">
        <v>168</v>
      </c>
      <c r="B70" s="91" t="s">
        <v>169</v>
      </c>
      <c r="C70" s="173">
        <v>2490000</v>
      </c>
      <c r="D70" s="652">
        <v>2534484</v>
      </c>
      <c r="E70" s="708">
        <v>945919</v>
      </c>
    </row>
    <row r="71" spans="1:5" ht="15.75" customHeight="1">
      <c r="A71" s="62" t="s">
        <v>170</v>
      </c>
      <c r="B71" s="91" t="s">
        <v>171</v>
      </c>
      <c r="C71" s="173"/>
      <c r="D71" s="173"/>
      <c r="E71" s="173"/>
    </row>
    <row r="72" spans="1:5" ht="15.75" customHeight="1">
      <c r="A72" s="45" t="s">
        <v>172</v>
      </c>
      <c r="B72" s="91" t="s">
        <v>173</v>
      </c>
      <c r="C72" s="173"/>
      <c r="D72" s="173"/>
      <c r="E72" s="173"/>
    </row>
    <row r="73" spans="1:5" ht="15.75" customHeight="1">
      <c r="A73" s="99" t="s">
        <v>174</v>
      </c>
      <c r="B73" s="100" t="s">
        <v>175</v>
      </c>
      <c r="C73" s="173"/>
      <c r="D73" s="173"/>
      <c r="E73" s="173"/>
    </row>
    <row r="74" spans="1:5" ht="15.75" customHeight="1">
      <c r="A74" s="30" t="s">
        <v>176</v>
      </c>
      <c r="B74" s="101" t="s">
        <v>177</v>
      </c>
      <c r="C74" s="172"/>
      <c r="D74" s="172"/>
      <c r="E74" s="172"/>
    </row>
    <row r="75" spans="1:5" ht="15.75" customHeight="1">
      <c r="A75" s="30" t="s">
        <v>178</v>
      </c>
      <c r="B75" s="101" t="s">
        <v>179</v>
      </c>
      <c r="C75" s="172"/>
      <c r="D75" s="172"/>
      <c r="E75" s="172"/>
    </row>
    <row r="76" spans="1:5" ht="12.75">
      <c r="A76" s="102" t="s">
        <v>180</v>
      </c>
      <c r="B76" s="91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24.75" customHeight="1">
      <c r="A77" s="103" t="s">
        <v>182</v>
      </c>
      <c r="B77" s="88" t="s">
        <v>183</v>
      </c>
      <c r="C77" s="171">
        <f>C76+C73+C72+C71+C70</f>
        <v>2490000</v>
      </c>
      <c r="D77" s="171">
        <f>D76+D73+D72+D71+D70</f>
        <v>2534484</v>
      </c>
      <c r="E77" s="171">
        <f>E76+E73+E72+E71+E70</f>
        <v>945919</v>
      </c>
    </row>
    <row r="78" spans="1:9" ht="15.75" customHeight="1">
      <c r="A78" s="105" t="s">
        <v>184</v>
      </c>
      <c r="B78" s="106" t="s">
        <v>185</v>
      </c>
      <c r="C78" s="171">
        <f>SUM(C77+C69+C66+C47+C43)</f>
        <v>11713000</v>
      </c>
      <c r="D78" s="171">
        <f>SUM(D77+D69+D66+D47+D43)</f>
        <v>11922240</v>
      </c>
      <c r="E78" s="171">
        <f>SUM(E77+E69+E66+E47+E43)</f>
        <v>4523307</v>
      </c>
      <c r="F78" s="104"/>
      <c r="G78" s="104"/>
      <c r="H78" s="104"/>
      <c r="I78" s="104"/>
    </row>
    <row r="79" spans="1:9" ht="15.75" customHeight="1">
      <c r="A79" s="102" t="s">
        <v>186</v>
      </c>
      <c r="B79" s="93" t="s">
        <v>187</v>
      </c>
      <c r="C79" s="173"/>
      <c r="D79" s="173"/>
      <c r="E79" s="173"/>
      <c r="F79" s="104"/>
      <c r="G79" s="104"/>
      <c r="H79" s="104"/>
      <c r="I79" s="104"/>
    </row>
    <row r="80" spans="1:9" ht="24.75" customHeight="1">
      <c r="A80" s="102" t="s">
        <v>188</v>
      </c>
      <c r="B80" s="93" t="s">
        <v>189</v>
      </c>
      <c r="C80" s="173"/>
      <c r="D80" s="173"/>
      <c r="E80" s="173"/>
      <c r="F80" s="104"/>
      <c r="G80" s="104"/>
      <c r="H80" s="104"/>
      <c r="I80" s="104"/>
    </row>
    <row r="81" spans="1:9" ht="13.5" customHeight="1">
      <c r="A81" s="102"/>
      <c r="B81" s="67" t="s">
        <v>190</v>
      </c>
      <c r="C81" s="173"/>
      <c r="D81" s="173"/>
      <c r="E81" s="173"/>
      <c r="F81" s="104"/>
      <c r="G81" s="104"/>
      <c r="H81" s="104"/>
      <c r="I81" s="104"/>
    </row>
    <row r="82" spans="1:5" ht="13.5" customHeight="1">
      <c r="A82" s="102"/>
      <c r="B82" s="67" t="s">
        <v>191</v>
      </c>
      <c r="C82" s="184"/>
      <c r="D82" s="184"/>
      <c r="E82" s="184"/>
    </row>
    <row r="83" spans="1:5" ht="13.5" customHeight="1">
      <c r="A83" s="102"/>
      <c r="B83" s="67" t="s">
        <v>192</v>
      </c>
      <c r="C83" s="184"/>
      <c r="D83" s="184"/>
      <c r="E83" s="184"/>
    </row>
    <row r="84" spans="1:5" ht="25.5">
      <c r="A84" s="103" t="s">
        <v>193</v>
      </c>
      <c r="B84" s="88" t="s">
        <v>194</v>
      </c>
      <c r="C84" s="44">
        <f>SUM(C80:C83)</f>
        <v>0</v>
      </c>
      <c r="D84" s="44">
        <f>SUM(D80:D83)</f>
        <v>0</v>
      </c>
      <c r="E84" s="44">
        <f>SUM(E80:E83)</f>
        <v>0</v>
      </c>
    </row>
    <row r="85" spans="1:5" s="107" customFormat="1" ht="12.75">
      <c r="A85" s="105" t="s">
        <v>195</v>
      </c>
      <c r="B85" s="105" t="s">
        <v>196</v>
      </c>
      <c r="C85" s="323">
        <f>SUM(C79+C84)</f>
        <v>0</v>
      </c>
      <c r="D85" s="323">
        <f>SUM(D79+D84)</f>
        <v>0</v>
      </c>
      <c r="E85" s="323">
        <f>SUM(E79+E84)</f>
        <v>0</v>
      </c>
    </row>
    <row r="86" spans="1:5" ht="12.75">
      <c r="A86" s="67" t="s">
        <v>197</v>
      </c>
      <c r="B86" s="93" t="s">
        <v>198</v>
      </c>
      <c r="C86" s="172"/>
      <c r="D86" s="172"/>
      <c r="E86" s="172"/>
    </row>
    <row r="87" spans="1:5" s="110" customFormat="1" ht="12.75">
      <c r="A87" s="67" t="s">
        <v>199</v>
      </c>
      <c r="B87" s="93" t="s">
        <v>200</v>
      </c>
      <c r="C87" s="172"/>
      <c r="D87" s="172"/>
      <c r="E87" s="172"/>
    </row>
    <row r="88" spans="1:5" ht="12.75">
      <c r="A88" s="113" t="s">
        <v>201</v>
      </c>
      <c r="B88" s="93" t="s">
        <v>202</v>
      </c>
      <c r="C88" s="172"/>
      <c r="D88" s="172"/>
      <c r="E88" s="172"/>
    </row>
    <row r="89" spans="1:5" ht="24" customHeight="1">
      <c r="A89" s="113" t="s">
        <v>203</v>
      </c>
      <c r="B89" s="93" t="s">
        <v>204</v>
      </c>
      <c r="C89" s="172"/>
      <c r="D89" s="172"/>
      <c r="E89" s="172"/>
    </row>
    <row r="90" spans="1:5" ht="26.25" customHeight="1">
      <c r="A90" s="113" t="s">
        <v>205</v>
      </c>
      <c r="B90" s="93" t="s">
        <v>206</v>
      </c>
      <c r="C90" s="510">
        <v>4464788</v>
      </c>
      <c r="D90" s="510">
        <v>4464788</v>
      </c>
      <c r="E90" s="510">
        <v>704788</v>
      </c>
    </row>
    <row r="91" spans="1:5" ht="25.5" customHeight="1">
      <c r="A91" s="113" t="s">
        <v>208</v>
      </c>
      <c r="B91" s="93" t="s">
        <v>209</v>
      </c>
      <c r="C91" s="510">
        <v>1205293</v>
      </c>
      <c r="D91" s="510">
        <v>1205293</v>
      </c>
      <c r="E91" s="510">
        <v>190293</v>
      </c>
    </row>
    <row r="92" spans="1:5" ht="12.75">
      <c r="A92" s="114" t="s">
        <v>210</v>
      </c>
      <c r="B92" s="106" t="s">
        <v>211</v>
      </c>
      <c r="C92" s="509">
        <f>SUM(C86:C91)</f>
        <v>5670081</v>
      </c>
      <c r="D92" s="509">
        <f>SUM(D86:D91)</f>
        <v>5670081</v>
      </c>
      <c r="E92" s="509">
        <f>SUM(E86:E91)</f>
        <v>895081</v>
      </c>
    </row>
    <row r="93" spans="1:5" ht="12.75">
      <c r="A93" s="113" t="s">
        <v>212</v>
      </c>
      <c r="B93" s="93" t="s">
        <v>213</v>
      </c>
      <c r="C93" s="172"/>
      <c r="D93" s="172"/>
      <c r="E93" s="172"/>
    </row>
    <row r="94" spans="1:5" ht="12.75">
      <c r="A94" s="113" t="s">
        <v>214</v>
      </c>
      <c r="B94" s="93" t="s">
        <v>215</v>
      </c>
      <c r="C94" s="172"/>
      <c r="D94" s="172"/>
      <c r="E94" s="172"/>
    </row>
    <row r="95" spans="1:5" ht="12.75">
      <c r="A95" s="113" t="s">
        <v>216</v>
      </c>
      <c r="B95" s="93" t="s">
        <v>217</v>
      </c>
      <c r="C95" s="172"/>
      <c r="D95" s="172"/>
      <c r="E95" s="172"/>
    </row>
    <row r="96" spans="1:5" ht="24" customHeight="1">
      <c r="A96" s="113" t="s">
        <v>218</v>
      </c>
      <c r="B96" s="93" t="s">
        <v>219</v>
      </c>
      <c r="C96" s="172"/>
      <c r="D96" s="172"/>
      <c r="E96" s="172"/>
    </row>
    <row r="97" spans="1:5" ht="12.75">
      <c r="A97" s="114" t="s">
        <v>220</v>
      </c>
      <c r="B97" s="106" t="s">
        <v>221</v>
      </c>
      <c r="C97" s="173">
        <f>SUM(C93:C96)</f>
        <v>0</v>
      </c>
      <c r="D97" s="173">
        <f>SUM(D93:D96)</f>
        <v>0</v>
      </c>
      <c r="E97" s="173">
        <f>SUM(E93:E96)</f>
        <v>0</v>
      </c>
    </row>
    <row r="98" spans="1:5" ht="25.5" customHeight="1">
      <c r="A98" s="113" t="s">
        <v>222</v>
      </c>
      <c r="B98" s="115" t="s">
        <v>223</v>
      </c>
      <c r="C98" s="172"/>
      <c r="D98" s="172"/>
      <c r="E98" s="172"/>
    </row>
    <row r="99" spans="1:5" ht="27" customHeight="1">
      <c r="A99" s="113" t="s">
        <v>224</v>
      </c>
      <c r="B99" s="93" t="s">
        <v>225</v>
      </c>
      <c r="C99" s="172"/>
      <c r="D99" s="172"/>
      <c r="E99" s="172"/>
    </row>
    <row r="100" spans="1:5" ht="12.75">
      <c r="A100" s="114" t="s">
        <v>226</v>
      </c>
      <c r="B100" s="116" t="s">
        <v>227</v>
      </c>
      <c r="C100" s="44">
        <f>SUM(C98:C99)</f>
        <v>0</v>
      </c>
      <c r="D100" s="44">
        <f>SUM(D98:D99)</f>
        <v>0</v>
      </c>
      <c r="E100" s="44">
        <f>SUM(E98:E99)</f>
        <v>0</v>
      </c>
    </row>
    <row r="101" spans="1:5" ht="12.75">
      <c r="A101" s="113"/>
      <c r="B101" s="117" t="s">
        <v>228</v>
      </c>
      <c r="C101" s="494">
        <f>SUM(C100+C97+C92+C85+C78+C29+C23)</f>
        <v>17383081</v>
      </c>
      <c r="D101" s="494">
        <f>SUM(D100+D97+D92+D85+D78+D29+D23)</f>
        <v>17592321</v>
      </c>
      <c r="E101" s="494">
        <f>SUM(E100+E97+E92+E85+E78+E29+E23)</f>
        <v>5418388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87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1"/>
  <sheetViews>
    <sheetView view="pageBreakPreview" zoomScale="90" zoomScaleSheetLayoutView="90" zoomScalePageLayoutView="0" workbookViewId="0" topLeftCell="A61">
      <selection activeCell="D60" sqref="D60:E60"/>
    </sheetView>
  </sheetViews>
  <sheetFormatPr defaultColWidth="8.41015625" defaultRowHeight="18"/>
  <cols>
    <col min="1" max="1" width="8.41015625" style="3" customWidth="1"/>
    <col min="2" max="2" width="33.75" style="3" customWidth="1"/>
    <col min="3" max="3" width="10.66015625" style="39" customWidth="1"/>
    <col min="4" max="5" width="14" style="39" customWidth="1"/>
    <col min="6" max="6" width="18.25" style="3" customWidth="1"/>
    <col min="7" max="245" width="7.08203125" style="3" customWidth="1"/>
    <col min="246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18" t="s">
        <v>424</v>
      </c>
      <c r="B2" s="718"/>
      <c r="C2" s="718"/>
      <c r="D2" s="718"/>
      <c r="E2" s="3"/>
    </row>
    <row r="3" spans="1:2" ht="12.75">
      <c r="A3" s="19"/>
      <c r="B3" s="19"/>
    </row>
    <row r="4" spans="1:6" ht="12.75">
      <c r="A4" s="94">
        <v>841403</v>
      </c>
      <c r="B4" s="43" t="s">
        <v>319</v>
      </c>
      <c r="C4" s="614" t="s">
        <v>416</v>
      </c>
      <c r="D4" s="614" t="s">
        <v>583</v>
      </c>
      <c r="E4" s="614" t="s">
        <v>606</v>
      </c>
      <c r="F4" s="334"/>
    </row>
    <row r="5" spans="1:2" ht="12.75">
      <c r="A5" s="266" t="s">
        <v>320</v>
      </c>
      <c r="B5" s="45" t="s">
        <v>321</v>
      </c>
    </row>
    <row r="6" spans="1:6" ht="13.5" customHeight="1">
      <c r="A6" s="47" t="s">
        <v>46</v>
      </c>
      <c r="B6" s="48" t="s">
        <v>47</v>
      </c>
      <c r="C6" s="113">
        <v>1074000</v>
      </c>
      <c r="D6" s="113">
        <v>1074000</v>
      </c>
      <c r="E6" s="113"/>
      <c r="F6"/>
    </row>
    <row r="7" spans="1:6" ht="13.5" customHeight="1">
      <c r="A7" s="50" t="s">
        <v>48</v>
      </c>
      <c r="B7" s="51" t="s">
        <v>49</v>
      </c>
      <c r="C7" s="113"/>
      <c r="D7" s="113"/>
      <c r="E7" s="113"/>
      <c r="F7"/>
    </row>
    <row r="8" spans="1:6" ht="13.5" customHeight="1">
      <c r="A8" s="50" t="s">
        <v>50</v>
      </c>
      <c r="B8" s="51" t="s">
        <v>51</v>
      </c>
      <c r="C8" s="113"/>
      <c r="D8" s="113"/>
      <c r="E8" s="113"/>
      <c r="F8"/>
    </row>
    <row r="9" spans="1:5" ht="12.75">
      <c r="A9" s="50" t="s">
        <v>52</v>
      </c>
      <c r="B9" s="51" t="s">
        <v>53</v>
      </c>
      <c r="C9" s="113"/>
      <c r="D9" s="113"/>
      <c r="E9" s="113"/>
    </row>
    <row r="10" spans="1:5" ht="12.75">
      <c r="A10" s="50" t="s">
        <v>54</v>
      </c>
      <c r="B10" s="52" t="s">
        <v>55</v>
      </c>
      <c r="C10" s="113"/>
      <c r="D10" s="113"/>
      <c r="E10" s="113"/>
    </row>
    <row r="11" spans="1:5" ht="12.75">
      <c r="A11" s="50" t="s">
        <v>56</v>
      </c>
      <c r="B11" s="52" t="s">
        <v>57</v>
      </c>
      <c r="C11" s="113"/>
      <c r="D11" s="113"/>
      <c r="E11" s="113"/>
    </row>
    <row r="12" spans="1:5" ht="12.75">
      <c r="A12" s="50" t="s">
        <v>58</v>
      </c>
      <c r="B12" s="53" t="s">
        <v>229</v>
      </c>
      <c r="C12" s="113">
        <v>75000</v>
      </c>
      <c r="D12" s="113">
        <v>75000</v>
      </c>
      <c r="E12" s="113"/>
    </row>
    <row r="13" spans="1:5" ht="12.75">
      <c r="A13" s="50" t="s">
        <v>60</v>
      </c>
      <c r="B13" s="53" t="s">
        <v>61</v>
      </c>
      <c r="C13" s="113"/>
      <c r="D13" s="113"/>
      <c r="E13" s="113"/>
    </row>
    <row r="14" spans="1:6" ht="12.75">
      <c r="A14" s="50" t="s">
        <v>62</v>
      </c>
      <c r="B14" s="51" t="s">
        <v>230</v>
      </c>
      <c r="C14" s="113"/>
      <c r="D14" s="677">
        <v>5000</v>
      </c>
      <c r="E14" s="656"/>
      <c r="F14" s="534"/>
    </row>
    <row r="15" spans="1:5" ht="12.75">
      <c r="A15" s="50" t="s">
        <v>64</v>
      </c>
      <c r="B15" s="51" t="s">
        <v>231</v>
      </c>
      <c r="C15" s="113"/>
      <c r="D15" s="113"/>
      <c r="E15" s="113"/>
    </row>
    <row r="16" spans="1:5" ht="15.75" customHeight="1">
      <c r="A16" s="54" t="s">
        <v>65</v>
      </c>
      <c r="B16" s="55" t="s">
        <v>66</v>
      </c>
      <c r="C16" s="622">
        <v>0</v>
      </c>
      <c r="D16" s="656">
        <v>0</v>
      </c>
      <c r="E16" s="656">
        <v>0</v>
      </c>
    </row>
    <row r="17" spans="1:5" ht="12.75">
      <c r="A17" s="56" t="s">
        <v>67</v>
      </c>
      <c r="B17" s="57" t="s">
        <v>68</v>
      </c>
      <c r="C17" s="102">
        <f>SUM(C6:C16)</f>
        <v>1149000</v>
      </c>
      <c r="D17" s="102">
        <f>SUM(D6:D16)</f>
        <v>1154000</v>
      </c>
      <c r="E17" s="102">
        <f>SUM(E6:E16)</f>
        <v>0</v>
      </c>
    </row>
    <row r="18" spans="1:5" ht="12.75">
      <c r="A18" s="59" t="s">
        <v>69</v>
      </c>
      <c r="B18" s="60" t="s">
        <v>70</v>
      </c>
      <c r="C18" s="184"/>
      <c r="D18" s="184"/>
      <c r="E18" s="184"/>
    </row>
    <row r="19" spans="1:5" ht="12.75">
      <c r="A19" s="59" t="s">
        <v>71</v>
      </c>
      <c r="B19" s="60" t="s">
        <v>72</v>
      </c>
      <c r="C19" s="184"/>
      <c r="D19" s="184"/>
      <c r="E19" s="184"/>
    </row>
    <row r="20" spans="1:5" ht="12.75">
      <c r="A20" s="59" t="s">
        <v>73</v>
      </c>
      <c r="B20" s="60" t="s">
        <v>74</v>
      </c>
      <c r="C20" s="184"/>
      <c r="D20" s="184"/>
      <c r="E20" s="184"/>
    </row>
    <row r="21" spans="1:6" ht="12.75">
      <c r="A21" s="59" t="s">
        <v>75</v>
      </c>
      <c r="B21" s="60" t="s">
        <v>76</v>
      </c>
      <c r="C21" s="184">
        <v>278000</v>
      </c>
      <c r="D21" s="655">
        <v>637833</v>
      </c>
      <c r="E21" s="659">
        <v>189200</v>
      </c>
      <c r="F21" s="534"/>
    </row>
    <row r="22" spans="1:6" ht="11.25" customHeight="1">
      <c r="A22" s="56" t="s">
        <v>77</v>
      </c>
      <c r="B22" s="57" t="s">
        <v>78</v>
      </c>
      <c r="C22" s="44">
        <f>SUM(C18:C21)</f>
        <v>278000</v>
      </c>
      <c r="D22" s="44">
        <f>SUM(D18:D21)</f>
        <v>637833</v>
      </c>
      <c r="E22" s="44">
        <f>SUM(E18:E21)</f>
        <v>189200</v>
      </c>
      <c r="F22" s="119"/>
    </row>
    <row r="23" spans="1:5" ht="12.75" customHeight="1">
      <c r="A23" s="62" t="s">
        <v>79</v>
      </c>
      <c r="B23" s="63" t="s">
        <v>80</v>
      </c>
      <c r="C23" s="58">
        <f>SUM(C22,C17)</f>
        <v>1427000</v>
      </c>
      <c r="D23" s="58">
        <f>SUM(D22,D17)</f>
        <v>1791833</v>
      </c>
      <c r="E23" s="58">
        <f>SUM(E22,E17)</f>
        <v>189200</v>
      </c>
    </row>
    <row r="24" spans="1:5" ht="12.75">
      <c r="A24" s="64"/>
      <c r="B24" s="65"/>
      <c r="C24" s="184"/>
      <c r="D24" s="184"/>
      <c r="E24" s="184"/>
    </row>
    <row r="25" spans="1:6" ht="15" customHeight="1">
      <c r="A25" s="66" t="s">
        <v>81</v>
      </c>
      <c r="B25" s="67" t="s">
        <v>560</v>
      </c>
      <c r="C25" s="623">
        <v>263640</v>
      </c>
      <c r="D25" s="676">
        <v>333807</v>
      </c>
      <c r="E25" s="517">
        <v>24954</v>
      </c>
      <c r="F25"/>
    </row>
    <row r="26" spans="1:6" ht="15" customHeight="1">
      <c r="A26" s="68" t="s">
        <v>83</v>
      </c>
      <c r="B26" s="67" t="s">
        <v>84</v>
      </c>
      <c r="C26" s="67"/>
      <c r="D26" s="67"/>
      <c r="E26" s="67"/>
      <c r="F26"/>
    </row>
    <row r="27" spans="1:6" ht="15" customHeight="1">
      <c r="A27" s="69" t="s">
        <v>85</v>
      </c>
      <c r="B27" s="70" t="s">
        <v>86</v>
      </c>
      <c r="C27" s="113">
        <v>12390</v>
      </c>
      <c r="D27" s="113">
        <v>12390</v>
      </c>
      <c r="E27" s="113">
        <v>1000</v>
      </c>
      <c r="F27"/>
    </row>
    <row r="28" spans="1:5" ht="12.75">
      <c r="A28" s="145" t="s">
        <v>87</v>
      </c>
      <c r="B28" s="144" t="s">
        <v>88</v>
      </c>
      <c r="C28" s="113">
        <v>13278</v>
      </c>
      <c r="D28" s="113">
        <v>13278</v>
      </c>
      <c r="E28" s="113"/>
    </row>
    <row r="29" spans="1:5" ht="12.75">
      <c r="A29" s="146" t="s">
        <v>89</v>
      </c>
      <c r="B29" s="147" t="s">
        <v>90</v>
      </c>
      <c r="C29" s="335">
        <f>SUM(C25:C28)</f>
        <v>289308</v>
      </c>
      <c r="D29" s="335">
        <f>SUM(D25:D28)</f>
        <v>359475</v>
      </c>
      <c r="E29" s="335">
        <f>SUM(E25:E28)</f>
        <v>25954</v>
      </c>
    </row>
    <row r="30" spans="1:6" ht="15.75" customHeight="1">
      <c r="A30" s="149"/>
      <c r="B30" s="150"/>
      <c r="C30" s="184"/>
      <c r="D30" s="184"/>
      <c r="E30" s="184"/>
      <c r="F30" s="515"/>
    </row>
    <row r="31" spans="1:6" ht="15.75" customHeight="1">
      <c r="A31" s="122" t="s">
        <v>91</v>
      </c>
      <c r="B31" s="151" t="s">
        <v>92</v>
      </c>
      <c r="C31" s="184"/>
      <c r="D31" s="184"/>
      <c r="E31" s="184"/>
      <c r="F31" s="515"/>
    </row>
    <row r="32" spans="1:5" ht="12.75">
      <c r="A32" s="124" t="s">
        <v>93</v>
      </c>
      <c r="B32" s="125" t="s">
        <v>233</v>
      </c>
      <c r="C32" s="184"/>
      <c r="D32" s="184"/>
      <c r="E32" s="184"/>
    </row>
    <row r="33" spans="1:5" ht="12.75">
      <c r="A33" s="124" t="s">
        <v>95</v>
      </c>
      <c r="B33" s="125" t="s">
        <v>96</v>
      </c>
      <c r="C33" s="184"/>
      <c r="D33" s="184"/>
      <c r="E33" s="184"/>
    </row>
    <row r="34" spans="1:5" ht="12.75">
      <c r="A34" s="124" t="s">
        <v>97</v>
      </c>
      <c r="B34" s="125" t="s">
        <v>98</v>
      </c>
      <c r="C34" s="184"/>
      <c r="D34" s="184"/>
      <c r="E34" s="184"/>
    </row>
    <row r="35" spans="1:5" ht="12.75">
      <c r="A35" s="124" t="s">
        <v>99</v>
      </c>
      <c r="B35" s="125" t="s">
        <v>100</v>
      </c>
      <c r="C35" s="184"/>
      <c r="D35" s="184"/>
      <c r="E35" s="184"/>
    </row>
    <row r="36" spans="1:5" ht="12.75">
      <c r="A36" s="124" t="s">
        <v>101</v>
      </c>
      <c r="B36" s="152" t="s">
        <v>102</v>
      </c>
      <c r="C36" s="322">
        <f>SUM(C31:C35)</f>
        <v>0</v>
      </c>
      <c r="D36" s="322">
        <f>SUM(D31:D35)</f>
        <v>0</v>
      </c>
      <c r="E36" s="322">
        <f>SUM(E31:E35)</f>
        <v>0</v>
      </c>
    </row>
    <row r="37" spans="1:5" ht="12.75">
      <c r="A37" s="124" t="s">
        <v>103</v>
      </c>
      <c r="B37" s="125" t="s">
        <v>104</v>
      </c>
      <c r="C37" s="322"/>
      <c r="D37" s="322"/>
      <c r="E37" s="322"/>
    </row>
    <row r="38" spans="1:5" ht="12.75">
      <c r="A38" s="124" t="s">
        <v>105</v>
      </c>
      <c r="B38" s="125" t="s">
        <v>106</v>
      </c>
      <c r="C38" s="184"/>
      <c r="D38" s="184"/>
      <c r="E38" s="184"/>
    </row>
    <row r="39" spans="1:5" ht="12.75">
      <c r="A39" s="124" t="s">
        <v>107</v>
      </c>
      <c r="B39" s="125" t="s">
        <v>108</v>
      </c>
      <c r="C39" s="184"/>
      <c r="D39" s="184"/>
      <c r="E39" s="184"/>
    </row>
    <row r="40" spans="1:5" ht="12.75">
      <c r="A40" s="124" t="s">
        <v>109</v>
      </c>
      <c r="B40" s="125" t="s">
        <v>110</v>
      </c>
      <c r="C40" s="184"/>
      <c r="D40" s="184"/>
      <c r="E40" s="184"/>
    </row>
    <row r="41" spans="1:5" ht="12.75">
      <c r="A41" s="154" t="s">
        <v>111</v>
      </c>
      <c r="B41" s="155" t="s">
        <v>112</v>
      </c>
      <c r="C41" s="121">
        <v>300000</v>
      </c>
      <c r="D41" s="121">
        <v>300000</v>
      </c>
      <c r="E41" s="121">
        <v>13046</v>
      </c>
    </row>
    <row r="42" spans="1:5" ht="13.5" customHeight="1">
      <c r="A42" s="136" t="s">
        <v>113</v>
      </c>
      <c r="B42" s="156" t="s">
        <v>114</v>
      </c>
      <c r="C42" s="135">
        <f>SUM(C38:C41)</f>
        <v>300000</v>
      </c>
      <c r="D42" s="135">
        <f>SUM(D38:D41)</f>
        <v>300000</v>
      </c>
      <c r="E42" s="135">
        <f>SUM(E38:E41)</f>
        <v>13046</v>
      </c>
    </row>
    <row r="43" spans="1:5" ht="13.5" customHeight="1">
      <c r="A43" s="157" t="s">
        <v>115</v>
      </c>
      <c r="B43" s="158" t="s">
        <v>116</v>
      </c>
      <c r="C43" s="159">
        <f>SUM(C42,C36)</f>
        <v>300000</v>
      </c>
      <c r="D43" s="159">
        <f>SUM(D42,D36)</f>
        <v>300000</v>
      </c>
      <c r="E43" s="159">
        <f>SUM(E42,E36)</f>
        <v>13046</v>
      </c>
    </row>
    <row r="44" spans="1:5" ht="12.75">
      <c r="A44" s="122" t="s">
        <v>117</v>
      </c>
      <c r="B44" s="151" t="s">
        <v>118</v>
      </c>
      <c r="C44" s="121"/>
      <c r="D44" s="121"/>
      <c r="E44" s="121"/>
    </row>
    <row r="45" spans="1:5" ht="12.75">
      <c r="A45" s="160" t="s">
        <v>119</v>
      </c>
      <c r="B45" s="161" t="s">
        <v>120</v>
      </c>
      <c r="C45" s="121"/>
      <c r="D45" s="121"/>
      <c r="E45" s="121"/>
    </row>
    <row r="46" spans="1:5" ht="12.75">
      <c r="A46" s="124" t="s">
        <v>121</v>
      </c>
      <c r="B46" s="125" t="s">
        <v>122</v>
      </c>
      <c r="C46" s="121"/>
      <c r="D46" s="121"/>
      <c r="E46" s="121"/>
    </row>
    <row r="47" spans="1:5" ht="12.75">
      <c r="A47" s="162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2.75">
      <c r="A48" s="124" t="s">
        <v>125</v>
      </c>
      <c r="B48" s="125" t="s">
        <v>126</v>
      </c>
      <c r="C48" s="121">
        <v>50000</v>
      </c>
      <c r="D48" s="121">
        <v>50000</v>
      </c>
      <c r="E48" s="121">
        <v>60067</v>
      </c>
    </row>
    <row r="49" spans="1:5" ht="12.75">
      <c r="A49" s="124" t="s">
        <v>127</v>
      </c>
      <c r="B49" s="125" t="s">
        <v>128</v>
      </c>
      <c r="C49" s="121">
        <v>10000</v>
      </c>
      <c r="D49" s="121">
        <v>10000</v>
      </c>
      <c r="E49" s="121"/>
    </row>
    <row r="50" spans="1:5" ht="12.75">
      <c r="A50" s="124" t="s">
        <v>129</v>
      </c>
      <c r="B50" s="125" t="s">
        <v>130</v>
      </c>
      <c r="C50" s="121">
        <v>200000</v>
      </c>
      <c r="D50" s="121">
        <v>200000</v>
      </c>
      <c r="E50" s="121">
        <v>56995</v>
      </c>
    </row>
    <row r="51" spans="1:5" ht="12.75">
      <c r="A51" s="162" t="s">
        <v>131</v>
      </c>
      <c r="B51" s="163" t="s">
        <v>132</v>
      </c>
      <c r="C51" s="159">
        <f>SUM(C48:C50)</f>
        <v>260000</v>
      </c>
      <c r="D51" s="159">
        <f>SUM(D48:D50)</f>
        <v>260000</v>
      </c>
      <c r="E51" s="159">
        <f>SUM(E48:E50)</f>
        <v>117062</v>
      </c>
    </row>
    <row r="52" spans="1:5" ht="12.75">
      <c r="A52" s="124" t="s">
        <v>133</v>
      </c>
      <c r="B52" s="125" t="s">
        <v>134</v>
      </c>
      <c r="C52" s="121"/>
      <c r="D52" s="121"/>
      <c r="E52" s="121"/>
    </row>
    <row r="53" spans="1:5" ht="12.75">
      <c r="A53" s="124" t="s">
        <v>135</v>
      </c>
      <c r="B53" s="125" t="s">
        <v>136</v>
      </c>
      <c r="C53" s="121"/>
      <c r="D53" s="121"/>
      <c r="E53" s="121"/>
    </row>
    <row r="54" spans="1:5" ht="12.75">
      <c r="A54" s="124" t="s">
        <v>137</v>
      </c>
      <c r="B54" s="125" t="s">
        <v>138</v>
      </c>
      <c r="C54" s="121"/>
      <c r="D54" s="121"/>
      <c r="E54" s="121"/>
    </row>
    <row r="55" spans="1:5" ht="12.75">
      <c r="A55" s="162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5.75" customHeight="1">
      <c r="A56" s="162" t="s">
        <v>141</v>
      </c>
      <c r="B56" s="336" t="s">
        <v>142</v>
      </c>
      <c r="C56" s="165"/>
      <c r="D56" s="165"/>
      <c r="E56" s="165"/>
    </row>
    <row r="57" spans="1:5" ht="12.75">
      <c r="A57" s="154"/>
      <c r="B57" s="190" t="s">
        <v>143</v>
      </c>
      <c r="C57" s="166"/>
      <c r="D57" s="166"/>
      <c r="E57" s="166"/>
    </row>
    <row r="58" spans="1:6" s="333" customFormat="1" ht="83.25" customHeight="1">
      <c r="A58" s="329" t="s">
        <v>144</v>
      </c>
      <c r="B58" s="337" t="s">
        <v>145</v>
      </c>
      <c r="C58" s="338">
        <v>16664000</v>
      </c>
      <c r="D58" s="338">
        <v>16664000</v>
      </c>
      <c r="E58" s="338">
        <v>2412427</v>
      </c>
      <c r="F58" s="339"/>
    </row>
    <row r="59" spans="1:5" ht="12.75">
      <c r="A59" s="154" t="s">
        <v>146</v>
      </c>
      <c r="B59" s="190" t="s">
        <v>147</v>
      </c>
      <c r="C59" s="166"/>
      <c r="D59" s="166"/>
      <c r="E59" s="166"/>
    </row>
    <row r="60" spans="1:5" ht="12.75" customHeight="1">
      <c r="A60" s="167" t="s">
        <v>148</v>
      </c>
      <c r="B60" s="192" t="s">
        <v>149</v>
      </c>
      <c r="C60" s="168">
        <f>SUM(C58:C59)</f>
        <v>16664000</v>
      </c>
      <c r="D60" s="168">
        <f>SUM(D58:D59)</f>
        <v>16664000</v>
      </c>
      <c r="E60" s="168">
        <f>SUM(E58:E59)</f>
        <v>2412427</v>
      </c>
    </row>
    <row r="61" spans="1:5" ht="12.75" customHeight="1">
      <c r="A61" s="145" t="s">
        <v>150</v>
      </c>
      <c r="B61" s="193" t="s">
        <v>151</v>
      </c>
      <c r="C61" s="168"/>
      <c r="D61" s="168"/>
      <c r="E61" s="168"/>
    </row>
    <row r="62" spans="1:5" ht="12.75" customHeight="1">
      <c r="A62" s="145" t="s">
        <v>152</v>
      </c>
      <c r="B62" s="193" t="s">
        <v>153</v>
      </c>
      <c r="C62" s="168"/>
      <c r="D62" s="168"/>
      <c r="E62" s="168"/>
    </row>
    <row r="63" spans="1:5" ht="12.75" customHeight="1">
      <c r="A63" s="145" t="s">
        <v>154</v>
      </c>
      <c r="B63" s="193" t="s">
        <v>155</v>
      </c>
      <c r="C63" s="168"/>
      <c r="D63" s="168"/>
      <c r="E63" s="168"/>
    </row>
    <row r="64" spans="1:5" ht="12.75" customHeight="1">
      <c r="A64" s="145" t="s">
        <v>156</v>
      </c>
      <c r="B64" s="193" t="s">
        <v>157</v>
      </c>
      <c r="C64" s="168">
        <v>80000</v>
      </c>
      <c r="D64" s="168">
        <v>80000</v>
      </c>
      <c r="E64" s="168"/>
    </row>
    <row r="65" spans="1:5" ht="12.75" customHeight="1">
      <c r="A65" s="169" t="s">
        <v>158</v>
      </c>
      <c r="B65" s="192" t="s">
        <v>159</v>
      </c>
      <c r="C65" s="168">
        <f>SUM(C61:C64)</f>
        <v>80000</v>
      </c>
      <c r="D65" s="168">
        <f>SUM(D61:D64)</f>
        <v>80000</v>
      </c>
      <c r="E65" s="168">
        <f>SUM(E61:E64)</f>
        <v>0</v>
      </c>
    </row>
    <row r="66" spans="1:5" ht="12.75" customHeight="1">
      <c r="A66" s="170" t="s">
        <v>160</v>
      </c>
      <c r="B66" s="188" t="s">
        <v>161</v>
      </c>
      <c r="C66" s="325">
        <f>SUM(C65+C60+C56+C55+C52+C51)</f>
        <v>17004000</v>
      </c>
      <c r="D66" s="325">
        <f>SUM(D65+D60+D56+D55+D52+D51)</f>
        <v>17004000</v>
      </c>
      <c r="E66" s="325">
        <f>SUM(E65+E60+E56+E55+E52+E51)</f>
        <v>2529489</v>
      </c>
    </row>
    <row r="67" spans="1:5" ht="12.75" customHeight="1">
      <c r="A67" s="124" t="s">
        <v>162</v>
      </c>
      <c r="B67" s="193" t="s">
        <v>163</v>
      </c>
      <c r="C67" s="172"/>
      <c r="D67" s="678">
        <v>15000</v>
      </c>
      <c r="E67" s="657"/>
    </row>
    <row r="68" spans="1:5" ht="12.75" customHeight="1">
      <c r="A68" s="124" t="s">
        <v>164</v>
      </c>
      <c r="B68" s="193" t="s">
        <v>165</v>
      </c>
      <c r="C68" s="172">
        <v>100000</v>
      </c>
      <c r="D68" s="172">
        <v>100000</v>
      </c>
      <c r="E68" s="172">
        <v>50000</v>
      </c>
    </row>
    <row r="69" spans="1:5" ht="12.75" customHeight="1">
      <c r="A69" s="162" t="s">
        <v>166</v>
      </c>
      <c r="B69" s="188" t="s">
        <v>167</v>
      </c>
      <c r="C69" s="171">
        <f>SUM(C67:C68)</f>
        <v>100000</v>
      </c>
      <c r="D69" s="171">
        <f>SUM(D67:D68)</f>
        <v>115000</v>
      </c>
      <c r="E69" s="171">
        <f>SUM(E67:E68)</f>
        <v>50000</v>
      </c>
    </row>
    <row r="70" spans="1:5" ht="26.25" customHeight="1">
      <c r="A70" s="167" t="s">
        <v>168</v>
      </c>
      <c r="B70" s="192" t="s">
        <v>169</v>
      </c>
      <c r="C70" s="173">
        <v>4834000</v>
      </c>
      <c r="D70" s="173">
        <v>4834000</v>
      </c>
      <c r="E70" s="173">
        <v>583605</v>
      </c>
    </row>
    <row r="71" spans="1:5" ht="16.5" customHeight="1">
      <c r="A71" s="136" t="s">
        <v>170</v>
      </c>
      <c r="B71" s="193" t="s">
        <v>171</v>
      </c>
      <c r="C71" s="173"/>
      <c r="D71" s="173"/>
      <c r="E71" s="173"/>
    </row>
    <row r="72" spans="1:5" ht="12.75">
      <c r="A72" s="45" t="s">
        <v>172</v>
      </c>
      <c r="B72" s="192" t="s">
        <v>173</v>
      </c>
      <c r="C72" s="173"/>
      <c r="D72" s="173"/>
      <c r="E72" s="173"/>
    </row>
    <row r="73" spans="1:5" ht="13.5" customHeight="1">
      <c r="A73" s="174" t="s">
        <v>174</v>
      </c>
      <c r="B73" s="195" t="s">
        <v>175</v>
      </c>
      <c r="C73" s="173"/>
      <c r="D73" s="173"/>
      <c r="E73" s="173"/>
    </row>
    <row r="74" spans="1:6" ht="13.5" customHeight="1">
      <c r="A74" s="175" t="s">
        <v>176</v>
      </c>
      <c r="B74" s="196" t="s">
        <v>177</v>
      </c>
      <c r="C74" s="172"/>
      <c r="D74" s="172"/>
      <c r="E74" s="721"/>
      <c r="F74" s="721"/>
    </row>
    <row r="75" spans="1:6" ht="13.5" customHeight="1">
      <c r="A75" s="175" t="s">
        <v>178</v>
      </c>
      <c r="B75" s="196" t="s">
        <v>179</v>
      </c>
      <c r="C75" s="172"/>
      <c r="D75" s="172"/>
      <c r="E75" s="722"/>
      <c r="F75" s="722"/>
    </row>
    <row r="76" spans="1:5" ht="15" customHeight="1">
      <c r="A76" s="176" t="s">
        <v>180</v>
      </c>
      <c r="B76" s="192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15" customHeight="1">
      <c r="A77" s="177" t="s">
        <v>182</v>
      </c>
      <c r="B77" s="188" t="s">
        <v>183</v>
      </c>
      <c r="C77" s="171">
        <f>C76+C73+C72+C71+C70</f>
        <v>4834000</v>
      </c>
      <c r="D77" s="171">
        <f>D76+D73+D72+D71+D70</f>
        <v>4834000</v>
      </c>
      <c r="E77" s="171">
        <f>E76+E73+E72+E71+E70</f>
        <v>583605</v>
      </c>
    </row>
    <row r="78" spans="1:6" ht="15" customHeight="1">
      <c r="A78" s="178" t="s">
        <v>184</v>
      </c>
      <c r="B78" s="197" t="s">
        <v>185</v>
      </c>
      <c r="C78" s="171">
        <f>SUM(C77+C69+C66+C47+C43)</f>
        <v>22238000</v>
      </c>
      <c r="D78" s="171">
        <f>SUM(D77+D69+D66+D47+D43)</f>
        <v>22253000</v>
      </c>
      <c r="E78" s="171">
        <f>SUM(E77+E69+E66+E47+E43)</f>
        <v>3176140</v>
      </c>
      <c r="F78" s="104"/>
    </row>
    <row r="79" spans="1:6" ht="15" customHeight="1">
      <c r="A79" s="176" t="s">
        <v>186</v>
      </c>
      <c r="B79" s="193" t="s">
        <v>187</v>
      </c>
      <c r="C79" s="173"/>
      <c r="D79" s="173"/>
      <c r="E79" s="173"/>
      <c r="F79" s="104"/>
    </row>
    <row r="80" spans="1:6" ht="24.75" customHeight="1">
      <c r="A80" s="176" t="s">
        <v>188</v>
      </c>
      <c r="B80" s="193" t="s">
        <v>189</v>
      </c>
      <c r="C80" s="173"/>
      <c r="D80" s="173"/>
      <c r="E80" s="173"/>
      <c r="F80" s="104"/>
    </row>
    <row r="81" spans="1:6" ht="12.75" customHeight="1">
      <c r="A81" s="176"/>
      <c r="B81" s="141" t="s">
        <v>190</v>
      </c>
      <c r="C81" s="173"/>
      <c r="D81" s="173"/>
      <c r="E81" s="173"/>
      <c r="F81" s="104"/>
    </row>
    <row r="82" spans="1:5" ht="12.75" customHeight="1">
      <c r="A82" s="176"/>
      <c r="B82" s="141" t="s">
        <v>191</v>
      </c>
      <c r="C82" s="184"/>
      <c r="D82" s="184"/>
      <c r="E82" s="184"/>
    </row>
    <row r="83" spans="1:5" ht="12.75" customHeight="1">
      <c r="A83" s="176"/>
      <c r="B83" s="67" t="s">
        <v>192</v>
      </c>
      <c r="C83" s="184"/>
      <c r="D83" s="184"/>
      <c r="E83" s="184"/>
    </row>
    <row r="84" spans="1:5" ht="12.75">
      <c r="A84" s="177" t="s">
        <v>193</v>
      </c>
      <c r="B84" s="188" t="s">
        <v>194</v>
      </c>
      <c r="C84" s="44">
        <f>SUM(C80:C83)</f>
        <v>0</v>
      </c>
      <c r="D84" s="44">
        <f>SUM(D80:D83)</f>
        <v>0</v>
      </c>
      <c r="E84" s="44">
        <f>SUM(E80:E83)</f>
        <v>0</v>
      </c>
    </row>
    <row r="85" spans="1:5" s="108" customFormat="1" ht="12.75">
      <c r="A85" s="178" t="s">
        <v>195</v>
      </c>
      <c r="B85" s="178" t="s">
        <v>196</v>
      </c>
      <c r="C85" s="323">
        <f>SUM(C79+C84)</f>
        <v>0</v>
      </c>
      <c r="D85" s="323">
        <f>SUM(D79+D84)</f>
        <v>0</v>
      </c>
      <c r="E85" s="323">
        <f>SUM(E79+E84)</f>
        <v>0</v>
      </c>
    </row>
    <row r="86" spans="1:6" ht="15.75" customHeight="1">
      <c r="A86" s="141" t="s">
        <v>197</v>
      </c>
      <c r="B86" s="193" t="s">
        <v>198</v>
      </c>
      <c r="C86" s="172"/>
      <c r="D86" s="172"/>
      <c r="E86" s="172"/>
      <c r="F86" s="534"/>
    </row>
    <row r="87" spans="1:5" s="111" customFormat="1" ht="18.75" customHeight="1">
      <c r="A87" s="141" t="s">
        <v>199</v>
      </c>
      <c r="B87" s="193" t="s">
        <v>200</v>
      </c>
      <c r="C87" s="620">
        <v>8000000</v>
      </c>
      <c r="D87" s="657">
        <v>8000000</v>
      </c>
      <c r="E87" s="657"/>
    </row>
    <row r="88" spans="1:5" ht="15.75" customHeight="1">
      <c r="A88" s="180" t="s">
        <v>201</v>
      </c>
      <c r="B88" s="193" t="s">
        <v>202</v>
      </c>
      <c r="C88" s="172"/>
      <c r="D88" s="172"/>
      <c r="E88" s="172"/>
    </row>
    <row r="89" spans="1:5" s="333" customFormat="1" ht="28.5" customHeight="1">
      <c r="A89" s="340" t="s">
        <v>203</v>
      </c>
      <c r="B89" s="341" t="s">
        <v>204</v>
      </c>
      <c r="C89" s="342"/>
      <c r="D89" s="342"/>
      <c r="E89" s="342"/>
    </row>
    <row r="90" spans="1:6" ht="15.75" customHeight="1">
      <c r="A90" s="180" t="s">
        <v>205</v>
      </c>
      <c r="B90" s="193" t="s">
        <v>206</v>
      </c>
      <c r="C90" s="172"/>
      <c r="D90" s="172"/>
      <c r="E90" s="172"/>
      <c r="F90" s="328"/>
    </row>
    <row r="91" spans="1:6" ht="25.5" customHeight="1">
      <c r="A91" s="180" t="s">
        <v>208</v>
      </c>
      <c r="B91" s="193" t="s">
        <v>209</v>
      </c>
      <c r="C91" s="621">
        <v>2160000</v>
      </c>
      <c r="D91" s="658">
        <v>2160000</v>
      </c>
      <c r="E91" s="658"/>
      <c r="F91" s="328"/>
    </row>
    <row r="92" spans="1:5" ht="12.75">
      <c r="A92" s="181" t="s">
        <v>210</v>
      </c>
      <c r="B92" s="197" t="s">
        <v>211</v>
      </c>
      <c r="C92" s="615">
        <f>SUM(C86:C91)</f>
        <v>10160000</v>
      </c>
      <c r="D92" s="615">
        <f>SUM(D86:D91)</f>
        <v>10160000</v>
      </c>
      <c r="E92" s="615">
        <f>SUM(E86:E91)</f>
        <v>0</v>
      </c>
    </row>
    <row r="93" spans="1:6" ht="15" customHeight="1">
      <c r="A93" s="180" t="s">
        <v>212</v>
      </c>
      <c r="B93" s="193" t="s">
        <v>213</v>
      </c>
      <c r="C93" s="172">
        <v>600000</v>
      </c>
      <c r="D93" s="172">
        <v>600000</v>
      </c>
      <c r="E93" s="172"/>
      <c r="F93" s="328"/>
    </row>
    <row r="94" spans="1:6" ht="15" customHeight="1">
      <c r="A94" s="180" t="s">
        <v>214</v>
      </c>
      <c r="B94" s="193" t="s">
        <v>215</v>
      </c>
      <c r="C94" s="172"/>
      <c r="D94" s="172"/>
      <c r="E94" s="172"/>
      <c r="F94" s="328"/>
    </row>
    <row r="95" spans="1:6" ht="15" customHeight="1">
      <c r="A95" s="180" t="s">
        <v>216</v>
      </c>
      <c r="B95" s="193" t="s">
        <v>217</v>
      </c>
      <c r="C95" s="172"/>
      <c r="D95" s="172"/>
      <c r="E95" s="172"/>
      <c r="F95" s="328"/>
    </row>
    <row r="96" spans="1:6" ht="24" customHeight="1">
      <c r="A96" s="180" t="s">
        <v>218</v>
      </c>
      <c r="B96" s="193" t="s">
        <v>219</v>
      </c>
      <c r="C96" s="172">
        <v>162000</v>
      </c>
      <c r="D96" s="172">
        <v>162000</v>
      </c>
      <c r="E96" s="172"/>
      <c r="F96" s="328"/>
    </row>
    <row r="97" spans="1:5" ht="12.75">
      <c r="A97" s="181" t="s">
        <v>220</v>
      </c>
      <c r="B97" s="197" t="s">
        <v>221</v>
      </c>
      <c r="C97" s="173">
        <f>SUM(C93:C96)</f>
        <v>762000</v>
      </c>
      <c r="D97" s="173">
        <f>SUM(D93:D96)</f>
        <v>762000</v>
      </c>
      <c r="E97" s="173">
        <f>SUM(E93:E96)</f>
        <v>0</v>
      </c>
    </row>
    <row r="98" spans="1:5" ht="25.5" customHeight="1">
      <c r="A98" s="180" t="s">
        <v>222</v>
      </c>
      <c r="B98" s="199" t="s">
        <v>223</v>
      </c>
      <c r="C98" s="172"/>
      <c r="D98" s="172"/>
      <c r="E98" s="172"/>
    </row>
    <row r="99" spans="1:5" ht="27" customHeight="1">
      <c r="A99" s="113" t="s">
        <v>224</v>
      </c>
      <c r="B99" s="193" t="s">
        <v>225</v>
      </c>
      <c r="C99" s="172">
        <v>2500000</v>
      </c>
      <c r="D99" s="172">
        <v>2500000</v>
      </c>
      <c r="E99" s="172">
        <v>1492305</v>
      </c>
    </row>
    <row r="100" spans="1:5" ht="12.75">
      <c r="A100" s="181" t="s">
        <v>226</v>
      </c>
      <c r="B100" s="182" t="s">
        <v>227</v>
      </c>
      <c r="C100" s="44">
        <f>SUM(C98:C99)</f>
        <v>2500000</v>
      </c>
      <c r="D100" s="44">
        <f>SUM(D98:D99)</f>
        <v>2500000</v>
      </c>
      <c r="E100" s="44">
        <f>SUM(E98:E99)</f>
        <v>1492305</v>
      </c>
    </row>
    <row r="101" spans="1:5" ht="12.75">
      <c r="A101" s="180"/>
      <c r="B101" s="183" t="s">
        <v>228</v>
      </c>
      <c r="C101" s="298">
        <f>SUM(C100+C97+C92+C85+C78+C29+C23)</f>
        <v>37376308</v>
      </c>
      <c r="D101" s="298">
        <f>SUM(D100+D97+D92+D85+D78+D29+D23)</f>
        <v>37826308</v>
      </c>
      <c r="E101" s="298">
        <f>SUM(E100+E97+E92+E85+E78+E29+E23)</f>
        <v>4883599</v>
      </c>
    </row>
  </sheetData>
  <sheetProtection selectLockedCells="1" selectUnlockedCells="1"/>
  <mergeCells count="3">
    <mergeCell ref="A2:D2"/>
    <mergeCell ref="E74:F74"/>
    <mergeCell ref="E75:F75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82" r:id="rId1"/>
  <headerFooter alignWithMargins="0">
    <oddHeader>&amp;L&amp;D&amp;C&amp;P/&amp;N</oddHeader>
    <oddFooter>&amp;L&amp;"Times New Roman,Normál"&amp;12&amp;F&amp;R&amp;A</oddFooter>
  </headerFooter>
  <rowBreaks count="1" manualBreakCount="1">
    <brk id="6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85">
      <selection activeCell="E71" sqref="E71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9.58203125" style="3" customWidth="1"/>
    <col min="4" max="5" width="11.75" style="3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4" ht="12.75">
      <c r="A2" s="720" t="s">
        <v>424</v>
      </c>
      <c r="B2" s="720"/>
      <c r="C2" s="720"/>
      <c r="D2" s="720"/>
    </row>
    <row r="4" spans="1:5" ht="12.75">
      <c r="A4" s="94">
        <v>842155</v>
      </c>
      <c r="B4" s="43" t="s">
        <v>21</v>
      </c>
      <c r="C4" s="533" t="s">
        <v>416</v>
      </c>
      <c r="D4" s="533" t="s">
        <v>583</v>
      </c>
      <c r="E4" s="533" t="s">
        <v>606</v>
      </c>
    </row>
    <row r="5" spans="1:5" ht="12.75">
      <c r="A5" s="266" t="s">
        <v>322</v>
      </c>
      <c r="B5" s="45"/>
      <c r="C5" s="303"/>
      <c r="D5" s="303"/>
      <c r="E5" s="303"/>
    </row>
    <row r="6" spans="1:5" ht="12.75">
      <c r="A6" s="122" t="s">
        <v>46</v>
      </c>
      <c r="B6" s="123" t="s">
        <v>47</v>
      </c>
      <c r="C6" s="303"/>
      <c r="D6" s="303"/>
      <c r="E6" s="303"/>
    </row>
    <row r="7" spans="1:5" ht="12.75">
      <c r="A7" s="124" t="s">
        <v>48</v>
      </c>
      <c r="B7" s="125" t="s">
        <v>49</v>
      </c>
      <c r="C7" s="303"/>
      <c r="D7" s="303"/>
      <c r="E7" s="303"/>
    </row>
    <row r="8" spans="1:5" ht="12.75">
      <c r="A8" s="124" t="s">
        <v>50</v>
      </c>
      <c r="B8" s="125" t="s">
        <v>51</v>
      </c>
      <c r="C8" s="58"/>
      <c r="D8" s="58"/>
      <c r="E8" s="58"/>
    </row>
    <row r="9" spans="1:5" ht="12.75">
      <c r="A9" s="124" t="s">
        <v>52</v>
      </c>
      <c r="B9" s="125" t="s">
        <v>53</v>
      </c>
      <c r="C9" s="303"/>
      <c r="D9" s="303"/>
      <c r="E9" s="303"/>
    </row>
    <row r="10" spans="1:5" ht="12.75">
      <c r="A10" s="124" t="s">
        <v>54</v>
      </c>
      <c r="B10" s="126" t="s">
        <v>55</v>
      </c>
      <c r="C10" s="303"/>
      <c r="D10" s="303"/>
      <c r="E10" s="303"/>
    </row>
    <row r="11" spans="1:5" ht="12.75">
      <c r="A11" s="124" t="s">
        <v>56</v>
      </c>
      <c r="B11" s="126" t="s">
        <v>57</v>
      </c>
      <c r="C11" s="303"/>
      <c r="D11" s="303"/>
      <c r="E11" s="303"/>
    </row>
    <row r="12" spans="1:5" ht="12.75">
      <c r="A12" s="124" t="s">
        <v>58</v>
      </c>
      <c r="B12" s="127" t="s">
        <v>229</v>
      </c>
      <c r="C12" s="303"/>
      <c r="D12" s="303"/>
      <c r="E12" s="303"/>
    </row>
    <row r="13" spans="1:5" ht="12.75">
      <c r="A13" s="124" t="s">
        <v>60</v>
      </c>
      <c r="B13" s="127" t="s">
        <v>61</v>
      </c>
      <c r="C13" s="303"/>
      <c r="D13" s="303"/>
      <c r="E13" s="303"/>
    </row>
    <row r="14" spans="1:5" ht="12.75">
      <c r="A14" s="124" t="s">
        <v>62</v>
      </c>
      <c r="B14" s="125" t="s">
        <v>230</v>
      </c>
      <c r="C14" s="303"/>
      <c r="D14" s="303"/>
      <c r="E14" s="303"/>
    </row>
    <row r="15" spans="1:5" ht="12.75">
      <c r="A15" s="124" t="s">
        <v>64</v>
      </c>
      <c r="B15" s="125" t="s">
        <v>231</v>
      </c>
      <c r="C15" s="303"/>
      <c r="D15" s="303"/>
      <c r="E15" s="303"/>
    </row>
    <row r="16" spans="1:5" ht="12.75">
      <c r="A16" s="128" t="s">
        <v>65</v>
      </c>
      <c r="B16" s="129" t="s">
        <v>66</v>
      </c>
      <c r="C16" s="303"/>
      <c r="D16" s="303"/>
      <c r="E16" s="303"/>
    </row>
    <row r="17" spans="1:5" ht="12.75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2.75">
      <c r="A18" s="133" t="s">
        <v>69</v>
      </c>
      <c r="B18" s="134" t="s">
        <v>70</v>
      </c>
      <c r="C18" s="303"/>
      <c r="D18" s="303"/>
      <c r="E18" s="303"/>
    </row>
    <row r="19" spans="1:5" ht="12.75">
      <c r="A19" s="133" t="s">
        <v>71</v>
      </c>
      <c r="B19" s="134" t="s">
        <v>72</v>
      </c>
      <c r="C19" s="303"/>
      <c r="D19" s="303"/>
      <c r="E19" s="303"/>
    </row>
    <row r="20" spans="1:5" ht="12.75">
      <c r="A20" s="133" t="s">
        <v>73</v>
      </c>
      <c r="B20" s="134" t="s">
        <v>74</v>
      </c>
      <c r="C20" s="303"/>
      <c r="D20" s="303"/>
      <c r="E20" s="303"/>
    </row>
    <row r="21" spans="1:5" ht="12.75">
      <c r="A21" s="133" t="s">
        <v>75</v>
      </c>
      <c r="B21" s="134" t="s">
        <v>76</v>
      </c>
      <c r="C21" s="303"/>
      <c r="D21" s="303"/>
      <c r="E21" s="303"/>
    </row>
    <row r="22" spans="1:5" ht="12.75">
      <c r="A22" s="130" t="s">
        <v>77</v>
      </c>
      <c r="B22" s="131" t="s">
        <v>78</v>
      </c>
      <c r="C22" s="132">
        <f>SUM(C18:C21)</f>
        <v>0</v>
      </c>
      <c r="D22" s="132">
        <f>SUM(D18:D21)</f>
        <v>0</v>
      </c>
      <c r="E22" s="132">
        <f>SUM(E18:E21)</f>
        <v>0</v>
      </c>
    </row>
    <row r="23" spans="1:5" ht="11.2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12.75">
      <c r="A24" s="138"/>
      <c r="B24" s="139"/>
      <c r="C24" s="303"/>
      <c r="D24" s="303"/>
      <c r="E24" s="303"/>
    </row>
    <row r="25" spans="1:5" ht="12.75">
      <c r="A25" s="140" t="s">
        <v>81</v>
      </c>
      <c r="B25" s="141" t="s">
        <v>232</v>
      </c>
      <c r="C25" s="303"/>
      <c r="D25" s="303"/>
      <c r="E25" s="303"/>
    </row>
    <row r="26" spans="1:5" ht="12.75">
      <c r="A26" s="142" t="s">
        <v>83</v>
      </c>
      <c r="B26" s="141" t="s">
        <v>84</v>
      </c>
      <c r="C26" s="303"/>
      <c r="D26" s="303"/>
      <c r="E26" s="303"/>
    </row>
    <row r="27" spans="1:5" ht="12.75">
      <c r="A27" s="143" t="s">
        <v>85</v>
      </c>
      <c r="B27" s="144" t="s">
        <v>86</v>
      </c>
      <c r="C27" s="303"/>
      <c r="D27" s="303"/>
      <c r="E27" s="303"/>
    </row>
    <row r="28" spans="1:5" ht="12.75">
      <c r="A28" s="145" t="s">
        <v>87</v>
      </c>
      <c r="B28" s="144" t="s">
        <v>88</v>
      </c>
      <c r="C28" s="303"/>
      <c r="D28" s="303"/>
      <c r="E28" s="303"/>
    </row>
    <row r="29" spans="1:5" ht="12.75">
      <c r="A29" s="146" t="s">
        <v>89</v>
      </c>
      <c r="B29" s="147" t="s">
        <v>90</v>
      </c>
      <c r="C29" s="132">
        <f>SUM(C25:C28)</f>
        <v>0</v>
      </c>
      <c r="D29" s="132">
        <f>SUM(D25:D28)</f>
        <v>0</v>
      </c>
      <c r="E29" s="132">
        <f>SUM(E25:E28)</f>
        <v>0</v>
      </c>
    </row>
    <row r="30" spans="1:5" ht="12.75">
      <c r="A30" s="149"/>
      <c r="B30" s="150"/>
      <c r="C30" s="303"/>
      <c r="D30" s="303"/>
      <c r="E30" s="303"/>
    </row>
    <row r="31" spans="1:5" ht="12.75">
      <c r="A31" s="122" t="s">
        <v>91</v>
      </c>
      <c r="B31" s="151" t="s">
        <v>92</v>
      </c>
      <c r="C31" s="303"/>
      <c r="D31" s="303"/>
      <c r="E31" s="303"/>
    </row>
    <row r="32" spans="1:5" ht="12.75">
      <c r="A32" s="124" t="s">
        <v>93</v>
      </c>
      <c r="B32" s="125" t="s">
        <v>233</v>
      </c>
      <c r="C32" s="303"/>
      <c r="D32" s="303"/>
      <c r="E32" s="303"/>
    </row>
    <row r="33" spans="1:5" ht="12.75">
      <c r="A33" s="124" t="s">
        <v>95</v>
      </c>
      <c r="B33" s="125" t="s">
        <v>96</v>
      </c>
      <c r="C33" s="303"/>
      <c r="D33" s="303"/>
      <c r="E33" s="303"/>
    </row>
    <row r="34" spans="1:5" ht="12.75">
      <c r="A34" s="124" t="s">
        <v>97</v>
      </c>
      <c r="B34" s="125" t="s">
        <v>98</v>
      </c>
      <c r="C34" s="303"/>
      <c r="D34" s="303"/>
      <c r="E34" s="303"/>
    </row>
    <row r="35" spans="1:5" ht="12.75">
      <c r="A35" s="124" t="s">
        <v>99</v>
      </c>
      <c r="B35" s="125" t="s">
        <v>100</v>
      </c>
      <c r="C35" s="303"/>
      <c r="D35" s="303"/>
      <c r="E35" s="303"/>
    </row>
    <row r="36" spans="1:5" ht="12.75">
      <c r="A36" s="124" t="s">
        <v>101</v>
      </c>
      <c r="B36" s="152" t="s">
        <v>102</v>
      </c>
      <c r="C36" s="305">
        <f>SUM(C31:C35)</f>
        <v>0</v>
      </c>
      <c r="D36" s="305">
        <f>SUM(D31:D35)</f>
        <v>0</v>
      </c>
      <c r="E36" s="305">
        <f>SUM(E31:E35)</f>
        <v>0</v>
      </c>
    </row>
    <row r="37" spans="1:5" ht="12.75">
      <c r="A37" s="124" t="s">
        <v>103</v>
      </c>
      <c r="B37" s="125" t="s">
        <v>104</v>
      </c>
      <c r="C37" s="305"/>
      <c r="D37" s="305"/>
      <c r="E37" s="305"/>
    </row>
    <row r="38" spans="1:5" ht="12.75">
      <c r="A38" s="124" t="s">
        <v>105</v>
      </c>
      <c r="B38" s="125" t="s">
        <v>106</v>
      </c>
      <c r="C38" s="303"/>
      <c r="D38" s="303"/>
      <c r="E38" s="303"/>
    </row>
    <row r="39" spans="1:5" ht="12.75">
      <c r="A39" s="124" t="s">
        <v>107</v>
      </c>
      <c r="B39" s="125" t="s">
        <v>108</v>
      </c>
      <c r="C39" s="303"/>
      <c r="D39" s="303"/>
      <c r="E39" s="303"/>
    </row>
    <row r="40" spans="1:5" ht="12.75">
      <c r="A40" s="124" t="s">
        <v>109</v>
      </c>
      <c r="B40" s="125" t="s">
        <v>110</v>
      </c>
      <c r="C40" s="303"/>
      <c r="D40" s="303"/>
      <c r="E40" s="303"/>
    </row>
    <row r="41" spans="1:5" ht="12.75">
      <c r="A41" s="154" t="s">
        <v>111</v>
      </c>
      <c r="B41" s="155" t="s">
        <v>112</v>
      </c>
      <c r="C41" s="303"/>
      <c r="D41" s="303"/>
      <c r="E41" s="303"/>
    </row>
    <row r="42" spans="1:5" ht="12.75" customHeight="1">
      <c r="A42" s="136" t="s">
        <v>113</v>
      </c>
      <c r="B42" s="156" t="s">
        <v>114</v>
      </c>
      <c r="C42" s="132">
        <f>SUM(C38:C41)</f>
        <v>0</v>
      </c>
      <c r="D42" s="132">
        <f>SUM(D38:D41)</f>
        <v>0</v>
      </c>
      <c r="E42" s="132">
        <f>SUM(E38:E41)</f>
        <v>0</v>
      </c>
    </row>
    <row r="43" spans="1:5" ht="12.75" customHeight="1">
      <c r="A43" s="157" t="s">
        <v>115</v>
      </c>
      <c r="B43" s="158" t="s">
        <v>116</v>
      </c>
      <c r="C43" s="306">
        <f>SUM(C42,C36)</f>
        <v>0</v>
      </c>
      <c r="D43" s="306">
        <f>SUM(D42,D36)</f>
        <v>0</v>
      </c>
      <c r="E43" s="306">
        <f>SUM(E42,E36)</f>
        <v>0</v>
      </c>
    </row>
    <row r="44" spans="1:5" ht="12.75">
      <c r="A44" s="122" t="s">
        <v>117</v>
      </c>
      <c r="B44" s="151" t="s">
        <v>118</v>
      </c>
      <c r="C44" s="303"/>
      <c r="D44" s="303"/>
      <c r="E44" s="303"/>
    </row>
    <row r="45" spans="1:5" ht="12.75">
      <c r="A45" s="160" t="s">
        <v>119</v>
      </c>
      <c r="B45" s="161" t="s">
        <v>120</v>
      </c>
      <c r="C45" s="303"/>
      <c r="D45" s="303"/>
      <c r="E45" s="303"/>
    </row>
    <row r="46" spans="1:5" ht="12.75">
      <c r="A46" s="124" t="s">
        <v>121</v>
      </c>
      <c r="B46" s="125" t="s">
        <v>122</v>
      </c>
      <c r="C46" s="303"/>
      <c r="D46" s="303"/>
      <c r="E46" s="303"/>
    </row>
    <row r="47" spans="1:5" ht="12.75">
      <c r="A47" s="162" t="s">
        <v>123</v>
      </c>
      <c r="B47" s="163" t="s">
        <v>124</v>
      </c>
      <c r="C47" s="306">
        <f>SUM(C44:C46)</f>
        <v>0</v>
      </c>
      <c r="D47" s="306">
        <f>SUM(D44:D46)</f>
        <v>0</v>
      </c>
      <c r="E47" s="306">
        <f>SUM(E44:E46)</f>
        <v>0</v>
      </c>
    </row>
    <row r="48" spans="1:5" ht="12.75">
      <c r="A48" s="124" t="s">
        <v>125</v>
      </c>
      <c r="B48" s="125" t="s">
        <v>126</v>
      </c>
      <c r="C48" s="303"/>
      <c r="D48" s="303"/>
      <c r="E48" s="303"/>
    </row>
    <row r="49" spans="1:5" ht="12.75">
      <c r="A49" s="124" t="s">
        <v>127</v>
      </c>
      <c r="B49" s="125" t="s">
        <v>128</v>
      </c>
      <c r="C49" s="303"/>
      <c r="D49" s="303"/>
      <c r="E49" s="303"/>
    </row>
    <row r="50" spans="1:5" ht="12.75">
      <c r="A50" s="124" t="s">
        <v>129</v>
      </c>
      <c r="B50" s="125" t="s">
        <v>130</v>
      </c>
      <c r="C50" s="303"/>
      <c r="D50" s="303"/>
      <c r="E50" s="303"/>
    </row>
    <row r="51" spans="1:5" ht="12.75">
      <c r="A51" s="162" t="s">
        <v>131</v>
      </c>
      <c r="B51" s="163" t="s">
        <v>132</v>
      </c>
      <c r="C51" s="306">
        <f>SUM(C48:C50)</f>
        <v>0</v>
      </c>
      <c r="D51" s="306">
        <f>SUM(D48:D50)</f>
        <v>0</v>
      </c>
      <c r="E51" s="306">
        <f>SUM(E48:E50)</f>
        <v>0</v>
      </c>
    </row>
    <row r="52" spans="1:5" ht="12.75">
      <c r="A52" s="124" t="s">
        <v>133</v>
      </c>
      <c r="B52" s="125" t="s">
        <v>134</v>
      </c>
      <c r="C52" s="303"/>
      <c r="D52" s="303"/>
      <c r="E52" s="303"/>
    </row>
    <row r="53" spans="1:5" ht="12.75">
      <c r="A53" s="124" t="s">
        <v>135</v>
      </c>
      <c r="B53" s="125" t="s">
        <v>136</v>
      </c>
      <c r="C53" s="303"/>
      <c r="D53" s="303"/>
      <c r="E53" s="303"/>
    </row>
    <row r="54" spans="1:5" ht="12.75">
      <c r="A54" s="124" t="s">
        <v>137</v>
      </c>
      <c r="B54" s="125" t="s">
        <v>138</v>
      </c>
      <c r="C54" s="303"/>
      <c r="D54" s="303"/>
      <c r="E54" s="303"/>
    </row>
    <row r="55" spans="1:5" ht="12.75">
      <c r="A55" s="162" t="s">
        <v>139</v>
      </c>
      <c r="B55" s="163" t="s">
        <v>140</v>
      </c>
      <c r="C55" s="306">
        <f>SUM(C53:C54)</f>
        <v>0</v>
      </c>
      <c r="D55" s="306">
        <f>SUM(D53:D54)</f>
        <v>0</v>
      </c>
      <c r="E55" s="306">
        <f>SUM(E53:E54)</f>
        <v>0</v>
      </c>
    </row>
    <row r="56" spans="1:5" ht="12.75">
      <c r="A56" s="162" t="s">
        <v>141</v>
      </c>
      <c r="B56" s="164" t="s">
        <v>142</v>
      </c>
      <c r="C56" s="343"/>
      <c r="D56" s="343"/>
      <c r="E56" s="343"/>
    </row>
    <row r="57" spans="1:5" ht="12.75">
      <c r="A57" s="154"/>
      <c r="B57" s="89" t="s">
        <v>143</v>
      </c>
      <c r="C57" s="252"/>
      <c r="D57" s="252"/>
      <c r="E57" s="252"/>
    </row>
    <row r="58" spans="1:5" ht="12.75">
      <c r="A58" s="154" t="s">
        <v>144</v>
      </c>
      <c r="B58" s="89" t="s">
        <v>145</v>
      </c>
      <c r="C58" s="252">
        <v>500000</v>
      </c>
      <c r="D58" s="252">
        <v>500000</v>
      </c>
      <c r="E58" s="252"/>
    </row>
    <row r="59" spans="1:5" ht="12.75">
      <c r="A59" s="154" t="s">
        <v>146</v>
      </c>
      <c r="B59" s="89" t="s">
        <v>147</v>
      </c>
      <c r="C59" s="252"/>
      <c r="D59" s="252"/>
      <c r="E59" s="252"/>
    </row>
    <row r="60" spans="1:5" ht="27" customHeight="1">
      <c r="A60" s="167" t="s">
        <v>148</v>
      </c>
      <c r="B60" s="91" t="s">
        <v>149</v>
      </c>
      <c r="C60" s="92">
        <f>SUM(C58:C59)</f>
        <v>500000</v>
      </c>
      <c r="D60" s="92">
        <f>SUM(D58:D59)</f>
        <v>500000</v>
      </c>
      <c r="E60" s="92">
        <f>SUM(E58:E59)</f>
        <v>0</v>
      </c>
    </row>
    <row r="61" spans="1:5" ht="12" customHeight="1">
      <c r="A61" s="145" t="s">
        <v>150</v>
      </c>
      <c r="B61" s="93" t="s">
        <v>151</v>
      </c>
      <c r="C61" s="92"/>
      <c r="D61" s="92"/>
      <c r="E61" s="92"/>
    </row>
    <row r="62" spans="1:5" ht="12" customHeight="1">
      <c r="A62" s="145" t="s">
        <v>152</v>
      </c>
      <c r="B62" s="93" t="s">
        <v>153</v>
      </c>
      <c r="C62" s="92"/>
      <c r="D62" s="92"/>
      <c r="E62" s="92"/>
    </row>
    <row r="63" spans="1:5" ht="12" customHeight="1">
      <c r="A63" s="145" t="s">
        <v>154</v>
      </c>
      <c r="B63" s="93" t="s">
        <v>155</v>
      </c>
      <c r="C63" s="92"/>
      <c r="D63" s="92"/>
      <c r="E63" s="92"/>
    </row>
    <row r="64" spans="1:5" ht="12" customHeight="1">
      <c r="A64" s="145" t="s">
        <v>156</v>
      </c>
      <c r="B64" s="93" t="s">
        <v>157</v>
      </c>
      <c r="C64" s="92"/>
      <c r="D64" s="92"/>
      <c r="E64" s="92"/>
    </row>
    <row r="65" spans="1:5" ht="12" customHeight="1">
      <c r="A65" s="169" t="s">
        <v>158</v>
      </c>
      <c r="B65" s="91" t="s">
        <v>159</v>
      </c>
      <c r="C65" s="92">
        <f>SUM(C61:C64)</f>
        <v>0</v>
      </c>
      <c r="D65" s="92">
        <f>SUM(D61:D64)</f>
        <v>0</v>
      </c>
      <c r="E65" s="92">
        <f>SUM(E61:E64)</f>
        <v>0</v>
      </c>
    </row>
    <row r="66" spans="1:5" ht="12" customHeight="1">
      <c r="A66" s="170" t="s">
        <v>160</v>
      </c>
      <c r="B66" s="88" t="s">
        <v>161</v>
      </c>
      <c r="C66" s="96">
        <f>SUM(C65+C60+C56+C55+C52)</f>
        <v>500000</v>
      </c>
      <c r="D66" s="96">
        <f>SUM(D65+D60+D56+D55+D52)</f>
        <v>500000</v>
      </c>
      <c r="E66" s="96">
        <f>SUM(E65+E60+E56+E55+E52)</f>
        <v>0</v>
      </c>
    </row>
    <row r="67" spans="1:5" ht="12.75">
      <c r="A67" s="124" t="s">
        <v>162</v>
      </c>
      <c r="B67" s="93" t="s">
        <v>163</v>
      </c>
      <c r="C67" s="252"/>
      <c r="D67" s="252"/>
      <c r="E67" s="252"/>
    </row>
    <row r="68" spans="1:5" ht="12.75">
      <c r="A68" s="124" t="s">
        <v>164</v>
      </c>
      <c r="B68" s="93" t="s">
        <v>165</v>
      </c>
      <c r="C68" s="252"/>
      <c r="D68" s="252"/>
      <c r="E68" s="252"/>
    </row>
    <row r="69" spans="1:5" ht="24" customHeight="1">
      <c r="A69" s="162" t="s">
        <v>166</v>
      </c>
      <c r="B69" s="88" t="s">
        <v>167</v>
      </c>
      <c r="C69" s="96">
        <f>SUM(C67:C68)</f>
        <v>0</v>
      </c>
      <c r="D69" s="96">
        <f>SUM(D67:D68)</f>
        <v>0</v>
      </c>
      <c r="E69" s="96">
        <f>SUM(E67:E68)</f>
        <v>0</v>
      </c>
    </row>
    <row r="70" spans="1:6" ht="26.25" customHeight="1">
      <c r="A70" s="167" t="s">
        <v>168</v>
      </c>
      <c r="B70" s="91" t="s">
        <v>169</v>
      </c>
      <c r="C70" s="92">
        <v>135000</v>
      </c>
      <c r="D70" s="92">
        <v>135000</v>
      </c>
      <c r="E70" s="92"/>
      <c r="F70" s="3">
        <f>E70*27%</f>
        <v>0</v>
      </c>
    </row>
    <row r="71" spans="1:5" ht="13.5" customHeight="1">
      <c r="A71" s="136" t="s">
        <v>170</v>
      </c>
      <c r="B71" s="91" t="s">
        <v>171</v>
      </c>
      <c r="C71" s="92"/>
      <c r="D71" s="92"/>
      <c r="E71" s="92"/>
    </row>
    <row r="72" spans="1:5" ht="13.5" customHeight="1">
      <c r="A72" s="45" t="s">
        <v>172</v>
      </c>
      <c r="B72" s="91" t="s">
        <v>173</v>
      </c>
      <c r="C72" s="92"/>
      <c r="D72" s="92"/>
      <c r="E72" s="92"/>
    </row>
    <row r="73" spans="1:5" ht="13.5" customHeight="1">
      <c r="A73" s="174" t="s">
        <v>174</v>
      </c>
      <c r="B73" s="100" t="s">
        <v>175</v>
      </c>
      <c r="C73" s="92"/>
      <c r="D73" s="92"/>
      <c r="E73" s="92"/>
    </row>
    <row r="74" spans="1:5" ht="13.5" customHeight="1">
      <c r="A74" s="175" t="s">
        <v>176</v>
      </c>
      <c r="B74" s="101" t="s">
        <v>177</v>
      </c>
      <c r="C74" s="252"/>
      <c r="D74" s="252"/>
      <c r="E74" s="252"/>
    </row>
    <row r="75" spans="1:5" ht="13.5" customHeight="1">
      <c r="A75" s="175" t="s">
        <v>178</v>
      </c>
      <c r="B75" s="101" t="s">
        <v>179</v>
      </c>
      <c r="C75" s="252"/>
      <c r="D75" s="252"/>
      <c r="E75" s="252"/>
    </row>
    <row r="76" spans="1:5" ht="13.5" customHeight="1">
      <c r="A76" s="176" t="s">
        <v>180</v>
      </c>
      <c r="B76" s="91" t="s">
        <v>181</v>
      </c>
      <c r="C76" s="92">
        <f>SUM(C74:C75)</f>
        <v>0</v>
      </c>
      <c r="D76" s="92">
        <f>SUM(D74:D75)</f>
        <v>0</v>
      </c>
      <c r="E76" s="92">
        <f>SUM(E74:E75)</f>
        <v>0</v>
      </c>
    </row>
    <row r="77" spans="1:5" ht="24.75" customHeight="1">
      <c r="A77" s="177" t="s">
        <v>182</v>
      </c>
      <c r="B77" s="88" t="s">
        <v>183</v>
      </c>
      <c r="C77" s="96">
        <f>C76+C73+C72+C71+C70</f>
        <v>135000</v>
      </c>
      <c r="D77" s="96">
        <f>D76+D73+D72+D71+D70</f>
        <v>135000</v>
      </c>
      <c r="E77" s="96">
        <f>E76+E73+E72+E71+E70</f>
        <v>0</v>
      </c>
    </row>
    <row r="78" spans="1:9" ht="18.75" customHeight="1">
      <c r="A78" s="178" t="s">
        <v>184</v>
      </c>
      <c r="B78" s="106" t="s">
        <v>185</v>
      </c>
      <c r="C78" s="96">
        <f>SUM(C77+C69+C66+C47+C43)</f>
        <v>635000</v>
      </c>
      <c r="D78" s="96">
        <f>SUM(D77+D69+D66+D47+D43)</f>
        <v>635000</v>
      </c>
      <c r="E78" s="96">
        <f>SUM(E77+E69+E66+E47+E43)</f>
        <v>0</v>
      </c>
      <c r="F78" s="104"/>
      <c r="G78" s="104"/>
      <c r="H78" s="104"/>
      <c r="I78" s="104"/>
    </row>
    <row r="79" spans="1:9" ht="18.75" customHeight="1">
      <c r="A79" s="176" t="s">
        <v>186</v>
      </c>
      <c r="B79" s="93" t="s">
        <v>187</v>
      </c>
      <c r="C79" s="92"/>
      <c r="D79" s="92"/>
      <c r="E79" s="92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92"/>
      <c r="D80" s="92"/>
      <c r="E80" s="92"/>
      <c r="F80" s="104"/>
      <c r="G80" s="104"/>
      <c r="H80" s="104"/>
      <c r="I80" s="104"/>
    </row>
    <row r="81" spans="1:9" ht="15" customHeight="1">
      <c r="A81" s="176"/>
      <c r="B81" s="141" t="s">
        <v>190</v>
      </c>
      <c r="C81" s="92"/>
      <c r="D81" s="92"/>
      <c r="E81" s="92"/>
      <c r="F81" s="104"/>
      <c r="G81" s="104"/>
      <c r="H81" s="104"/>
      <c r="I81" s="104"/>
    </row>
    <row r="82" spans="1:5" ht="15" customHeight="1">
      <c r="A82" s="176"/>
      <c r="B82" s="141" t="s">
        <v>191</v>
      </c>
      <c r="C82" s="303"/>
      <c r="D82" s="303"/>
      <c r="E82" s="303"/>
    </row>
    <row r="83" spans="1:5" ht="15" customHeight="1">
      <c r="A83" s="176"/>
      <c r="B83" s="67" t="s">
        <v>192</v>
      </c>
      <c r="C83" s="303"/>
      <c r="D83" s="303"/>
      <c r="E83" s="303"/>
    </row>
    <row r="84" spans="1:5" ht="25.5">
      <c r="A84" s="177" t="s">
        <v>193</v>
      </c>
      <c r="B84" s="88" t="s">
        <v>194</v>
      </c>
      <c r="C84" s="132">
        <f>SUM(C80:C83)</f>
        <v>0</v>
      </c>
      <c r="D84" s="132">
        <f>SUM(D80:D83)</f>
        <v>0</v>
      </c>
      <c r="E84" s="132">
        <f>SUM(E80:E83)</f>
        <v>0</v>
      </c>
    </row>
    <row r="85" spans="1:5" s="108" customFormat="1" ht="12.75">
      <c r="A85" s="178" t="s">
        <v>195</v>
      </c>
      <c r="B85" s="178" t="s">
        <v>196</v>
      </c>
      <c r="C85" s="306">
        <f>SUM(C79+C84)</f>
        <v>0</v>
      </c>
      <c r="D85" s="306">
        <f>SUM(D79+D84)</f>
        <v>0</v>
      </c>
      <c r="E85" s="306">
        <f>SUM(E79+E84)</f>
        <v>0</v>
      </c>
    </row>
    <row r="86" spans="1:5" ht="12.75">
      <c r="A86" s="141" t="s">
        <v>197</v>
      </c>
      <c r="B86" s="93" t="s">
        <v>198</v>
      </c>
      <c r="C86" s="252"/>
      <c r="D86" s="252"/>
      <c r="E86" s="252"/>
    </row>
    <row r="87" spans="1:5" s="111" customFormat="1" ht="12.75">
      <c r="A87" s="141" t="s">
        <v>199</v>
      </c>
      <c r="B87" s="93" t="s">
        <v>200</v>
      </c>
      <c r="C87" s="252"/>
      <c r="D87" s="252"/>
      <c r="E87" s="252"/>
    </row>
    <row r="88" spans="1:5" ht="12.75">
      <c r="A88" s="180" t="s">
        <v>201</v>
      </c>
      <c r="B88" s="93" t="s">
        <v>202</v>
      </c>
      <c r="C88" s="252"/>
      <c r="D88" s="252"/>
      <c r="E88" s="252"/>
    </row>
    <row r="89" spans="1:5" ht="24" customHeight="1">
      <c r="A89" s="180" t="s">
        <v>203</v>
      </c>
      <c r="B89" s="93" t="s">
        <v>204</v>
      </c>
      <c r="C89" s="252"/>
      <c r="D89" s="252"/>
      <c r="E89" s="252"/>
    </row>
    <row r="90" spans="1:5" ht="26.25" customHeight="1">
      <c r="A90" s="180" t="s">
        <v>205</v>
      </c>
      <c r="B90" s="93" t="s">
        <v>206</v>
      </c>
      <c r="C90" s="252"/>
      <c r="D90" s="252"/>
      <c r="E90" s="252"/>
    </row>
    <row r="91" spans="1:5" ht="25.5" customHeight="1">
      <c r="A91" s="180" t="s">
        <v>208</v>
      </c>
      <c r="B91" s="93" t="s">
        <v>209</v>
      </c>
      <c r="C91" s="252"/>
      <c r="D91" s="252"/>
      <c r="E91" s="252"/>
    </row>
    <row r="92" spans="1:5" ht="12.75">
      <c r="A92" s="181" t="s">
        <v>210</v>
      </c>
      <c r="B92" s="106" t="s">
        <v>211</v>
      </c>
      <c r="C92" s="92">
        <f>SUM(C86:C91)</f>
        <v>0</v>
      </c>
      <c r="D92" s="92">
        <f>SUM(D86:D91)</f>
        <v>0</v>
      </c>
      <c r="E92" s="92">
        <f>SUM(E86:E91)</f>
        <v>0</v>
      </c>
    </row>
    <row r="93" spans="1:5" ht="12.75">
      <c r="A93" s="180" t="s">
        <v>212</v>
      </c>
      <c r="B93" s="93" t="s">
        <v>213</v>
      </c>
      <c r="C93" s="252"/>
      <c r="D93" s="252"/>
      <c r="E93" s="252"/>
    </row>
    <row r="94" spans="1:5" ht="12.75">
      <c r="A94" s="180" t="s">
        <v>214</v>
      </c>
      <c r="B94" s="93" t="s">
        <v>215</v>
      </c>
      <c r="C94" s="252"/>
      <c r="D94" s="252"/>
      <c r="E94" s="252"/>
    </row>
    <row r="95" spans="1:5" ht="12.75">
      <c r="A95" s="180" t="s">
        <v>216</v>
      </c>
      <c r="B95" s="93" t="s">
        <v>217</v>
      </c>
      <c r="C95" s="252"/>
      <c r="D95" s="252"/>
      <c r="E95" s="252"/>
    </row>
    <row r="96" spans="1:5" ht="24" customHeight="1">
      <c r="A96" s="180" t="s">
        <v>218</v>
      </c>
      <c r="B96" s="93" t="s">
        <v>219</v>
      </c>
      <c r="C96" s="252"/>
      <c r="D96" s="252"/>
      <c r="E96" s="252"/>
    </row>
    <row r="97" spans="1:5" ht="12.75">
      <c r="A97" s="181" t="s">
        <v>220</v>
      </c>
      <c r="B97" s="106" t="s">
        <v>221</v>
      </c>
      <c r="C97" s="92">
        <f>SUM(C93:C96)</f>
        <v>0</v>
      </c>
      <c r="D97" s="92">
        <f>SUM(D93:D96)</f>
        <v>0</v>
      </c>
      <c r="E97" s="92">
        <f>SUM(E93:E96)</f>
        <v>0</v>
      </c>
    </row>
    <row r="98" spans="1:5" ht="25.5" customHeight="1">
      <c r="A98" s="180" t="s">
        <v>222</v>
      </c>
      <c r="B98" s="115" t="s">
        <v>223</v>
      </c>
      <c r="C98" s="252"/>
      <c r="D98" s="252"/>
      <c r="E98" s="252"/>
    </row>
    <row r="99" spans="1:5" ht="27" customHeight="1">
      <c r="A99" s="113" t="s">
        <v>224</v>
      </c>
      <c r="B99" s="93" t="s">
        <v>225</v>
      </c>
      <c r="C99" s="536"/>
      <c r="D99" s="536"/>
      <c r="E99" s="536"/>
    </row>
    <row r="100" spans="1:5" ht="12.75">
      <c r="A100" s="181" t="s">
        <v>226</v>
      </c>
      <c r="B100" s="182" t="s">
        <v>227</v>
      </c>
      <c r="C100" s="132"/>
      <c r="D100" s="132"/>
      <c r="E100" s="132"/>
    </row>
    <row r="101" spans="1:5" ht="12.75">
      <c r="A101" s="180"/>
      <c r="B101" s="183" t="s">
        <v>228</v>
      </c>
      <c r="C101" s="483">
        <f>SUM(C100+C97+C92+C85+C78+C29+C23)</f>
        <v>635000</v>
      </c>
      <c r="D101" s="483">
        <f>SUM(D100+D97+D92+D85+D78+D29+D23)</f>
        <v>635000</v>
      </c>
      <c r="E101" s="483">
        <f>SUM(E100+E97+E92+E85+E78+E29+E23)</f>
        <v>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79">
      <selection activeCell="E80" sqref="E80"/>
    </sheetView>
  </sheetViews>
  <sheetFormatPr defaultColWidth="8.41015625" defaultRowHeight="18"/>
  <cols>
    <col min="1" max="1" width="8.41015625" style="3" customWidth="1"/>
    <col min="2" max="2" width="33.08203125" style="3" customWidth="1"/>
    <col min="3" max="3" width="8" style="119" customWidth="1"/>
    <col min="4" max="5" width="13.08203125" style="119" customWidth="1"/>
    <col min="6" max="6" width="7.08203125" style="3" customWidth="1"/>
    <col min="7" max="7" width="3" style="3" customWidth="1"/>
    <col min="8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4" spans="1:5" ht="12.75">
      <c r="A4" s="94">
        <v>852011</v>
      </c>
      <c r="B4" s="43" t="s">
        <v>323</v>
      </c>
      <c r="C4" s="532" t="s">
        <v>416</v>
      </c>
      <c r="D4" s="532" t="s">
        <v>583</v>
      </c>
      <c r="E4" s="532" t="s">
        <v>607</v>
      </c>
    </row>
    <row r="5" spans="1:2" ht="12.75">
      <c r="A5" s="266" t="s">
        <v>302</v>
      </c>
      <c r="B5" s="45"/>
    </row>
    <row r="6" spans="1:5" ht="12.75">
      <c r="A6" s="122" t="s">
        <v>46</v>
      </c>
      <c r="B6" s="123" t="s">
        <v>47</v>
      </c>
      <c r="C6" s="121"/>
      <c r="D6" s="121"/>
      <c r="E6" s="121"/>
    </row>
    <row r="7" spans="1:5" ht="12.75">
      <c r="A7" s="124" t="s">
        <v>48</v>
      </c>
      <c r="B7" s="125" t="s">
        <v>49</v>
      </c>
      <c r="C7" s="121"/>
      <c r="D7" s="121"/>
      <c r="E7" s="121"/>
    </row>
    <row r="8" spans="1:5" ht="12.75">
      <c r="A8" s="124" t="s">
        <v>50</v>
      </c>
      <c r="B8" s="125" t="s">
        <v>51</v>
      </c>
      <c r="C8" s="44"/>
      <c r="D8" s="44"/>
      <c r="E8" s="44"/>
    </row>
    <row r="9" spans="1:5" ht="12.75">
      <c r="A9" s="124" t="s">
        <v>52</v>
      </c>
      <c r="B9" s="125" t="s">
        <v>53</v>
      </c>
      <c r="C9" s="121"/>
      <c r="D9" s="121"/>
      <c r="E9" s="121"/>
    </row>
    <row r="10" spans="1:5" ht="12.75">
      <c r="A10" s="124" t="s">
        <v>54</v>
      </c>
      <c r="B10" s="126" t="s">
        <v>55</v>
      </c>
      <c r="C10" s="121"/>
      <c r="D10" s="121"/>
      <c r="E10" s="121"/>
    </row>
    <row r="11" spans="1:5" ht="12.75">
      <c r="A11" s="124" t="s">
        <v>56</v>
      </c>
      <c r="B11" s="126" t="s">
        <v>57</v>
      </c>
      <c r="C11" s="121"/>
      <c r="D11" s="121"/>
      <c r="E11" s="121"/>
    </row>
    <row r="12" spans="1:5" ht="12.75">
      <c r="A12" s="124" t="s">
        <v>58</v>
      </c>
      <c r="B12" s="127" t="s">
        <v>229</v>
      </c>
      <c r="C12" s="121"/>
      <c r="D12" s="121"/>
      <c r="E12" s="121"/>
    </row>
    <row r="13" spans="1:5" ht="12.75">
      <c r="A13" s="124" t="s">
        <v>60</v>
      </c>
      <c r="B13" s="127" t="s">
        <v>61</v>
      </c>
      <c r="C13" s="121"/>
      <c r="D13" s="121"/>
      <c r="E13" s="121"/>
    </row>
    <row r="14" spans="1:5" ht="12.75">
      <c r="A14" s="124" t="s">
        <v>62</v>
      </c>
      <c r="B14" s="125" t="s">
        <v>230</v>
      </c>
      <c r="C14" s="121"/>
      <c r="D14" s="121"/>
      <c r="E14" s="121"/>
    </row>
    <row r="15" spans="1:5" ht="12.75">
      <c r="A15" s="124" t="s">
        <v>64</v>
      </c>
      <c r="B15" s="125" t="s">
        <v>231</v>
      </c>
      <c r="C15" s="121"/>
      <c r="D15" s="121"/>
      <c r="E15" s="121"/>
    </row>
    <row r="16" spans="1:5" ht="12.75">
      <c r="A16" s="128" t="s">
        <v>65</v>
      </c>
      <c r="B16" s="129" t="s">
        <v>66</v>
      </c>
      <c r="C16" s="121"/>
      <c r="D16" s="121"/>
      <c r="E16" s="121"/>
    </row>
    <row r="17" spans="1:5" ht="12.75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2.75">
      <c r="A18" s="133" t="s">
        <v>69</v>
      </c>
      <c r="B18" s="134" t="s">
        <v>70</v>
      </c>
      <c r="C18" s="121"/>
      <c r="D18" s="121"/>
      <c r="E18" s="121"/>
    </row>
    <row r="19" spans="1:5" ht="12.75">
      <c r="A19" s="133" t="s">
        <v>71</v>
      </c>
      <c r="B19" s="134" t="s">
        <v>72</v>
      </c>
      <c r="C19" s="121"/>
      <c r="D19" s="121"/>
      <c r="E19" s="121"/>
    </row>
    <row r="20" spans="1:5" ht="12.75">
      <c r="A20" s="133" t="s">
        <v>73</v>
      </c>
      <c r="B20" s="134" t="s">
        <v>74</v>
      </c>
      <c r="C20" s="121"/>
      <c r="D20" s="121"/>
      <c r="E20" s="121"/>
    </row>
    <row r="21" spans="1:5" ht="12.75">
      <c r="A21" s="133" t="s">
        <v>75</v>
      </c>
      <c r="B21" s="134" t="s">
        <v>76</v>
      </c>
      <c r="C21" s="121">
        <v>400000</v>
      </c>
      <c r="D21" s="121">
        <v>400000</v>
      </c>
      <c r="E21" s="121">
        <v>240000</v>
      </c>
    </row>
    <row r="22" spans="1:5" ht="12.75">
      <c r="A22" s="130" t="s">
        <v>77</v>
      </c>
      <c r="B22" s="131" t="s">
        <v>78</v>
      </c>
      <c r="C22" s="135">
        <f>SUM(C18:C21)</f>
        <v>400000</v>
      </c>
      <c r="D22" s="135">
        <f>SUM(D18:D21)</f>
        <v>400000</v>
      </c>
      <c r="E22" s="135">
        <f>SUM(E18:E21)</f>
        <v>240000</v>
      </c>
    </row>
    <row r="23" spans="1:5" ht="12" customHeight="1">
      <c r="A23" s="136" t="s">
        <v>79</v>
      </c>
      <c r="B23" s="137" t="s">
        <v>80</v>
      </c>
      <c r="C23" s="132">
        <f>SUM(C22,C17)</f>
        <v>400000</v>
      </c>
      <c r="D23" s="132">
        <f>SUM(D22,D17)</f>
        <v>400000</v>
      </c>
      <c r="E23" s="132">
        <f>SUM(E22,E17)</f>
        <v>240000</v>
      </c>
    </row>
    <row r="24" spans="1:5" ht="12.75">
      <c r="A24" s="138"/>
      <c r="B24" s="139"/>
      <c r="C24" s="121"/>
      <c r="D24" s="121"/>
      <c r="E24" s="121"/>
    </row>
    <row r="25" spans="1:6" ht="13.5" customHeight="1">
      <c r="A25" s="140" t="s">
        <v>81</v>
      </c>
      <c r="B25" s="141" t="s">
        <v>419</v>
      </c>
      <c r="C25" s="121">
        <v>79000</v>
      </c>
      <c r="D25" s="121">
        <v>79000</v>
      </c>
      <c r="E25" s="121">
        <v>43020</v>
      </c>
      <c r="F25"/>
    </row>
    <row r="26" spans="1:6" ht="13.5" customHeight="1">
      <c r="A26" s="142" t="s">
        <v>83</v>
      </c>
      <c r="B26" s="141" t="s">
        <v>84</v>
      </c>
      <c r="C26" s="121"/>
      <c r="D26" s="121"/>
      <c r="E26" s="121"/>
      <c r="F26"/>
    </row>
    <row r="27" spans="1:5" ht="12.75">
      <c r="A27" s="143" t="s">
        <v>85</v>
      </c>
      <c r="B27" s="144" t="s">
        <v>86</v>
      </c>
      <c r="C27" s="121"/>
      <c r="D27" s="121"/>
      <c r="E27" s="121"/>
    </row>
    <row r="28" spans="1:5" ht="12.75">
      <c r="A28" s="145" t="s">
        <v>87</v>
      </c>
      <c r="B28" s="144" t="s">
        <v>88</v>
      </c>
      <c r="C28" s="121"/>
      <c r="D28" s="121"/>
      <c r="E28" s="121"/>
    </row>
    <row r="29" spans="1:5" ht="12.75">
      <c r="A29" s="146" t="s">
        <v>89</v>
      </c>
      <c r="B29" s="147" t="s">
        <v>90</v>
      </c>
      <c r="C29" s="148">
        <f>SUM(C25:C28)</f>
        <v>79000</v>
      </c>
      <c r="D29" s="148">
        <f>SUM(D25:D28)</f>
        <v>79000</v>
      </c>
      <c r="E29" s="148">
        <f>SUM(E25:E28)</f>
        <v>43020</v>
      </c>
    </row>
    <row r="30" spans="1:5" ht="12.75">
      <c r="A30" s="149"/>
      <c r="B30" s="150"/>
      <c r="C30" s="121"/>
      <c r="D30" s="121"/>
      <c r="E30" s="121"/>
    </row>
    <row r="31" spans="1:5" ht="12.75">
      <c r="A31" s="122" t="s">
        <v>91</v>
      </c>
      <c r="B31" s="151" t="s">
        <v>92</v>
      </c>
      <c r="C31" s="121"/>
      <c r="D31" s="121"/>
      <c r="E31" s="121"/>
    </row>
    <row r="32" spans="1:5" ht="12.75">
      <c r="A32" s="124" t="s">
        <v>93</v>
      </c>
      <c r="B32" s="125" t="s">
        <v>233</v>
      </c>
      <c r="C32" s="121"/>
      <c r="D32" s="121"/>
      <c r="E32" s="121"/>
    </row>
    <row r="33" spans="1:5" ht="12.75">
      <c r="A33" s="124" t="s">
        <v>95</v>
      </c>
      <c r="B33" s="125" t="s">
        <v>96</v>
      </c>
      <c r="C33" s="121"/>
      <c r="D33" s="121"/>
      <c r="E33" s="121"/>
    </row>
    <row r="34" spans="1:5" ht="12.75">
      <c r="A34" s="124" t="s">
        <v>97</v>
      </c>
      <c r="B34" s="125" t="s">
        <v>98</v>
      </c>
      <c r="C34" s="121"/>
      <c r="D34" s="121"/>
      <c r="E34" s="121"/>
    </row>
    <row r="35" spans="1:5" ht="12.75">
      <c r="A35" s="124" t="s">
        <v>99</v>
      </c>
      <c r="B35" s="125" t="s">
        <v>100</v>
      </c>
      <c r="C35" s="121"/>
      <c r="D35" s="121"/>
      <c r="E35" s="121"/>
    </row>
    <row r="36" spans="1:5" ht="12.75">
      <c r="A36" s="124" t="s">
        <v>101</v>
      </c>
      <c r="B36" s="152" t="s">
        <v>102</v>
      </c>
      <c r="C36" s="153"/>
      <c r="D36" s="153"/>
      <c r="E36" s="153"/>
    </row>
    <row r="37" spans="1:5" ht="12.75">
      <c r="A37" s="124" t="s">
        <v>103</v>
      </c>
      <c r="B37" s="125" t="s">
        <v>104</v>
      </c>
      <c r="C37" s="153"/>
      <c r="D37" s="153"/>
      <c r="E37" s="153"/>
    </row>
    <row r="38" spans="1:5" ht="12.75">
      <c r="A38" s="124" t="s">
        <v>105</v>
      </c>
      <c r="B38" s="125" t="s">
        <v>106</v>
      </c>
      <c r="C38" s="121"/>
      <c r="D38" s="121"/>
      <c r="E38" s="121"/>
    </row>
    <row r="39" spans="1:5" ht="12.75">
      <c r="A39" s="124" t="s">
        <v>107</v>
      </c>
      <c r="B39" s="125" t="s">
        <v>108</v>
      </c>
      <c r="C39" s="121"/>
      <c r="D39" s="121"/>
      <c r="E39" s="121"/>
    </row>
    <row r="40" spans="1:5" ht="12.75">
      <c r="A40" s="124" t="s">
        <v>109</v>
      </c>
      <c r="B40" s="125" t="s">
        <v>110</v>
      </c>
      <c r="C40" s="121"/>
      <c r="D40" s="121"/>
      <c r="E40" s="121"/>
    </row>
    <row r="41" spans="1:5" ht="12.75">
      <c r="A41" s="154" t="s">
        <v>111</v>
      </c>
      <c r="B41" s="155" t="s">
        <v>112</v>
      </c>
      <c r="C41" s="121"/>
      <c r="D41" s="121"/>
      <c r="E41" s="121"/>
    </row>
    <row r="42" spans="1:5" ht="12.75" customHeight="1">
      <c r="A42" s="136" t="s">
        <v>113</v>
      </c>
      <c r="B42" s="156" t="s">
        <v>114</v>
      </c>
      <c r="C42" s="135">
        <f>SUM(C38:C41)</f>
        <v>0</v>
      </c>
      <c r="D42" s="135">
        <f>SUM(D38:D41)</f>
        <v>0</v>
      </c>
      <c r="E42" s="135">
        <f>SUM(E38:E41)</f>
        <v>0</v>
      </c>
    </row>
    <row r="43" spans="1:5" ht="12.75" customHeight="1">
      <c r="A43" s="157" t="s">
        <v>115</v>
      </c>
      <c r="B43" s="158" t="s">
        <v>116</v>
      </c>
      <c r="C43" s="159">
        <f>SUM(C42,C36)</f>
        <v>0</v>
      </c>
      <c r="D43" s="159">
        <f>SUM(D42,D36)</f>
        <v>0</v>
      </c>
      <c r="E43" s="159">
        <f>SUM(E42,E36)</f>
        <v>0</v>
      </c>
    </row>
    <row r="44" spans="1:5" ht="12" customHeight="1">
      <c r="A44" s="122" t="s">
        <v>117</v>
      </c>
      <c r="B44" s="151" t="s">
        <v>118</v>
      </c>
      <c r="C44" s="121"/>
      <c r="D44" s="121"/>
      <c r="E44" s="121">
        <v>394</v>
      </c>
    </row>
    <row r="45" spans="1:5" ht="12.75">
      <c r="A45" s="160" t="s">
        <v>119</v>
      </c>
      <c r="B45" s="161" t="s">
        <v>120</v>
      </c>
      <c r="C45" s="121"/>
      <c r="D45" s="121"/>
      <c r="E45" s="121"/>
    </row>
    <row r="46" spans="1:5" ht="12.75">
      <c r="A46" s="124" t="s">
        <v>121</v>
      </c>
      <c r="B46" s="125" t="s">
        <v>122</v>
      </c>
      <c r="C46" s="537">
        <v>120000</v>
      </c>
      <c r="D46" s="537">
        <v>120000</v>
      </c>
      <c r="E46" s="537"/>
    </row>
    <row r="47" spans="1:5" ht="12.75">
      <c r="A47" s="162" t="s">
        <v>123</v>
      </c>
      <c r="B47" s="163" t="s">
        <v>124</v>
      </c>
      <c r="C47" s="538">
        <f>SUM(C44:C46)</f>
        <v>120000</v>
      </c>
      <c r="D47" s="538">
        <f>SUM(D44:D46)</f>
        <v>120000</v>
      </c>
      <c r="E47" s="538">
        <f>SUM(E44:E46)</f>
        <v>394</v>
      </c>
    </row>
    <row r="48" spans="1:5" ht="12.75">
      <c r="A48" s="124" t="s">
        <v>125</v>
      </c>
      <c r="B48" s="125" t="s">
        <v>126</v>
      </c>
      <c r="C48" s="121"/>
      <c r="D48" s="121"/>
      <c r="E48" s="121"/>
    </row>
    <row r="49" spans="1:5" ht="12.75">
      <c r="A49" s="124" t="s">
        <v>127</v>
      </c>
      <c r="B49" s="125" t="s">
        <v>128</v>
      </c>
      <c r="C49" s="121"/>
      <c r="D49" s="121"/>
      <c r="E49" s="121"/>
    </row>
    <row r="50" spans="1:5" ht="12.75">
      <c r="A50" s="124" t="s">
        <v>129</v>
      </c>
      <c r="B50" s="125" t="s">
        <v>130</v>
      </c>
      <c r="C50" s="121"/>
      <c r="D50" s="121"/>
      <c r="E50" s="121"/>
    </row>
    <row r="51" spans="1:5" ht="12.75">
      <c r="A51" s="162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2.75">
      <c r="A52" s="124" t="s">
        <v>133</v>
      </c>
      <c r="B52" s="125" t="s">
        <v>134</v>
      </c>
      <c r="C52" s="121"/>
      <c r="D52" s="121"/>
      <c r="E52" s="121"/>
    </row>
    <row r="53" spans="1:5" ht="12.75">
      <c r="A53" s="124" t="s">
        <v>135</v>
      </c>
      <c r="B53" s="125" t="s">
        <v>136</v>
      </c>
      <c r="C53" s="121"/>
      <c r="D53" s="121"/>
      <c r="E53" s="121"/>
    </row>
    <row r="54" spans="1:5" ht="12.75">
      <c r="A54" s="124" t="s">
        <v>137</v>
      </c>
      <c r="B54" s="125" t="s">
        <v>138</v>
      </c>
      <c r="C54" s="121"/>
      <c r="D54" s="121"/>
      <c r="E54" s="121"/>
    </row>
    <row r="55" spans="1:5" ht="12.75">
      <c r="A55" s="162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2.75">
      <c r="A56" s="162" t="s">
        <v>141</v>
      </c>
      <c r="B56" s="164" t="s">
        <v>142</v>
      </c>
      <c r="C56" s="165"/>
      <c r="D56" s="165"/>
      <c r="E56" s="165"/>
    </row>
    <row r="57" spans="1:5" ht="12.75">
      <c r="A57" s="154"/>
      <c r="B57" s="89" t="s">
        <v>143</v>
      </c>
      <c r="C57" s="166"/>
      <c r="D57" s="166"/>
      <c r="E57" s="166"/>
    </row>
    <row r="58" spans="1:5" ht="12.75">
      <c r="A58" s="154" t="s">
        <v>144</v>
      </c>
      <c r="B58" s="89" t="s">
        <v>145</v>
      </c>
      <c r="C58" s="166">
        <v>100000</v>
      </c>
      <c r="D58" s="166">
        <v>100000</v>
      </c>
      <c r="E58" s="166"/>
    </row>
    <row r="59" spans="1:5" ht="12.75">
      <c r="A59" s="154" t="s">
        <v>146</v>
      </c>
      <c r="B59" s="89" t="s">
        <v>147</v>
      </c>
      <c r="C59" s="166"/>
      <c r="D59" s="166"/>
      <c r="E59" s="166"/>
    </row>
    <row r="60" spans="1:5" ht="12" customHeight="1">
      <c r="A60" s="167" t="s">
        <v>148</v>
      </c>
      <c r="B60" s="91" t="s">
        <v>149</v>
      </c>
      <c r="C60" s="168">
        <f>SUM(C58:C59)</f>
        <v>100000</v>
      </c>
      <c r="D60" s="168">
        <f>SUM(D58:D59)</f>
        <v>100000</v>
      </c>
      <c r="E60" s="168">
        <f>SUM(E58:E59)</f>
        <v>0</v>
      </c>
    </row>
    <row r="61" spans="1:5" ht="12" customHeight="1">
      <c r="A61" s="145" t="s">
        <v>150</v>
      </c>
      <c r="B61" s="93" t="s">
        <v>151</v>
      </c>
      <c r="C61" s="168"/>
      <c r="D61" s="168"/>
      <c r="E61" s="168"/>
    </row>
    <row r="62" spans="1:5" ht="12" customHeight="1">
      <c r="A62" s="145" t="s">
        <v>152</v>
      </c>
      <c r="B62" s="93" t="s">
        <v>153</v>
      </c>
      <c r="C62" s="168"/>
      <c r="D62" s="168"/>
      <c r="E62" s="168"/>
    </row>
    <row r="63" spans="1:5" s="333" customFormat="1" ht="30.75" customHeight="1">
      <c r="A63" s="344" t="s">
        <v>154</v>
      </c>
      <c r="B63" s="345" t="s">
        <v>155</v>
      </c>
      <c r="C63" s="346">
        <v>5550000</v>
      </c>
      <c r="D63" s="346">
        <v>5550000</v>
      </c>
      <c r="E63" s="346">
        <v>2910000</v>
      </c>
    </row>
    <row r="64" spans="1:5" ht="12" customHeight="1">
      <c r="A64" s="145" t="s">
        <v>156</v>
      </c>
      <c r="B64" s="93" t="s">
        <v>157</v>
      </c>
      <c r="C64" s="168"/>
      <c r="D64" s="168"/>
      <c r="E64" s="168"/>
    </row>
    <row r="65" spans="1:5" ht="12" customHeight="1">
      <c r="A65" s="169" t="s">
        <v>158</v>
      </c>
      <c r="B65" s="91" t="s">
        <v>159</v>
      </c>
      <c r="C65" s="168">
        <f>SUM(C61:C64)</f>
        <v>5550000</v>
      </c>
      <c r="D65" s="168">
        <f>SUM(D61:D64)</f>
        <v>5550000</v>
      </c>
      <c r="E65" s="168">
        <f>SUM(E61:E64)</f>
        <v>2910000</v>
      </c>
    </row>
    <row r="66" spans="1:5" ht="12" customHeight="1">
      <c r="A66" s="170" t="s">
        <v>160</v>
      </c>
      <c r="B66" s="88" t="s">
        <v>161</v>
      </c>
      <c r="C66" s="325">
        <f>SUM(C65+C60+C56+C55+C51)</f>
        <v>5650000</v>
      </c>
      <c r="D66" s="325">
        <f>SUM(D65+D60+D56+D55+D51)</f>
        <v>5650000</v>
      </c>
      <c r="E66" s="325">
        <f>SUM(E65+E60+E56+E55+E51)</f>
        <v>2910000</v>
      </c>
    </row>
    <row r="67" spans="1:5" ht="12" customHeight="1">
      <c r="A67" s="124" t="s">
        <v>162</v>
      </c>
      <c r="B67" s="93" t="s">
        <v>163</v>
      </c>
      <c r="C67" s="172"/>
      <c r="D67" s="172"/>
      <c r="E67" s="172"/>
    </row>
    <row r="68" spans="1:5" ht="12" customHeight="1">
      <c r="A68" s="124" t="s">
        <v>164</v>
      </c>
      <c r="B68" s="93" t="s">
        <v>165</v>
      </c>
      <c r="C68" s="172"/>
      <c r="D68" s="172"/>
      <c r="E68" s="172"/>
    </row>
    <row r="69" spans="1:5" ht="12" customHeight="1">
      <c r="A69" s="162" t="s">
        <v>166</v>
      </c>
      <c r="B69" s="88" t="s">
        <v>167</v>
      </c>
      <c r="C69" s="171">
        <f>SUM(C67:C68)</f>
        <v>0</v>
      </c>
      <c r="D69" s="171">
        <f>SUM(D67:D68)</f>
        <v>0</v>
      </c>
      <c r="E69" s="171">
        <f>SUM(E67:E68)</f>
        <v>0</v>
      </c>
    </row>
    <row r="70" spans="1:5" ht="26.25" customHeight="1">
      <c r="A70" s="167" t="s">
        <v>168</v>
      </c>
      <c r="B70" s="91" t="s">
        <v>169</v>
      </c>
      <c r="C70" s="173">
        <v>1557900</v>
      </c>
      <c r="D70" s="173">
        <v>1557900</v>
      </c>
      <c r="E70" s="173">
        <v>785771</v>
      </c>
    </row>
    <row r="71" spans="1:5" ht="12" customHeight="1">
      <c r="A71" s="136" t="s">
        <v>170</v>
      </c>
      <c r="B71" s="91" t="s">
        <v>171</v>
      </c>
      <c r="C71" s="173"/>
      <c r="D71" s="173"/>
      <c r="E71" s="173"/>
    </row>
    <row r="72" spans="1:5" ht="12" customHeight="1">
      <c r="A72" s="45" t="s">
        <v>172</v>
      </c>
      <c r="B72" s="91" t="s">
        <v>173</v>
      </c>
      <c r="C72" s="173"/>
      <c r="D72" s="173"/>
      <c r="E72" s="173"/>
    </row>
    <row r="73" spans="1:5" ht="12" customHeight="1">
      <c r="A73" s="174" t="s">
        <v>174</v>
      </c>
      <c r="B73" s="100" t="s">
        <v>175</v>
      </c>
      <c r="C73" s="173"/>
      <c r="D73" s="173"/>
      <c r="E73" s="173"/>
    </row>
    <row r="74" spans="1:5" ht="12" customHeight="1">
      <c r="A74" s="175" t="s">
        <v>176</v>
      </c>
      <c r="B74" s="101" t="s">
        <v>177</v>
      </c>
      <c r="C74" s="172"/>
      <c r="D74" s="172"/>
      <c r="E74" s="172"/>
    </row>
    <row r="75" spans="1:5" ht="12" customHeight="1">
      <c r="A75" s="175" t="s">
        <v>178</v>
      </c>
      <c r="B75" s="101" t="s">
        <v>179</v>
      </c>
      <c r="C75" s="172"/>
      <c r="D75" s="172"/>
      <c r="E75" s="172"/>
    </row>
    <row r="76" spans="1:5" ht="12" customHeight="1">
      <c r="A76" s="176" t="s">
        <v>180</v>
      </c>
      <c r="B76" s="91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24.75" customHeight="1">
      <c r="A77" s="177" t="s">
        <v>182</v>
      </c>
      <c r="B77" s="88" t="s">
        <v>183</v>
      </c>
      <c r="C77" s="171">
        <f>C76+C73+C72+C71+C70</f>
        <v>1557900</v>
      </c>
      <c r="D77" s="171">
        <f>D76+D73+D72+D71+D70</f>
        <v>1557900</v>
      </c>
      <c r="E77" s="171">
        <f>E76+E73+E72+E71+E70</f>
        <v>785771</v>
      </c>
    </row>
    <row r="78" spans="1:9" ht="16.5" customHeight="1">
      <c r="A78" s="178" t="s">
        <v>184</v>
      </c>
      <c r="B78" s="106" t="s">
        <v>185</v>
      </c>
      <c r="C78" s="325">
        <f>SUM(C77+C69+C66+C47+C43)</f>
        <v>7327900</v>
      </c>
      <c r="D78" s="325">
        <f>SUM(D77+D69+D66+D47+D43)</f>
        <v>7327900</v>
      </c>
      <c r="E78" s="325">
        <f>SUM(E77+E69+E66+E47+E43)</f>
        <v>3696165</v>
      </c>
      <c r="F78" s="104"/>
      <c r="G78" s="104"/>
      <c r="H78" s="104"/>
      <c r="I78" s="104"/>
    </row>
    <row r="79" spans="1:9" ht="21" customHeight="1">
      <c r="A79" s="176" t="s">
        <v>186</v>
      </c>
      <c r="B79" s="93" t="s">
        <v>187</v>
      </c>
      <c r="C79" s="347"/>
      <c r="D79" s="347"/>
      <c r="E79" s="347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173"/>
      <c r="D80" s="173"/>
      <c r="E80" s="173"/>
      <c r="F80" s="104"/>
      <c r="G80" s="104"/>
      <c r="H80" s="104"/>
      <c r="I80" s="104"/>
    </row>
    <row r="81" spans="1:9" ht="13.5" customHeight="1">
      <c r="A81" s="176"/>
      <c r="B81" s="141" t="s">
        <v>190</v>
      </c>
      <c r="C81" s="173"/>
      <c r="D81" s="173"/>
      <c r="E81" s="173"/>
      <c r="F81" s="104"/>
      <c r="G81" s="104"/>
      <c r="H81" s="104"/>
      <c r="I81" s="104"/>
    </row>
    <row r="82" spans="1:5" ht="13.5" customHeight="1">
      <c r="A82" s="176"/>
      <c r="B82" s="141" t="s">
        <v>191</v>
      </c>
      <c r="C82" s="121"/>
      <c r="D82" s="121"/>
      <c r="E82" s="121"/>
    </row>
    <row r="83" spans="1:5" ht="13.5" customHeight="1">
      <c r="A83" s="176"/>
      <c r="B83" s="67" t="s">
        <v>192</v>
      </c>
      <c r="C83" s="121"/>
      <c r="D83" s="121"/>
      <c r="E83" s="121"/>
    </row>
    <row r="84" spans="1:5" ht="13.5" customHeight="1">
      <c r="A84" s="177" t="s">
        <v>193</v>
      </c>
      <c r="B84" s="88" t="s">
        <v>194</v>
      </c>
      <c r="C84" s="135">
        <f>SUM(C80:C83)</f>
        <v>0</v>
      </c>
      <c r="D84" s="135">
        <f>SUM(D80:D83)</f>
        <v>0</v>
      </c>
      <c r="E84" s="135">
        <f>SUM(E80:E83)</f>
        <v>0</v>
      </c>
    </row>
    <row r="85" spans="1:5" s="108" customFormat="1" ht="13.5" customHeight="1">
      <c r="A85" s="178" t="s">
        <v>195</v>
      </c>
      <c r="B85" s="178" t="s">
        <v>196</v>
      </c>
      <c r="C85" s="159">
        <v>0</v>
      </c>
      <c r="D85" s="159">
        <v>0</v>
      </c>
      <c r="E85" s="159">
        <v>0</v>
      </c>
    </row>
    <row r="86" spans="1:5" ht="13.5" customHeight="1">
      <c r="A86" s="141" t="s">
        <v>197</v>
      </c>
      <c r="B86" s="93" t="s">
        <v>198</v>
      </c>
      <c r="C86" s="172"/>
      <c r="D86" s="172"/>
      <c r="E86" s="172"/>
    </row>
    <row r="87" spans="1:5" s="111" customFormat="1" ht="13.5" customHeight="1">
      <c r="A87" s="141" t="s">
        <v>199</v>
      </c>
      <c r="B87" s="93" t="s">
        <v>200</v>
      </c>
      <c r="C87" s="172"/>
      <c r="D87" s="172"/>
      <c r="E87" s="172"/>
    </row>
    <row r="88" spans="1:5" ht="13.5" customHeight="1">
      <c r="A88" s="180" t="s">
        <v>201</v>
      </c>
      <c r="B88" s="93" t="s">
        <v>202</v>
      </c>
      <c r="C88" s="172"/>
      <c r="D88" s="172"/>
      <c r="E88" s="172"/>
    </row>
    <row r="89" spans="1:5" ht="13.5" customHeight="1">
      <c r="A89" s="180" t="s">
        <v>203</v>
      </c>
      <c r="B89" s="93" t="s">
        <v>204</v>
      </c>
      <c r="C89" s="172"/>
      <c r="D89" s="172"/>
      <c r="E89" s="172"/>
    </row>
    <row r="90" spans="1:5" ht="13.5" customHeight="1">
      <c r="A90" s="180" t="s">
        <v>205</v>
      </c>
      <c r="B90" s="93" t="s">
        <v>206</v>
      </c>
      <c r="C90" s="172"/>
      <c r="D90" s="172"/>
      <c r="E90" s="172"/>
    </row>
    <row r="91" spans="1:5" ht="25.5" customHeight="1">
      <c r="A91" s="180" t="s">
        <v>208</v>
      </c>
      <c r="B91" s="93" t="s">
        <v>209</v>
      </c>
      <c r="C91" s="172"/>
      <c r="D91" s="172"/>
      <c r="E91" s="172"/>
    </row>
    <row r="92" spans="1:5" ht="12.75">
      <c r="A92" s="181" t="s">
        <v>210</v>
      </c>
      <c r="B92" s="106" t="s">
        <v>211</v>
      </c>
      <c r="C92" s="173">
        <f>SUM(C86:C91)</f>
        <v>0</v>
      </c>
      <c r="D92" s="173">
        <f>SUM(D86:D91)</f>
        <v>0</v>
      </c>
      <c r="E92" s="173">
        <f>SUM(E86:E91)</f>
        <v>0</v>
      </c>
    </row>
    <row r="93" spans="1:5" ht="12.75">
      <c r="A93" s="180" t="s">
        <v>212</v>
      </c>
      <c r="B93" s="93" t="s">
        <v>213</v>
      </c>
      <c r="C93" s="172"/>
      <c r="D93" s="172"/>
      <c r="E93" s="172"/>
    </row>
    <row r="94" spans="1:5" ht="12.75">
      <c r="A94" s="180" t="s">
        <v>214</v>
      </c>
      <c r="B94" s="93" t="s">
        <v>215</v>
      </c>
      <c r="C94" s="172"/>
      <c r="D94" s="172"/>
      <c r="E94" s="172"/>
    </row>
    <row r="95" spans="1:5" ht="12.75">
      <c r="A95" s="180" t="s">
        <v>216</v>
      </c>
      <c r="B95" s="93" t="s">
        <v>217</v>
      </c>
      <c r="C95" s="172"/>
      <c r="D95" s="172"/>
      <c r="E95" s="172"/>
    </row>
    <row r="96" spans="1:5" ht="24" customHeight="1">
      <c r="A96" s="180" t="s">
        <v>218</v>
      </c>
      <c r="B96" s="93" t="s">
        <v>219</v>
      </c>
      <c r="C96" s="172"/>
      <c r="D96" s="172"/>
      <c r="E96" s="172"/>
    </row>
    <row r="97" spans="1:5" ht="12.75">
      <c r="A97" s="181" t="s">
        <v>220</v>
      </c>
      <c r="B97" s="106" t="s">
        <v>221</v>
      </c>
      <c r="C97" s="173">
        <f>SUM(C93:C96)</f>
        <v>0</v>
      </c>
      <c r="D97" s="173">
        <f>SUM(D93:D96)</f>
        <v>0</v>
      </c>
      <c r="E97" s="173">
        <f>SUM(E93:E96)</f>
        <v>0</v>
      </c>
    </row>
    <row r="98" spans="1:5" ht="25.5" customHeight="1">
      <c r="A98" s="180" t="s">
        <v>324</v>
      </c>
      <c r="B98" s="115" t="s">
        <v>325</v>
      </c>
      <c r="C98" s="509"/>
      <c r="D98" s="509"/>
      <c r="E98" s="509"/>
    </row>
    <row r="99" spans="1:5" ht="27" customHeight="1">
      <c r="A99" s="113" t="s">
        <v>224</v>
      </c>
      <c r="B99" s="93" t="s">
        <v>225</v>
      </c>
      <c r="C99" s="172"/>
      <c r="D99" s="172"/>
      <c r="E99" s="172"/>
    </row>
    <row r="100" spans="1:5" ht="12.75">
      <c r="A100" s="181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180"/>
      <c r="B101" s="183" t="s">
        <v>228</v>
      </c>
      <c r="C101" s="148">
        <f>SUM(C100+C97+C92+C85+C78+C29+C23)</f>
        <v>7806900</v>
      </c>
      <c r="D101" s="148">
        <f>SUM(D100+D97+D92+D85+D78+D29+D23)</f>
        <v>7806900</v>
      </c>
      <c r="E101" s="148">
        <f>SUM(E100+E97+E92+E85+E78+E29+E23)</f>
        <v>3979185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2"/>
  <sheetViews>
    <sheetView view="pageBreakPreview" zoomScale="90" zoomScaleSheetLayoutView="90" zoomScalePageLayoutView="0" workbookViewId="0" topLeftCell="A46">
      <selection activeCell="E29" sqref="E29"/>
    </sheetView>
  </sheetViews>
  <sheetFormatPr defaultColWidth="8.41015625" defaultRowHeight="18"/>
  <cols>
    <col min="1" max="1" width="8.41015625" style="19" customWidth="1"/>
    <col min="2" max="2" width="31.41015625" style="19" customWidth="1"/>
    <col min="3" max="3" width="9.58203125" style="39" customWidth="1"/>
    <col min="4" max="4" width="13.33203125" style="39" customWidth="1"/>
    <col min="5" max="5" width="17.41015625" style="39" customWidth="1"/>
    <col min="6" max="6" width="9.33203125" style="19" customWidth="1"/>
    <col min="7" max="7" width="8.33203125" style="19" customWidth="1"/>
    <col min="8" max="13" width="7.08203125" style="19" customWidth="1"/>
    <col min="14" max="15" width="7.08203125" style="3" customWidth="1"/>
    <col min="16" max="248" width="7.08203125" style="2" customWidth="1"/>
    <col min="249" max="16384" width="8.41015625" style="2" customWidth="1"/>
  </cols>
  <sheetData>
    <row r="1" spans="1:6" ht="15.75" customHeight="1">
      <c r="A1" s="40"/>
      <c r="B1" s="40"/>
      <c r="C1" s="603" t="s">
        <v>555</v>
      </c>
      <c r="D1" s="603" t="s">
        <v>555</v>
      </c>
      <c r="E1" s="603" t="s">
        <v>555</v>
      </c>
      <c r="F1" s="41"/>
    </row>
    <row r="2" spans="1:7" ht="15.75" customHeight="1">
      <c r="A2" s="718" t="s">
        <v>424</v>
      </c>
      <c r="B2" s="718"/>
      <c r="C2" s="603" t="s">
        <v>475</v>
      </c>
      <c r="D2" s="603" t="s">
        <v>475</v>
      </c>
      <c r="E2" s="603" t="s">
        <v>475</v>
      </c>
      <c r="F2" s="41">
        <v>0.1</v>
      </c>
      <c r="G2" s="19" t="s">
        <v>476</v>
      </c>
    </row>
    <row r="3" spans="1:6" ht="15.75" customHeight="1">
      <c r="A3" s="40"/>
      <c r="B3" s="40"/>
      <c r="F3" s="41"/>
    </row>
    <row r="4" spans="1:5" ht="18.75">
      <c r="A4" s="42">
        <v>851011</v>
      </c>
      <c r="B4" s="43" t="s">
        <v>43</v>
      </c>
      <c r="C4" s="573" t="s">
        <v>416</v>
      </c>
      <c r="D4" s="573" t="s">
        <v>583</v>
      </c>
      <c r="E4" s="573" t="s">
        <v>606</v>
      </c>
    </row>
    <row r="5" spans="1:7" ht="18.75">
      <c r="A5" s="45" t="s">
        <v>44</v>
      </c>
      <c r="B5" s="45" t="s">
        <v>45</v>
      </c>
      <c r="C5" s="46"/>
      <c r="D5" s="46"/>
      <c r="E5" s="46"/>
      <c r="G5" s="19" t="s">
        <v>477</v>
      </c>
    </row>
    <row r="6" spans="1:7" ht="15" customHeight="1">
      <c r="A6" s="47" t="s">
        <v>46</v>
      </c>
      <c r="B6" s="48" t="s">
        <v>47</v>
      </c>
      <c r="C6" s="49">
        <v>29952085</v>
      </c>
      <c r="D6" s="49">
        <v>29952085</v>
      </c>
      <c r="E6" s="49">
        <v>13657597</v>
      </c>
      <c r="G6" s="19" t="s">
        <v>478</v>
      </c>
    </row>
    <row r="7" spans="1:7" ht="15" customHeight="1">
      <c r="A7" s="50" t="s">
        <v>48</v>
      </c>
      <c r="B7" s="51" t="s">
        <v>49</v>
      </c>
      <c r="C7" s="49">
        <v>1275252</v>
      </c>
      <c r="D7" s="49">
        <v>1275252</v>
      </c>
      <c r="E7" s="49">
        <v>637620</v>
      </c>
      <c r="G7" s="19" t="s">
        <v>479</v>
      </c>
    </row>
    <row r="8" spans="1:7" ht="15" customHeight="1">
      <c r="A8" s="50" t="s">
        <v>50</v>
      </c>
      <c r="B8" s="51" t="s">
        <v>51</v>
      </c>
      <c r="C8" s="49">
        <v>223839</v>
      </c>
      <c r="D8" s="49">
        <v>223839</v>
      </c>
      <c r="E8" s="49">
        <v>147982</v>
      </c>
      <c r="G8" s="19" t="s">
        <v>480</v>
      </c>
    </row>
    <row r="9" spans="1:7" ht="15" customHeight="1">
      <c r="A9" s="50" t="s">
        <v>52</v>
      </c>
      <c r="B9" s="51" t="s">
        <v>53</v>
      </c>
      <c r="C9" s="49"/>
      <c r="D9" s="49"/>
      <c r="E9" s="49"/>
      <c r="G9" s="19" t="s">
        <v>481</v>
      </c>
    </row>
    <row r="10" spans="1:7" ht="15" customHeight="1">
      <c r="A10" s="50" t="s">
        <v>54</v>
      </c>
      <c r="B10" s="52" t="s">
        <v>55</v>
      </c>
      <c r="C10" s="49">
        <v>100000</v>
      </c>
      <c r="D10" s="49">
        <v>100000</v>
      </c>
      <c r="E10" s="49"/>
      <c r="G10" s="19" t="s">
        <v>482</v>
      </c>
    </row>
    <row r="11" spans="1:7" ht="15" customHeight="1">
      <c r="A11" s="50" t="s">
        <v>56</v>
      </c>
      <c r="B11" s="52" t="s">
        <v>57</v>
      </c>
      <c r="C11" s="49">
        <v>959175</v>
      </c>
      <c r="D11" s="49">
        <v>959175</v>
      </c>
      <c r="E11" s="49">
        <v>959175</v>
      </c>
      <c r="G11" s="19" t="s">
        <v>483</v>
      </c>
    </row>
    <row r="12" spans="1:7" ht="15" customHeight="1">
      <c r="A12" s="50" t="s">
        <v>58</v>
      </c>
      <c r="B12" s="53" t="s">
        <v>59</v>
      </c>
      <c r="C12" s="49"/>
      <c r="D12" s="49"/>
      <c r="E12" s="49">
        <v>389800</v>
      </c>
      <c r="G12" s="19" t="s">
        <v>484</v>
      </c>
    </row>
    <row r="13" spans="1:7" ht="15" customHeight="1">
      <c r="A13" s="50" t="s">
        <v>60</v>
      </c>
      <c r="B13" s="53" t="s">
        <v>61</v>
      </c>
      <c r="C13" s="49">
        <v>1601843</v>
      </c>
      <c r="D13" s="49">
        <v>1601843</v>
      </c>
      <c r="E13" s="49">
        <v>429722</v>
      </c>
      <c r="G13" s="19" t="s">
        <v>485</v>
      </c>
    </row>
    <row r="14" spans="1:7" ht="18.75">
      <c r="A14" s="50" t="s">
        <v>62</v>
      </c>
      <c r="B14" s="51" t="s">
        <v>63</v>
      </c>
      <c r="C14" s="49">
        <v>492408</v>
      </c>
      <c r="D14" s="49">
        <v>492408</v>
      </c>
      <c r="E14" s="49">
        <v>234924</v>
      </c>
      <c r="G14" s="19" t="s">
        <v>486</v>
      </c>
    </row>
    <row r="15" spans="1:7" ht="15.75" customHeight="1">
      <c r="A15" s="50" t="s">
        <v>64</v>
      </c>
      <c r="B15" s="51" t="s">
        <v>487</v>
      </c>
      <c r="C15" s="49"/>
      <c r="D15" s="49"/>
      <c r="E15" s="49">
        <v>550521</v>
      </c>
      <c r="G15" s="19" t="s">
        <v>488</v>
      </c>
    </row>
    <row r="16" spans="1:11" ht="15.75" customHeight="1">
      <c r="A16" s="54" t="s">
        <v>65</v>
      </c>
      <c r="B16" s="55" t="s">
        <v>66</v>
      </c>
      <c r="C16" s="629">
        <v>2480826</v>
      </c>
      <c r="D16" s="629">
        <v>2480826</v>
      </c>
      <c r="E16" s="516"/>
      <c r="K16" s="19" t="s">
        <v>489</v>
      </c>
    </row>
    <row r="17" spans="1:5" ht="15.75" customHeight="1">
      <c r="A17" s="56" t="s">
        <v>67</v>
      </c>
      <c r="B17" s="57" t="s">
        <v>68</v>
      </c>
      <c r="C17" s="58">
        <f>SUM(C6:C16)</f>
        <v>37085428</v>
      </c>
      <c r="D17" s="58">
        <f>SUM(D6:D16)</f>
        <v>37085428</v>
      </c>
      <c r="E17" s="58">
        <f>SUM(E6:E16)</f>
        <v>17007341</v>
      </c>
    </row>
    <row r="18" spans="1:7" ht="15.75" customHeight="1">
      <c r="A18" s="59" t="s">
        <v>69</v>
      </c>
      <c r="B18" s="60" t="s">
        <v>70</v>
      </c>
      <c r="C18" s="49"/>
      <c r="D18" s="49"/>
      <c r="E18" s="49"/>
      <c r="G18" s="19" t="s">
        <v>568</v>
      </c>
    </row>
    <row r="19" spans="1:5" ht="15.75" customHeight="1">
      <c r="A19" s="59" t="s">
        <v>71</v>
      </c>
      <c r="B19" s="60" t="s">
        <v>72</v>
      </c>
      <c r="C19" s="49"/>
      <c r="D19" s="49"/>
      <c r="E19" s="49"/>
    </row>
    <row r="20" spans="1:5" ht="15.75" customHeight="1">
      <c r="A20" s="59" t="s">
        <v>73</v>
      </c>
      <c r="B20" s="60" t="s">
        <v>74</v>
      </c>
      <c r="C20" s="49">
        <v>10000</v>
      </c>
      <c r="D20" s="49">
        <v>10000</v>
      </c>
      <c r="E20" s="49"/>
    </row>
    <row r="21" spans="1:5" ht="15.75" customHeight="1">
      <c r="A21" s="59" t="s">
        <v>75</v>
      </c>
      <c r="B21" s="60" t="s">
        <v>76</v>
      </c>
      <c r="C21" s="49"/>
      <c r="D21" s="49"/>
      <c r="E21" s="49"/>
    </row>
    <row r="22" spans="1:5" ht="15.75" customHeight="1">
      <c r="A22" s="56" t="s">
        <v>77</v>
      </c>
      <c r="B22" s="57" t="s">
        <v>78</v>
      </c>
      <c r="C22" s="58">
        <f>SUM(C18:C21)</f>
        <v>10000</v>
      </c>
      <c r="D22" s="58">
        <f>SUM(D18:D21)</f>
        <v>10000</v>
      </c>
      <c r="E22" s="58">
        <f>SUM(E18:E21)</f>
        <v>0</v>
      </c>
    </row>
    <row r="23" spans="1:5" ht="15.75" customHeight="1">
      <c r="A23" s="62" t="s">
        <v>79</v>
      </c>
      <c r="B23" s="63" t="s">
        <v>80</v>
      </c>
      <c r="C23" s="58">
        <f>SUM(C22,C17)</f>
        <v>37095428</v>
      </c>
      <c r="D23" s="58">
        <f>SUM(D22,D17)</f>
        <v>37095428</v>
      </c>
      <c r="E23" s="58">
        <f>SUM(E22,E17)</f>
        <v>17007341</v>
      </c>
    </row>
    <row r="24" spans="1:5" ht="18.75">
      <c r="A24" s="64"/>
      <c r="B24" s="65"/>
      <c r="C24" s="49"/>
      <c r="D24" s="49"/>
      <c r="E24" s="49"/>
    </row>
    <row r="25" spans="1:5" ht="18.75">
      <c r="A25" s="66" t="s">
        <v>81</v>
      </c>
      <c r="B25" s="67" t="s">
        <v>82</v>
      </c>
      <c r="C25" s="49">
        <v>6707330</v>
      </c>
      <c r="D25" s="49">
        <v>6707330</v>
      </c>
      <c r="E25" s="49">
        <v>3294114</v>
      </c>
    </row>
    <row r="26" spans="1:5" ht="18.75">
      <c r="A26" s="68" t="s">
        <v>83</v>
      </c>
      <c r="B26" s="67" t="s">
        <v>84</v>
      </c>
      <c r="C26" s="49"/>
      <c r="D26" s="49"/>
      <c r="E26" s="49"/>
    </row>
    <row r="27" spans="1:6" ht="18.75">
      <c r="A27" s="69" t="s">
        <v>85</v>
      </c>
      <c r="B27" s="70" t="s">
        <v>86</v>
      </c>
      <c r="C27" s="49">
        <v>267225</v>
      </c>
      <c r="D27" s="49">
        <v>267225</v>
      </c>
      <c r="E27" s="49">
        <v>135372</v>
      </c>
      <c r="F27" s="19" t="s">
        <v>490</v>
      </c>
    </row>
    <row r="28" spans="1:6" ht="18.75">
      <c r="A28" s="71" t="s">
        <v>87</v>
      </c>
      <c r="B28" s="70" t="s">
        <v>88</v>
      </c>
      <c r="C28" s="49">
        <v>285362</v>
      </c>
      <c r="D28" s="49">
        <v>285362</v>
      </c>
      <c r="E28" s="49">
        <v>145057</v>
      </c>
      <c r="F28" s="19" t="s">
        <v>491</v>
      </c>
    </row>
    <row r="29" spans="1:5" ht="18.75">
      <c r="A29" s="72" t="s">
        <v>89</v>
      </c>
      <c r="B29" s="73" t="s">
        <v>90</v>
      </c>
      <c r="C29" s="58">
        <f>SUM(C25:C28)</f>
        <v>7259917</v>
      </c>
      <c r="D29" s="58">
        <f>SUM(D25:D28)</f>
        <v>7259917</v>
      </c>
      <c r="E29" s="58">
        <f>SUM(E25:E28)</f>
        <v>3574543</v>
      </c>
    </row>
    <row r="30" spans="1:5" ht="18.75">
      <c r="A30" s="72"/>
      <c r="B30" s="73"/>
      <c r="C30" s="58"/>
      <c r="D30" s="58"/>
      <c r="E30" s="58"/>
    </row>
    <row r="31" spans="1:5" ht="15.75" customHeight="1">
      <c r="A31" s="47" t="s">
        <v>91</v>
      </c>
      <c r="B31" s="74" t="s">
        <v>92</v>
      </c>
      <c r="C31" s="49">
        <v>10000</v>
      </c>
      <c r="D31" s="49">
        <v>10000</v>
      </c>
      <c r="E31" s="49"/>
    </row>
    <row r="32" spans="1:5" ht="15.75" customHeight="1">
      <c r="A32" s="50" t="s">
        <v>93</v>
      </c>
      <c r="B32" s="51" t="s">
        <v>94</v>
      </c>
      <c r="C32" s="49">
        <v>10000</v>
      </c>
      <c r="D32" s="49">
        <v>10000</v>
      </c>
      <c r="E32" s="49"/>
    </row>
    <row r="33" spans="1:5" ht="15.75" customHeight="1">
      <c r="A33" s="50" t="s">
        <v>95</v>
      </c>
      <c r="B33" s="51" t="s">
        <v>96</v>
      </c>
      <c r="C33" s="49">
        <v>42800</v>
      </c>
      <c r="D33" s="49">
        <v>42800</v>
      </c>
      <c r="E33" s="49"/>
    </row>
    <row r="34" spans="1:5" ht="15.75" customHeight="1">
      <c r="A34" s="50" t="s">
        <v>97</v>
      </c>
      <c r="B34" s="51" t="s">
        <v>98</v>
      </c>
      <c r="C34" s="49"/>
      <c r="D34" s="49"/>
      <c r="E34" s="49"/>
    </row>
    <row r="35" spans="1:12" ht="18.75">
      <c r="A35" s="50" t="s">
        <v>99</v>
      </c>
      <c r="B35" s="51" t="s">
        <v>100</v>
      </c>
      <c r="C35" s="49">
        <v>450000</v>
      </c>
      <c r="D35" s="49">
        <v>450000</v>
      </c>
      <c r="E35" s="49">
        <v>16017</v>
      </c>
      <c r="I35" s="61"/>
      <c r="J35" s="61"/>
      <c r="K35" s="61"/>
      <c r="L35" s="61"/>
    </row>
    <row r="36" spans="1:5" ht="15" customHeight="1">
      <c r="A36" s="50" t="s">
        <v>101</v>
      </c>
      <c r="B36" s="75" t="s">
        <v>102</v>
      </c>
      <c r="C36" s="76">
        <f>SUM(C31:C35)</f>
        <v>512800</v>
      </c>
      <c r="D36" s="76">
        <f>SUM(D31:D35)</f>
        <v>512800</v>
      </c>
      <c r="E36" s="76">
        <f>SUM(E31:E35)</f>
        <v>16017</v>
      </c>
    </row>
    <row r="37" spans="1:5" ht="15" customHeight="1">
      <c r="A37" s="50" t="s">
        <v>103</v>
      </c>
      <c r="B37" s="51" t="s">
        <v>104</v>
      </c>
      <c r="C37" s="49"/>
      <c r="D37" s="49"/>
      <c r="E37" s="49"/>
    </row>
    <row r="38" spans="1:5" ht="15" customHeight="1">
      <c r="A38" s="50" t="s">
        <v>105</v>
      </c>
      <c r="B38" s="51" t="s">
        <v>106</v>
      </c>
      <c r="C38" s="49">
        <v>60000</v>
      </c>
      <c r="D38" s="49">
        <v>60000</v>
      </c>
      <c r="E38" s="49">
        <v>23788</v>
      </c>
    </row>
    <row r="39" spans="1:5" ht="15" customHeight="1">
      <c r="A39" s="50" t="s">
        <v>107</v>
      </c>
      <c r="B39" s="51" t="s">
        <v>108</v>
      </c>
      <c r="C39" s="49"/>
      <c r="D39" s="49"/>
      <c r="E39" s="49"/>
    </row>
    <row r="40" spans="1:5" ht="15" customHeight="1">
      <c r="A40" s="50" t="s">
        <v>109</v>
      </c>
      <c r="B40" s="51" t="s">
        <v>110</v>
      </c>
      <c r="C40" s="49">
        <v>104000</v>
      </c>
      <c r="D40" s="49">
        <v>104000</v>
      </c>
      <c r="E40" s="49">
        <v>5504</v>
      </c>
    </row>
    <row r="41" spans="1:5" ht="72" customHeight="1">
      <c r="A41" s="77" t="s">
        <v>111</v>
      </c>
      <c r="B41" s="78" t="s">
        <v>112</v>
      </c>
      <c r="C41" s="49">
        <v>394000</v>
      </c>
      <c r="D41" s="49">
        <v>394000</v>
      </c>
      <c r="E41" s="49">
        <v>176612</v>
      </c>
    </row>
    <row r="42" spans="1:5" ht="17.25" customHeight="1">
      <c r="A42" s="62" t="s">
        <v>113</v>
      </c>
      <c r="B42" s="79" t="s">
        <v>114</v>
      </c>
      <c r="C42" s="58">
        <f>SUM(C38:C41)</f>
        <v>558000</v>
      </c>
      <c r="D42" s="58">
        <f>SUM(D38:D41)</f>
        <v>558000</v>
      </c>
      <c r="E42" s="58">
        <f>SUM(E38:E41)</f>
        <v>205904</v>
      </c>
    </row>
    <row r="43" spans="1:5" ht="22.5" customHeight="1">
      <c r="A43" s="80" t="s">
        <v>115</v>
      </c>
      <c r="B43" s="81" t="s">
        <v>116</v>
      </c>
      <c r="C43" s="82">
        <f>SUM(C42,C36)</f>
        <v>1070800</v>
      </c>
      <c r="D43" s="82">
        <f>SUM(D42,D36)</f>
        <v>1070800</v>
      </c>
      <c r="E43" s="82">
        <f>SUM(E42,E36)</f>
        <v>221921</v>
      </c>
    </row>
    <row r="44" spans="1:5" ht="18.75">
      <c r="A44" s="47" t="s">
        <v>117</v>
      </c>
      <c r="B44" s="74" t="s">
        <v>118</v>
      </c>
      <c r="C44" s="516">
        <v>49000</v>
      </c>
      <c r="D44" s="516">
        <v>49000</v>
      </c>
      <c r="E44" s="516">
        <v>28296</v>
      </c>
    </row>
    <row r="45" spans="1:5" ht="18.75">
      <c r="A45" s="83" t="s">
        <v>119</v>
      </c>
      <c r="B45" s="84" t="s">
        <v>120</v>
      </c>
      <c r="C45" s="516">
        <v>10000</v>
      </c>
      <c r="D45" s="516">
        <v>10000</v>
      </c>
      <c r="E45" s="516">
        <v>10000</v>
      </c>
    </row>
    <row r="46" spans="1:5" ht="18.75">
      <c r="A46" s="50" t="s">
        <v>121</v>
      </c>
      <c r="B46" s="51" t="s">
        <v>122</v>
      </c>
      <c r="C46" s="516">
        <v>100000</v>
      </c>
      <c r="D46" s="516">
        <v>100000</v>
      </c>
      <c r="E46" s="516">
        <v>25781</v>
      </c>
    </row>
    <row r="47" spans="1:5" ht="18.75">
      <c r="A47" s="85" t="s">
        <v>123</v>
      </c>
      <c r="B47" s="86" t="s">
        <v>124</v>
      </c>
      <c r="C47" s="574">
        <f>SUM(C44:C46)</f>
        <v>159000</v>
      </c>
      <c r="D47" s="574">
        <f>SUM(D44:D46)</f>
        <v>159000</v>
      </c>
      <c r="E47" s="574">
        <f>SUM(E44:E46)</f>
        <v>64077</v>
      </c>
    </row>
    <row r="48" spans="1:5" ht="18.75">
      <c r="A48" s="50" t="s">
        <v>125</v>
      </c>
      <c r="B48" s="51" t="s">
        <v>126</v>
      </c>
      <c r="C48" s="516">
        <v>120000</v>
      </c>
      <c r="D48" s="516">
        <v>120000</v>
      </c>
      <c r="E48" s="516">
        <v>34759</v>
      </c>
    </row>
    <row r="49" spans="1:5" ht="18.75">
      <c r="A49" s="50" t="s">
        <v>127</v>
      </c>
      <c r="B49" s="51" t="s">
        <v>128</v>
      </c>
      <c r="C49" s="516">
        <v>570000</v>
      </c>
      <c r="D49" s="516">
        <v>570000</v>
      </c>
      <c r="E49" s="516">
        <v>292116</v>
      </c>
    </row>
    <row r="50" spans="1:5" ht="18.75">
      <c r="A50" s="50" t="s">
        <v>129</v>
      </c>
      <c r="B50" s="51" t="s">
        <v>130</v>
      </c>
      <c r="C50" s="516">
        <v>360000</v>
      </c>
      <c r="D50" s="516">
        <v>360000</v>
      </c>
      <c r="E50" s="516">
        <v>196129</v>
      </c>
    </row>
    <row r="51" spans="1:5" ht="18.75">
      <c r="A51" s="85" t="s">
        <v>131</v>
      </c>
      <c r="B51" s="86" t="s">
        <v>132</v>
      </c>
      <c r="C51" s="574">
        <f>SUM(C48:C50)</f>
        <v>1050000</v>
      </c>
      <c r="D51" s="574">
        <f>SUM(D48:D50)</f>
        <v>1050000</v>
      </c>
      <c r="E51" s="574">
        <f>SUM(E48:E50)</f>
        <v>523004</v>
      </c>
    </row>
    <row r="52" spans="1:5" ht="17.25" customHeight="1">
      <c r="A52" s="50" t="s">
        <v>133</v>
      </c>
      <c r="B52" s="51" t="s">
        <v>134</v>
      </c>
      <c r="C52" s="49"/>
      <c r="D52" s="49"/>
      <c r="E52" s="49"/>
    </row>
    <row r="53" spans="1:5" ht="32.25" customHeight="1">
      <c r="A53" s="50" t="s">
        <v>135</v>
      </c>
      <c r="B53" s="51" t="s">
        <v>136</v>
      </c>
      <c r="C53" s="629">
        <v>140000</v>
      </c>
      <c r="D53" s="629">
        <v>140000</v>
      </c>
      <c r="E53" s="516">
        <v>94158</v>
      </c>
    </row>
    <row r="54" spans="1:5" ht="17.25" customHeight="1">
      <c r="A54" s="87" t="s">
        <v>137</v>
      </c>
      <c r="B54" s="51" t="s">
        <v>138</v>
      </c>
      <c r="C54" s="49">
        <v>20000</v>
      </c>
      <c r="D54" s="49">
        <v>20000</v>
      </c>
      <c r="E54" s="49"/>
    </row>
    <row r="55" spans="1:5" ht="17.25" customHeight="1">
      <c r="A55" s="85" t="s">
        <v>139</v>
      </c>
      <c r="B55" s="86" t="s">
        <v>140</v>
      </c>
      <c r="C55" s="82">
        <f>SUM(C53:C54)</f>
        <v>160000</v>
      </c>
      <c r="D55" s="82">
        <f>SUM(D53:D54)</f>
        <v>160000</v>
      </c>
      <c r="E55" s="82">
        <f>SUM(E53:E54)</f>
        <v>94158</v>
      </c>
    </row>
    <row r="56" spans="1:5" ht="17.25" customHeight="1">
      <c r="A56" s="85" t="s">
        <v>141</v>
      </c>
      <c r="B56" s="88" t="s">
        <v>142</v>
      </c>
      <c r="C56" s="49"/>
      <c r="D56" s="49"/>
      <c r="E56" s="49"/>
    </row>
    <row r="57" spans="1:5" ht="17.25" customHeight="1">
      <c r="A57" s="77"/>
      <c r="B57" s="89" t="s">
        <v>143</v>
      </c>
      <c r="C57" s="49"/>
      <c r="D57" s="49"/>
      <c r="E57" s="49"/>
    </row>
    <row r="58" spans="1:5" ht="18.75">
      <c r="A58" s="77" t="s">
        <v>144</v>
      </c>
      <c r="B58" s="89" t="s">
        <v>145</v>
      </c>
      <c r="C58" s="49">
        <v>160000</v>
      </c>
      <c r="D58" s="49">
        <v>160000</v>
      </c>
      <c r="E58" s="49">
        <v>78184</v>
      </c>
    </row>
    <row r="59" spans="1:5" ht="16.5" customHeight="1">
      <c r="A59" s="77" t="s">
        <v>146</v>
      </c>
      <c r="B59" s="89" t="s">
        <v>147</v>
      </c>
      <c r="C59" s="49"/>
      <c r="D59" s="49"/>
      <c r="E59" s="49"/>
    </row>
    <row r="60" spans="1:5" ht="27" customHeight="1">
      <c r="A60" s="90" t="s">
        <v>148</v>
      </c>
      <c r="B60" s="91" t="s">
        <v>149</v>
      </c>
      <c r="C60" s="92">
        <f>SUM(C58:C59)</f>
        <v>160000</v>
      </c>
      <c r="D60" s="92">
        <f>SUM(D58:D59)</f>
        <v>160000</v>
      </c>
      <c r="E60" s="92">
        <f>SUM(E58:E59)</f>
        <v>78184</v>
      </c>
    </row>
    <row r="61" spans="1:5" ht="15.75" customHeight="1">
      <c r="A61" s="71" t="s">
        <v>150</v>
      </c>
      <c r="B61" s="93" t="s">
        <v>151</v>
      </c>
      <c r="C61" s="49"/>
      <c r="D61" s="49"/>
      <c r="E61" s="49"/>
    </row>
    <row r="62" spans="1:5" ht="15.75" customHeight="1">
      <c r="A62" s="71" t="s">
        <v>152</v>
      </c>
      <c r="B62" s="93" t="s">
        <v>153</v>
      </c>
      <c r="C62" s="49">
        <v>40000</v>
      </c>
      <c r="D62" s="49">
        <v>40000</v>
      </c>
      <c r="E62" s="49">
        <v>25635</v>
      </c>
    </row>
    <row r="63" spans="1:5" ht="15.75" customHeight="1">
      <c r="A63" s="71" t="s">
        <v>154</v>
      </c>
      <c r="B63" s="93" t="s">
        <v>155</v>
      </c>
      <c r="C63" s="49">
        <v>50000</v>
      </c>
      <c r="D63" s="49">
        <v>50000</v>
      </c>
      <c r="E63" s="49">
        <v>2036</v>
      </c>
    </row>
    <row r="64" spans="1:5" ht="47.25" customHeight="1">
      <c r="A64" s="71" t="s">
        <v>156</v>
      </c>
      <c r="B64" s="93" t="s">
        <v>157</v>
      </c>
      <c r="C64" s="49">
        <v>370000</v>
      </c>
      <c r="D64" s="49">
        <v>370000</v>
      </c>
      <c r="E64" s="49">
        <v>24450</v>
      </c>
    </row>
    <row r="65" spans="1:5" ht="17.25" customHeight="1">
      <c r="A65" s="94" t="s">
        <v>158</v>
      </c>
      <c r="B65" s="91" t="s">
        <v>159</v>
      </c>
      <c r="C65" s="92">
        <f>SUM(C61:C64)</f>
        <v>460000</v>
      </c>
      <c r="D65" s="92">
        <f>SUM(D61:D64)</f>
        <v>460000</v>
      </c>
      <c r="E65" s="92">
        <f>SUM(E61:E64)</f>
        <v>52121</v>
      </c>
    </row>
    <row r="66" spans="1:5" ht="20.25" customHeight="1">
      <c r="A66" s="95" t="s">
        <v>160</v>
      </c>
      <c r="B66" s="88" t="s">
        <v>161</v>
      </c>
      <c r="C66" s="96">
        <f>SUM(C65+C60+C56+C55+C51)</f>
        <v>1830000</v>
      </c>
      <c r="D66" s="96">
        <f>SUM(D65+D60+D56+D55+D51)</f>
        <v>1830000</v>
      </c>
      <c r="E66" s="96">
        <f>SUM(E65+E60+E56+E55+E51)</f>
        <v>747467</v>
      </c>
    </row>
    <row r="67" spans="1:5" ht="18.75">
      <c r="A67" s="50" t="s">
        <v>162</v>
      </c>
      <c r="B67" s="93" t="s">
        <v>163</v>
      </c>
      <c r="C67" s="49">
        <v>10000</v>
      </c>
      <c r="D67" s="49">
        <v>10000</v>
      </c>
      <c r="E67" s="49">
        <v>941</v>
      </c>
    </row>
    <row r="68" spans="1:5" ht="18.75">
      <c r="A68" s="50" t="s">
        <v>164</v>
      </c>
      <c r="B68" s="93" t="s">
        <v>165</v>
      </c>
      <c r="C68" s="49">
        <v>30000</v>
      </c>
      <c r="D68" s="49">
        <v>30000</v>
      </c>
      <c r="E68" s="49">
        <v>30000</v>
      </c>
    </row>
    <row r="69" spans="1:5" ht="24" customHeight="1">
      <c r="A69" s="85" t="s">
        <v>166</v>
      </c>
      <c r="B69" s="88" t="s">
        <v>167</v>
      </c>
      <c r="C69" s="96">
        <f>SUM(C67:C68)</f>
        <v>40000</v>
      </c>
      <c r="D69" s="96">
        <f>SUM(D67:D68)</f>
        <v>40000</v>
      </c>
      <c r="E69" s="96">
        <f>SUM(E67:E68)</f>
        <v>30941</v>
      </c>
    </row>
    <row r="70" spans="1:7" ht="26.25" customHeight="1">
      <c r="A70" s="90" t="s">
        <v>168</v>
      </c>
      <c r="B70" s="91" t="s">
        <v>169</v>
      </c>
      <c r="C70" s="98">
        <v>834246</v>
      </c>
      <c r="D70" s="98">
        <v>834246</v>
      </c>
      <c r="E70" s="98">
        <v>251597</v>
      </c>
      <c r="G70" s="97">
        <f>D36+D42+D47+D51+D55+D65+D69</f>
        <v>2939800</v>
      </c>
    </row>
    <row r="71" spans="1:5" ht="15" customHeight="1">
      <c r="A71" s="62" t="s">
        <v>170</v>
      </c>
      <c r="B71" s="91" t="s">
        <v>171</v>
      </c>
      <c r="C71" s="49"/>
      <c r="D71" s="49"/>
      <c r="E71" s="49"/>
    </row>
    <row r="72" spans="1:5" ht="15" customHeight="1">
      <c r="A72" s="45" t="s">
        <v>172</v>
      </c>
      <c r="B72" s="91" t="s">
        <v>173</v>
      </c>
      <c r="C72" s="49"/>
      <c r="D72" s="49"/>
      <c r="E72" s="49"/>
    </row>
    <row r="73" spans="1:5" ht="15" customHeight="1">
      <c r="A73" s="99" t="s">
        <v>174</v>
      </c>
      <c r="B73" s="100" t="s">
        <v>175</v>
      </c>
      <c r="C73" s="49"/>
      <c r="D73" s="49"/>
      <c r="E73" s="49">
        <v>1784</v>
      </c>
    </row>
    <row r="74" spans="1:5" ht="15" customHeight="1">
      <c r="A74" s="30" t="s">
        <v>176</v>
      </c>
      <c r="B74" s="101" t="s">
        <v>177</v>
      </c>
      <c r="C74" s="49"/>
      <c r="D74" s="49"/>
      <c r="E74" s="49"/>
    </row>
    <row r="75" spans="1:5" ht="15" customHeight="1">
      <c r="A75" s="30" t="s">
        <v>178</v>
      </c>
      <c r="B75" s="101" t="s">
        <v>179</v>
      </c>
      <c r="C75" s="49"/>
      <c r="D75" s="49"/>
      <c r="E75" s="49"/>
    </row>
    <row r="76" spans="1:5" ht="15" customHeight="1">
      <c r="A76" s="102" t="s">
        <v>180</v>
      </c>
      <c r="B76" s="91" t="s">
        <v>181</v>
      </c>
      <c r="C76" s="49"/>
      <c r="D76" s="49"/>
      <c r="E76" s="49">
        <v>1224</v>
      </c>
    </row>
    <row r="77" spans="1:5" ht="24.75" customHeight="1">
      <c r="A77" s="103" t="s">
        <v>182</v>
      </c>
      <c r="B77" s="88" t="s">
        <v>183</v>
      </c>
      <c r="C77" s="96">
        <f>C76+C73+C72+C71+C70</f>
        <v>834246</v>
      </c>
      <c r="D77" s="96">
        <f>D76+D73+D72+D71+D70</f>
        <v>834246</v>
      </c>
      <c r="E77" s="96">
        <f>E76+E73+E72+E71+E70</f>
        <v>254605</v>
      </c>
    </row>
    <row r="78" spans="1:9" ht="24.75" customHeight="1">
      <c r="A78" s="105" t="s">
        <v>184</v>
      </c>
      <c r="B78" s="106" t="s">
        <v>185</v>
      </c>
      <c r="C78" s="96">
        <f>SUM(C77+C69+C66+C47+C43)</f>
        <v>3934046</v>
      </c>
      <c r="D78" s="96">
        <f>SUM(D77+D69+D66+D47+D43)</f>
        <v>3934046</v>
      </c>
      <c r="E78" s="96">
        <f>SUM(E77+E69+E66+E47+E43)</f>
        <v>1319011</v>
      </c>
      <c r="F78" s="104"/>
      <c r="G78" s="104"/>
      <c r="H78" s="104"/>
      <c r="I78" s="104"/>
    </row>
    <row r="79" spans="1:9" ht="16.5" customHeight="1">
      <c r="A79" s="102" t="s">
        <v>186</v>
      </c>
      <c r="B79" s="93" t="s">
        <v>187</v>
      </c>
      <c r="C79" s="49"/>
      <c r="D79" s="49"/>
      <c r="E79" s="49"/>
      <c r="F79" s="104"/>
      <c r="G79" s="104"/>
      <c r="H79" s="104"/>
      <c r="I79" s="104"/>
    </row>
    <row r="80" spans="1:9" ht="24.75" customHeight="1">
      <c r="A80" s="102" t="s">
        <v>188</v>
      </c>
      <c r="B80" s="93" t="s">
        <v>189</v>
      </c>
      <c r="C80" s="49"/>
      <c r="D80" s="49"/>
      <c r="E80" s="49"/>
      <c r="F80" s="104"/>
      <c r="G80" s="104"/>
      <c r="H80" s="104"/>
      <c r="I80" s="104"/>
    </row>
    <row r="81" spans="1:9" ht="12.75" customHeight="1">
      <c r="A81" s="102"/>
      <c r="B81" s="67" t="s">
        <v>190</v>
      </c>
      <c r="C81" s="49"/>
      <c r="D81" s="49"/>
      <c r="E81" s="49"/>
      <c r="F81" s="104"/>
      <c r="G81" s="104"/>
      <c r="H81" s="104"/>
      <c r="I81" s="104"/>
    </row>
    <row r="82" spans="1:5" ht="12.75" customHeight="1">
      <c r="A82" s="102"/>
      <c r="B82" s="67" t="s">
        <v>191</v>
      </c>
      <c r="C82" s="49"/>
      <c r="D82" s="49"/>
      <c r="E82" s="49"/>
    </row>
    <row r="83" spans="1:5" ht="12.75" customHeight="1">
      <c r="A83" s="102"/>
      <c r="B83" s="67" t="s">
        <v>192</v>
      </c>
      <c r="C83" s="49"/>
      <c r="D83" s="49"/>
      <c r="E83" s="49"/>
    </row>
    <row r="84" spans="1:5" ht="13.5" customHeight="1">
      <c r="A84" s="103" t="s">
        <v>193</v>
      </c>
      <c r="B84" s="88" t="s">
        <v>194</v>
      </c>
      <c r="C84" s="58">
        <f>SUM(C80:C83)</f>
        <v>0</v>
      </c>
      <c r="D84" s="58">
        <f>SUM(D80:D83)</f>
        <v>0</v>
      </c>
      <c r="E84" s="58">
        <f>SUM(E80:E83)</f>
        <v>0</v>
      </c>
    </row>
    <row r="85" spans="1:15" s="109" customFormat="1" ht="13.5" customHeight="1">
      <c r="A85" s="105" t="s">
        <v>195</v>
      </c>
      <c r="B85" s="105" t="s">
        <v>196</v>
      </c>
      <c r="C85" s="82">
        <f>SUM(C79+C84)</f>
        <v>0</v>
      </c>
      <c r="D85" s="82">
        <f>SUM(D79+D84)</f>
        <v>0</v>
      </c>
      <c r="E85" s="82">
        <f>SUM(E79+E84)</f>
        <v>0</v>
      </c>
      <c r="F85" s="107"/>
      <c r="G85" s="107"/>
      <c r="H85" s="107"/>
      <c r="I85" s="107"/>
      <c r="J85" s="107"/>
      <c r="K85" s="107"/>
      <c r="L85" s="107"/>
      <c r="M85" s="107"/>
      <c r="N85" s="108"/>
      <c r="O85" s="108"/>
    </row>
    <row r="86" spans="1:5" ht="13.5" customHeight="1">
      <c r="A86" s="67" t="s">
        <v>197</v>
      </c>
      <c r="B86" s="93" t="s">
        <v>198</v>
      </c>
      <c r="C86" s="49"/>
      <c r="D86" s="49"/>
      <c r="E86" s="49"/>
    </row>
    <row r="87" spans="1:15" s="112" customFormat="1" ht="13.5" customHeight="1">
      <c r="A87" s="67" t="s">
        <v>199</v>
      </c>
      <c r="B87" s="93" t="s">
        <v>200</v>
      </c>
      <c r="C87" s="49"/>
      <c r="D87" s="49"/>
      <c r="E87" s="49"/>
      <c r="F87" s="110"/>
      <c r="G87" s="110"/>
      <c r="H87" s="110"/>
      <c r="I87" s="110"/>
      <c r="J87" s="110"/>
      <c r="K87" s="110"/>
      <c r="L87" s="110"/>
      <c r="M87" s="110"/>
      <c r="N87" s="111"/>
      <c r="O87" s="111"/>
    </row>
    <row r="88" spans="1:5" ht="13.5" customHeight="1">
      <c r="A88" s="113" t="s">
        <v>201</v>
      </c>
      <c r="B88" s="93" t="s">
        <v>202</v>
      </c>
      <c r="C88" s="49"/>
      <c r="D88" s="49"/>
      <c r="E88" s="49"/>
    </row>
    <row r="89" spans="1:5" ht="13.5" customHeight="1">
      <c r="A89" s="113" t="s">
        <v>203</v>
      </c>
      <c r="B89" s="93" t="s">
        <v>204</v>
      </c>
      <c r="C89" s="49"/>
      <c r="D89" s="49"/>
      <c r="E89" s="49"/>
    </row>
    <row r="90" spans="1:5" ht="62.25" customHeight="1">
      <c r="A90" s="113" t="s">
        <v>205</v>
      </c>
      <c r="B90" s="93" t="s">
        <v>206</v>
      </c>
      <c r="C90" s="49">
        <v>711811</v>
      </c>
      <c r="D90" s="49">
        <v>711811</v>
      </c>
      <c r="E90" s="49">
        <v>724000</v>
      </c>
    </row>
    <row r="91" spans="1:6" ht="17.25" customHeight="1">
      <c r="A91" s="113"/>
      <c r="B91" s="93" t="s">
        <v>207</v>
      </c>
      <c r="C91" s="49"/>
      <c r="D91" s="49"/>
      <c r="E91" s="49"/>
      <c r="F91" s="570"/>
    </row>
    <row r="92" spans="1:5" ht="25.5" customHeight="1">
      <c r="A92" s="113" t="s">
        <v>208</v>
      </c>
      <c r="B92" s="93" t="s">
        <v>209</v>
      </c>
      <c r="C92" s="49">
        <v>192189</v>
      </c>
      <c r="D92" s="49">
        <v>192189</v>
      </c>
      <c r="E92" s="49"/>
    </row>
    <row r="93" spans="1:5" ht="18.75">
      <c r="A93" s="114" t="s">
        <v>210</v>
      </c>
      <c r="B93" s="106" t="s">
        <v>211</v>
      </c>
      <c r="C93" s="98">
        <f>SUM(C86:C92)</f>
        <v>904000</v>
      </c>
      <c r="D93" s="98">
        <f>SUM(D86:D92)</f>
        <v>904000</v>
      </c>
      <c r="E93" s="98">
        <f>SUM(E86:E92)</f>
        <v>724000</v>
      </c>
    </row>
    <row r="94" spans="1:5" ht="18.75">
      <c r="A94" s="113" t="s">
        <v>212</v>
      </c>
      <c r="B94" s="93" t="s">
        <v>213</v>
      </c>
      <c r="C94" s="49">
        <v>1004106</v>
      </c>
      <c r="D94" s="49">
        <v>1004106</v>
      </c>
      <c r="E94" s="49"/>
    </row>
    <row r="95" spans="1:5" ht="16.5" customHeight="1">
      <c r="A95" s="113" t="s">
        <v>214</v>
      </c>
      <c r="B95" s="93" t="s">
        <v>215</v>
      </c>
      <c r="C95" s="49"/>
      <c r="D95" s="49"/>
      <c r="E95" s="49"/>
    </row>
    <row r="96" spans="1:5" ht="16.5" customHeight="1">
      <c r="A96" s="113" t="s">
        <v>216</v>
      </c>
      <c r="B96" s="93" t="s">
        <v>217</v>
      </c>
      <c r="C96" s="49"/>
      <c r="D96" s="49"/>
      <c r="E96" s="49"/>
    </row>
    <row r="97" spans="1:5" ht="24" customHeight="1">
      <c r="A97" s="113" t="s">
        <v>218</v>
      </c>
      <c r="B97" s="93" t="s">
        <v>219</v>
      </c>
      <c r="C97" s="49">
        <v>271094</v>
      </c>
      <c r="D97" s="49">
        <v>271094</v>
      </c>
      <c r="E97" s="49"/>
    </row>
    <row r="98" spans="1:5" ht="18.75">
      <c r="A98" s="114" t="s">
        <v>220</v>
      </c>
      <c r="B98" s="106" t="s">
        <v>221</v>
      </c>
      <c r="C98" s="92">
        <f>SUM(C94:C97)</f>
        <v>1275200</v>
      </c>
      <c r="D98" s="92">
        <f>SUM(D94:D97)</f>
        <v>1275200</v>
      </c>
      <c r="E98" s="92">
        <f>SUM(E94:E97)</f>
        <v>0</v>
      </c>
    </row>
    <row r="99" spans="1:5" ht="25.5" customHeight="1">
      <c r="A99" s="113" t="s">
        <v>222</v>
      </c>
      <c r="B99" s="115" t="s">
        <v>223</v>
      </c>
      <c r="C99" s="49"/>
      <c r="D99" s="49"/>
      <c r="E99" s="49"/>
    </row>
    <row r="100" spans="1:5" ht="27" customHeight="1">
      <c r="A100" s="113" t="s">
        <v>224</v>
      </c>
      <c r="B100" s="93" t="s">
        <v>225</v>
      </c>
      <c r="C100" s="49"/>
      <c r="D100" s="49"/>
      <c r="E100" s="49"/>
    </row>
    <row r="101" spans="1:5" ht="18.75">
      <c r="A101" s="114" t="s">
        <v>226</v>
      </c>
      <c r="B101" s="116" t="s">
        <v>227</v>
      </c>
      <c r="C101" s="58">
        <f>SUM(C99:C100)</f>
        <v>0</v>
      </c>
      <c r="D101" s="58">
        <f>SUM(D99:D100)</f>
        <v>0</v>
      </c>
      <c r="E101" s="58">
        <f>SUM(E99:E100)</f>
        <v>0</v>
      </c>
    </row>
    <row r="102" spans="1:5" ht="18.75">
      <c r="A102" s="113"/>
      <c r="B102" s="117" t="s">
        <v>228</v>
      </c>
      <c r="C102" s="58">
        <f>SUM(C101+C98+C93+C85+C78+C29+C23)</f>
        <v>50468591</v>
      </c>
      <c r="D102" s="58">
        <f>SUM(D101+D98+D93+D85+D78+D29+D23)</f>
        <v>50468591</v>
      </c>
      <c r="E102" s="58">
        <f>SUM(E101+E98+E93+E85+E78+E29+E23)</f>
        <v>22624895</v>
      </c>
    </row>
  </sheetData>
  <sheetProtection selectLockedCells="1" selectUnlockedCells="1"/>
  <mergeCells count="1">
    <mergeCell ref="A2:B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41" r:id="rId1"/>
  <headerFooter alignWithMargins="0">
    <oddHeader>&amp;L&amp;D&amp;C&amp;P/&amp;N</oddHeader>
    <oddFooter>&amp;L&amp;F&amp;R&amp;A</oddFoot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58">
      <selection activeCell="E59" sqref="E59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8.75" style="349" customWidth="1"/>
    <col min="4" max="5" width="13.25" style="349" customWidth="1"/>
    <col min="6" max="6" width="21.08203125" style="3" customWidth="1"/>
    <col min="7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3:5" ht="15.75" customHeight="1">
      <c r="C3" s="39"/>
      <c r="D3" s="39"/>
      <c r="E3" s="39"/>
    </row>
    <row r="4" spans="1:5" ht="12.75">
      <c r="A4" s="94">
        <v>862101</v>
      </c>
      <c r="B4" s="43" t="s">
        <v>23</v>
      </c>
      <c r="C4" s="540" t="s">
        <v>416</v>
      </c>
      <c r="D4" s="540" t="s">
        <v>583</v>
      </c>
      <c r="E4" s="540" t="s">
        <v>606</v>
      </c>
    </row>
    <row r="5" spans="1:5" ht="12.75">
      <c r="A5" s="266" t="s">
        <v>326</v>
      </c>
      <c r="B5" s="45" t="s">
        <v>427</v>
      </c>
      <c r="C5" s="184"/>
      <c r="D5" s="184"/>
      <c r="E5" s="184"/>
    </row>
    <row r="6" spans="1:5" ht="12.75">
      <c r="A6" s="122" t="s">
        <v>46</v>
      </c>
      <c r="B6" s="123" t="s">
        <v>47</v>
      </c>
      <c r="C6" s="121">
        <v>4074500</v>
      </c>
      <c r="D6" s="121">
        <v>4074500</v>
      </c>
      <c r="E6" s="121">
        <v>1803503</v>
      </c>
    </row>
    <row r="7" spans="1:6" ht="12.75">
      <c r="A7" s="124" t="s">
        <v>48</v>
      </c>
      <c r="B7" s="125" t="s">
        <v>49</v>
      </c>
      <c r="C7" s="121"/>
      <c r="D7" s="121"/>
      <c r="E7" s="121"/>
      <c r="F7" s="3" t="s">
        <v>497</v>
      </c>
    </row>
    <row r="8" spans="1:6" ht="12.75">
      <c r="A8" s="124" t="s">
        <v>50</v>
      </c>
      <c r="B8" s="125" t="s">
        <v>51</v>
      </c>
      <c r="C8" s="44">
        <v>380000</v>
      </c>
      <c r="D8" s="44">
        <v>380000</v>
      </c>
      <c r="E8" s="44">
        <v>120000</v>
      </c>
      <c r="F8" s="3" t="s">
        <v>498</v>
      </c>
    </row>
    <row r="9" spans="1:5" ht="12.75">
      <c r="A9" s="124" t="s">
        <v>52</v>
      </c>
      <c r="B9" s="125" t="s">
        <v>53</v>
      </c>
      <c r="C9" s="121">
        <v>500000</v>
      </c>
      <c r="D9" s="121">
        <v>500000</v>
      </c>
      <c r="E9" s="121">
        <v>500000</v>
      </c>
    </row>
    <row r="10" spans="1:5" ht="12.75">
      <c r="A10" s="124" t="s">
        <v>54</v>
      </c>
      <c r="B10" s="126" t="s">
        <v>55</v>
      </c>
      <c r="C10" s="121"/>
      <c r="D10" s="121"/>
      <c r="E10" s="121"/>
    </row>
    <row r="11" spans="1:5" ht="12.75">
      <c r="A11" s="124" t="s">
        <v>56</v>
      </c>
      <c r="B11" s="126" t="s">
        <v>57</v>
      </c>
      <c r="C11" s="121">
        <v>1252500</v>
      </c>
      <c r="D11" s="121">
        <v>1252500</v>
      </c>
      <c r="E11" s="121">
        <v>1252500</v>
      </c>
    </row>
    <row r="12" spans="1:5" ht="12.75">
      <c r="A12" s="124" t="s">
        <v>58</v>
      </c>
      <c r="B12" s="127" t="s">
        <v>229</v>
      </c>
      <c r="C12" s="121"/>
      <c r="D12" s="121"/>
      <c r="E12" s="121">
        <v>53782</v>
      </c>
    </row>
    <row r="13" spans="1:6" ht="12.75">
      <c r="A13" s="124" t="s">
        <v>60</v>
      </c>
      <c r="B13" s="127" t="s">
        <v>61</v>
      </c>
      <c r="C13" s="121">
        <v>235931</v>
      </c>
      <c r="D13" s="121">
        <v>235931</v>
      </c>
      <c r="E13" s="121">
        <v>45554</v>
      </c>
      <c r="F13" s="3" t="s">
        <v>499</v>
      </c>
    </row>
    <row r="14" spans="1:5" ht="12.75">
      <c r="A14" s="124" t="s">
        <v>62</v>
      </c>
      <c r="B14" s="125" t="s">
        <v>230</v>
      </c>
      <c r="C14" s="121">
        <v>60000</v>
      </c>
      <c r="D14" s="121">
        <v>60000</v>
      </c>
      <c r="E14" s="121">
        <v>7800</v>
      </c>
    </row>
    <row r="15" spans="1:6" ht="12" customHeight="1">
      <c r="A15" s="124" t="s">
        <v>64</v>
      </c>
      <c r="B15" s="125" t="s">
        <v>307</v>
      </c>
      <c r="C15" s="488"/>
      <c r="D15" s="669">
        <v>21000</v>
      </c>
      <c r="E15" s="488">
        <v>28600</v>
      </c>
      <c r="F15" s="492"/>
    </row>
    <row r="16" spans="1:5" ht="12.75">
      <c r="A16" s="128" t="s">
        <v>65</v>
      </c>
      <c r="B16" s="129" t="s">
        <v>66</v>
      </c>
      <c r="C16" s="121"/>
      <c r="D16" s="121"/>
      <c r="E16" s="121"/>
    </row>
    <row r="17" spans="1:5" ht="12.75">
      <c r="A17" s="130" t="s">
        <v>67</v>
      </c>
      <c r="B17" s="131" t="s">
        <v>68</v>
      </c>
      <c r="C17" s="483">
        <f>SUM(C6:C16)</f>
        <v>6502931</v>
      </c>
      <c r="D17" s="483">
        <f>SUM(D6:D16)</f>
        <v>6523931</v>
      </c>
      <c r="E17" s="483">
        <f>SUM(E6:E16)</f>
        <v>3811739</v>
      </c>
    </row>
    <row r="18" spans="1:5" ht="12.75">
      <c r="A18" s="133" t="s">
        <v>69</v>
      </c>
      <c r="B18" s="134" t="s">
        <v>70</v>
      </c>
      <c r="C18" s="121"/>
      <c r="D18" s="121"/>
      <c r="E18" s="121"/>
    </row>
    <row r="19" spans="1:5" ht="12.75">
      <c r="A19" s="133" t="s">
        <v>71</v>
      </c>
      <c r="B19" s="134" t="s">
        <v>72</v>
      </c>
      <c r="C19" s="121"/>
      <c r="D19" s="121"/>
      <c r="E19" s="121"/>
    </row>
    <row r="20" spans="1:5" ht="12.75">
      <c r="A20" s="133" t="s">
        <v>73</v>
      </c>
      <c r="B20" s="134" t="s">
        <v>74</v>
      </c>
      <c r="C20" s="121"/>
      <c r="D20" s="121"/>
      <c r="E20" s="121"/>
    </row>
    <row r="21" spans="1:5" ht="12.75">
      <c r="A21" s="133" t="s">
        <v>75</v>
      </c>
      <c r="B21" s="134" t="s">
        <v>76</v>
      </c>
      <c r="C21" s="121">
        <v>180000</v>
      </c>
      <c r="D21" s="121">
        <v>180000</v>
      </c>
      <c r="E21" s="121">
        <v>178990</v>
      </c>
    </row>
    <row r="22" spans="1:5" ht="12.75">
      <c r="A22" s="130" t="s">
        <v>77</v>
      </c>
      <c r="B22" s="131" t="s">
        <v>78</v>
      </c>
      <c r="C22" s="135">
        <f>SUM(C18:C21)</f>
        <v>180000</v>
      </c>
      <c r="D22" s="135">
        <f>SUM(D18:D21)</f>
        <v>180000</v>
      </c>
      <c r="E22" s="135">
        <f>SUM(E18:E21)</f>
        <v>178990</v>
      </c>
    </row>
    <row r="23" spans="1:5" ht="12.75" customHeight="1">
      <c r="A23" s="136" t="s">
        <v>79</v>
      </c>
      <c r="B23" s="137" t="s">
        <v>80</v>
      </c>
      <c r="C23" s="483">
        <f>SUM(C22,C17)</f>
        <v>6682931</v>
      </c>
      <c r="D23" s="483">
        <f>SUM(D22,D17)</f>
        <v>6703931</v>
      </c>
      <c r="E23" s="483">
        <f>SUM(E22,E17)</f>
        <v>3990729</v>
      </c>
    </row>
    <row r="24" spans="1:5" ht="12.75">
      <c r="A24" s="138"/>
      <c r="B24" s="139"/>
      <c r="C24" s="121"/>
      <c r="D24" s="121"/>
      <c r="E24" s="121"/>
    </row>
    <row r="25" spans="1:6" ht="12.75">
      <c r="A25" s="140" t="s">
        <v>81</v>
      </c>
      <c r="B25" s="141" t="s">
        <v>419</v>
      </c>
      <c r="C25" s="564">
        <v>1177628</v>
      </c>
      <c r="D25" s="670">
        <v>1181963</v>
      </c>
      <c r="E25" s="564">
        <v>759828</v>
      </c>
      <c r="F25" s="511" t="s">
        <v>502</v>
      </c>
    </row>
    <row r="26" spans="1:6" ht="12.75">
      <c r="A26" s="142" t="s">
        <v>83</v>
      </c>
      <c r="B26" s="141" t="s">
        <v>84</v>
      </c>
      <c r="C26" s="274"/>
      <c r="D26" s="274"/>
      <c r="E26" s="274"/>
      <c r="F26" s="511"/>
    </row>
    <row r="27" spans="1:6" ht="12.75">
      <c r="A27" s="143" t="s">
        <v>85</v>
      </c>
      <c r="B27" s="144" t="s">
        <v>86</v>
      </c>
      <c r="C27" s="274">
        <v>38976</v>
      </c>
      <c r="D27" s="274">
        <v>38976</v>
      </c>
      <c r="E27" s="274">
        <v>16410</v>
      </c>
      <c r="F27" s="511" t="s">
        <v>500</v>
      </c>
    </row>
    <row r="28" spans="1:6" ht="12.75">
      <c r="A28" s="145" t="s">
        <v>87</v>
      </c>
      <c r="B28" s="144" t="s">
        <v>88</v>
      </c>
      <c r="C28" s="274">
        <v>41769</v>
      </c>
      <c r="D28" s="274">
        <v>41769</v>
      </c>
      <c r="E28" s="274">
        <v>17583</v>
      </c>
      <c r="F28" s="511" t="s">
        <v>501</v>
      </c>
    </row>
    <row r="29" spans="1:6" ht="12.75">
      <c r="A29" s="146" t="s">
        <v>89</v>
      </c>
      <c r="B29" s="147" t="s">
        <v>90</v>
      </c>
      <c r="C29" s="490">
        <f>SUM(C25:C28)</f>
        <v>1258373</v>
      </c>
      <c r="D29" s="490">
        <f>SUM(D25:D28)</f>
        <v>1262708</v>
      </c>
      <c r="E29" s="490">
        <f>SUM(E25:E28)</f>
        <v>793821</v>
      </c>
      <c r="F29" s="492"/>
    </row>
    <row r="30" spans="1:5" ht="12.75">
      <c r="A30" s="149"/>
      <c r="B30" s="150"/>
      <c r="C30" s="184"/>
      <c r="D30" s="184"/>
      <c r="E30" s="184"/>
    </row>
    <row r="31" spans="1:5" ht="12.75">
      <c r="A31" s="122" t="s">
        <v>91</v>
      </c>
      <c r="B31" s="151" t="s">
        <v>92</v>
      </c>
      <c r="C31" s="184">
        <v>0</v>
      </c>
      <c r="D31" s="184">
        <v>0</v>
      </c>
      <c r="E31" s="184">
        <v>0</v>
      </c>
    </row>
    <row r="32" spans="1:5" ht="12.75">
      <c r="A32" s="124" t="s">
        <v>93</v>
      </c>
      <c r="B32" s="125" t="s">
        <v>233</v>
      </c>
      <c r="C32" s="184"/>
      <c r="D32" s="184"/>
      <c r="E32" s="184"/>
    </row>
    <row r="33" spans="1:5" ht="12.75">
      <c r="A33" s="124" t="s">
        <v>95</v>
      </c>
      <c r="B33" s="125" t="s">
        <v>96</v>
      </c>
      <c r="C33" s="184"/>
      <c r="D33" s="184"/>
      <c r="E33" s="184"/>
    </row>
    <row r="34" spans="1:5" ht="12.75">
      <c r="A34" s="124" t="s">
        <v>97</v>
      </c>
      <c r="B34" s="125" t="s">
        <v>98</v>
      </c>
      <c r="C34" s="184"/>
      <c r="D34" s="184"/>
      <c r="E34" s="184"/>
    </row>
    <row r="35" spans="1:5" ht="12.75">
      <c r="A35" s="124" t="s">
        <v>99</v>
      </c>
      <c r="B35" s="125" t="s">
        <v>100</v>
      </c>
      <c r="C35" s="184"/>
      <c r="D35" s="184"/>
      <c r="E35" s="184"/>
    </row>
    <row r="36" spans="1:5" ht="12.75">
      <c r="A36" s="124" t="s">
        <v>101</v>
      </c>
      <c r="B36" s="152" t="s">
        <v>102</v>
      </c>
      <c r="C36" s="322">
        <f>SUM(C31:C35)</f>
        <v>0</v>
      </c>
      <c r="D36" s="322">
        <f>SUM(D31:D35)</f>
        <v>0</v>
      </c>
      <c r="E36" s="322">
        <f>SUM(E31:E35)</f>
        <v>0</v>
      </c>
    </row>
    <row r="37" spans="1:5" ht="12.75">
      <c r="A37" s="124" t="s">
        <v>103</v>
      </c>
      <c r="B37" s="125" t="s">
        <v>104</v>
      </c>
      <c r="C37" s="322"/>
      <c r="D37" s="322"/>
      <c r="E37" s="322"/>
    </row>
    <row r="38" spans="1:5" ht="12.75">
      <c r="A38" s="124" t="s">
        <v>105</v>
      </c>
      <c r="B38" s="125" t="s">
        <v>106</v>
      </c>
      <c r="C38" s="121">
        <v>20000</v>
      </c>
      <c r="D38" s="121">
        <v>20000</v>
      </c>
      <c r="E38" s="121"/>
    </row>
    <row r="39" spans="1:5" ht="12.75">
      <c r="A39" s="124" t="s">
        <v>107</v>
      </c>
      <c r="B39" s="125" t="s">
        <v>108</v>
      </c>
      <c r="C39" s="121"/>
      <c r="D39" s="121"/>
      <c r="E39" s="121"/>
    </row>
    <row r="40" spans="1:5" ht="12.75">
      <c r="A40" s="124" t="s">
        <v>109</v>
      </c>
      <c r="B40" s="125" t="s">
        <v>110</v>
      </c>
      <c r="C40" s="121">
        <v>40000</v>
      </c>
      <c r="D40" s="121">
        <v>40000</v>
      </c>
      <c r="E40" s="121"/>
    </row>
    <row r="41" spans="1:5" ht="12.75">
      <c r="A41" s="154" t="s">
        <v>111</v>
      </c>
      <c r="B41" s="155" t="s">
        <v>112</v>
      </c>
      <c r="C41" s="121"/>
      <c r="D41" s="121"/>
      <c r="E41" s="121"/>
    </row>
    <row r="42" spans="1:5" ht="12.75" customHeight="1">
      <c r="A42" s="136" t="s">
        <v>113</v>
      </c>
      <c r="B42" s="156" t="s">
        <v>114</v>
      </c>
      <c r="C42" s="135">
        <f>SUM(C38:C41)</f>
        <v>60000</v>
      </c>
      <c r="D42" s="135">
        <f>SUM(D38:D41)</f>
        <v>60000</v>
      </c>
      <c r="E42" s="135">
        <f>SUM(E38:E41)</f>
        <v>0</v>
      </c>
    </row>
    <row r="43" spans="1:5" ht="12.75" customHeight="1">
      <c r="A43" s="157" t="s">
        <v>115</v>
      </c>
      <c r="B43" s="158" t="s">
        <v>116</v>
      </c>
      <c r="C43" s="159">
        <f>SUM(C42,C36)</f>
        <v>60000</v>
      </c>
      <c r="D43" s="159">
        <f>SUM(D42,D36)</f>
        <v>60000</v>
      </c>
      <c r="E43" s="159">
        <f>SUM(E42,E36)</f>
        <v>0</v>
      </c>
    </row>
    <row r="44" spans="1:5" ht="12.75" customHeight="1">
      <c r="A44" s="122" t="s">
        <v>117</v>
      </c>
      <c r="B44" s="151" t="s">
        <v>118</v>
      </c>
      <c r="C44" s="121">
        <v>0</v>
      </c>
      <c r="D44" s="121">
        <v>0</v>
      </c>
      <c r="E44" s="121">
        <v>0</v>
      </c>
    </row>
    <row r="45" spans="1:5" ht="12.75" customHeight="1">
      <c r="A45" s="160" t="s">
        <v>119</v>
      </c>
      <c r="B45" s="161" t="s">
        <v>120</v>
      </c>
      <c r="C45" s="121">
        <v>0</v>
      </c>
      <c r="D45" s="121">
        <v>0</v>
      </c>
      <c r="E45" s="121">
        <v>0</v>
      </c>
    </row>
    <row r="46" spans="1:5" ht="12.75" customHeight="1">
      <c r="A46" s="124" t="s">
        <v>121</v>
      </c>
      <c r="B46" s="125" t="s">
        <v>122</v>
      </c>
      <c r="C46" s="121">
        <v>0</v>
      </c>
      <c r="D46" s="121">
        <v>0</v>
      </c>
      <c r="E46" s="121">
        <v>0</v>
      </c>
    </row>
    <row r="47" spans="1:5" ht="12.75" customHeight="1">
      <c r="A47" s="162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2.75">
      <c r="A48" s="124" t="s">
        <v>125</v>
      </c>
      <c r="B48" s="125" t="s">
        <v>126</v>
      </c>
      <c r="C48" s="121">
        <v>0</v>
      </c>
      <c r="D48" s="121">
        <v>0</v>
      </c>
      <c r="E48" s="121">
        <v>0</v>
      </c>
    </row>
    <row r="49" spans="1:5" ht="12.75">
      <c r="A49" s="124" t="s">
        <v>127</v>
      </c>
      <c r="B49" s="125" t="s">
        <v>128</v>
      </c>
      <c r="C49" s="121">
        <v>0</v>
      </c>
      <c r="D49" s="121">
        <v>0</v>
      </c>
      <c r="E49" s="121">
        <v>0</v>
      </c>
    </row>
    <row r="50" spans="1:5" ht="12.75">
      <c r="A50" s="124" t="s">
        <v>129</v>
      </c>
      <c r="B50" s="125" t="s">
        <v>130</v>
      </c>
      <c r="C50" s="121">
        <v>0</v>
      </c>
      <c r="D50" s="121">
        <v>0</v>
      </c>
      <c r="E50" s="121">
        <v>0</v>
      </c>
    </row>
    <row r="51" spans="1:5" ht="12.75">
      <c r="A51" s="162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2.75">
      <c r="A52" s="124" t="s">
        <v>133</v>
      </c>
      <c r="B52" s="125" t="s">
        <v>134</v>
      </c>
      <c r="C52" s="121"/>
      <c r="D52" s="121"/>
      <c r="E52" s="121"/>
    </row>
    <row r="53" spans="1:5" ht="12.75">
      <c r="A53" s="124" t="s">
        <v>135</v>
      </c>
      <c r="B53" s="125" t="s">
        <v>136</v>
      </c>
      <c r="C53" s="121">
        <v>100000</v>
      </c>
      <c r="D53" s="121">
        <v>100000</v>
      </c>
      <c r="E53" s="121"/>
    </row>
    <row r="54" spans="1:6" ht="12.75">
      <c r="A54" s="124" t="s">
        <v>137</v>
      </c>
      <c r="B54" s="125" t="s">
        <v>138</v>
      </c>
      <c r="C54" s="488">
        <v>50000</v>
      </c>
      <c r="D54" s="488">
        <v>50000</v>
      </c>
      <c r="E54" s="488"/>
      <c r="F54" s="492"/>
    </row>
    <row r="55" spans="1:5" ht="12.75">
      <c r="A55" s="162" t="s">
        <v>139</v>
      </c>
      <c r="B55" s="163" t="s">
        <v>140</v>
      </c>
      <c r="C55" s="508">
        <f>SUM(C53:C54)</f>
        <v>150000</v>
      </c>
      <c r="D55" s="508">
        <f>SUM(D53:D54)</f>
        <v>150000</v>
      </c>
      <c r="E55" s="508">
        <f>SUM(E53:E54)</f>
        <v>0</v>
      </c>
    </row>
    <row r="56" spans="1:5" ht="12.75">
      <c r="A56" s="162" t="s">
        <v>141</v>
      </c>
      <c r="B56" s="336" t="s">
        <v>142</v>
      </c>
      <c r="C56" s="165"/>
      <c r="D56" s="165"/>
      <c r="E56" s="165"/>
    </row>
    <row r="57" spans="1:5" ht="12.75">
      <c r="A57" s="154"/>
      <c r="B57" s="190" t="s">
        <v>143</v>
      </c>
      <c r="C57" s="166"/>
      <c r="D57" s="166"/>
      <c r="E57" s="166"/>
    </row>
    <row r="58" spans="1:6" ht="12.75">
      <c r="A58" s="154" t="s">
        <v>144</v>
      </c>
      <c r="B58" s="190" t="s">
        <v>145</v>
      </c>
      <c r="C58" s="166">
        <v>10000</v>
      </c>
      <c r="D58" s="166">
        <v>10000</v>
      </c>
      <c r="E58" s="166">
        <v>16870</v>
      </c>
      <c r="F58" s="3" t="s">
        <v>327</v>
      </c>
    </row>
    <row r="59" spans="1:5" ht="12.75">
      <c r="A59" s="154" t="s">
        <v>146</v>
      </c>
      <c r="B59" s="190" t="s">
        <v>147</v>
      </c>
      <c r="C59" s="166"/>
      <c r="D59" s="166"/>
      <c r="E59" s="166"/>
    </row>
    <row r="60" spans="1:5" ht="27" customHeight="1">
      <c r="A60" s="167" t="s">
        <v>148</v>
      </c>
      <c r="B60" s="192" t="s">
        <v>149</v>
      </c>
      <c r="C60" s="168">
        <f>SUM(C58:C59)</f>
        <v>10000</v>
      </c>
      <c r="D60" s="168">
        <f>SUM(D58:D59)</f>
        <v>10000</v>
      </c>
      <c r="E60" s="168">
        <f>SUM(E58:E59)</f>
        <v>16870</v>
      </c>
    </row>
    <row r="61" spans="1:5" ht="13.5" customHeight="1">
      <c r="A61" s="145" t="s">
        <v>150</v>
      </c>
      <c r="B61" s="193" t="s">
        <v>151</v>
      </c>
      <c r="C61" s="168">
        <v>16000</v>
      </c>
      <c r="D61" s="168">
        <v>16000</v>
      </c>
      <c r="E61" s="168"/>
    </row>
    <row r="62" spans="1:5" ht="13.5" customHeight="1">
      <c r="A62" s="145" t="s">
        <v>152</v>
      </c>
      <c r="B62" s="193" t="s">
        <v>153</v>
      </c>
      <c r="C62" s="168"/>
      <c r="D62" s="168"/>
      <c r="E62" s="168"/>
    </row>
    <row r="63" spans="1:5" ht="13.5" customHeight="1">
      <c r="A63" s="145" t="s">
        <v>154</v>
      </c>
      <c r="B63" s="193" t="s">
        <v>155</v>
      </c>
      <c r="C63" s="168"/>
      <c r="D63" s="168"/>
      <c r="E63" s="168"/>
    </row>
    <row r="64" spans="1:5" ht="13.5" customHeight="1">
      <c r="A64" s="145" t="s">
        <v>156</v>
      </c>
      <c r="B64" s="193" t="s">
        <v>157</v>
      </c>
      <c r="C64" s="168">
        <v>200000</v>
      </c>
      <c r="D64" s="168">
        <v>200000</v>
      </c>
      <c r="E64" s="168">
        <v>8330</v>
      </c>
    </row>
    <row r="65" spans="1:5" ht="13.5" customHeight="1">
      <c r="A65" s="169" t="s">
        <v>158</v>
      </c>
      <c r="B65" s="192" t="s">
        <v>159</v>
      </c>
      <c r="C65" s="168">
        <f>SUM(C61:C64)</f>
        <v>216000</v>
      </c>
      <c r="D65" s="168">
        <f>SUM(D61:D64)</f>
        <v>216000</v>
      </c>
      <c r="E65" s="168">
        <f>SUM(E61:E64)</f>
        <v>8330</v>
      </c>
    </row>
    <row r="66" spans="1:5" ht="13.5" customHeight="1">
      <c r="A66" s="170" t="s">
        <v>160</v>
      </c>
      <c r="B66" s="188" t="s">
        <v>161</v>
      </c>
      <c r="C66" s="325">
        <f>SUM(C65+C60+C56+C55+C51)</f>
        <v>376000</v>
      </c>
      <c r="D66" s="325">
        <f>SUM(D65+D60+D56+D55+D51)</f>
        <v>376000</v>
      </c>
      <c r="E66" s="325">
        <f>SUM(E65+E60+E56+E55+E51)</f>
        <v>25200</v>
      </c>
    </row>
    <row r="67" spans="1:5" ht="12.75">
      <c r="A67" s="124" t="s">
        <v>162</v>
      </c>
      <c r="B67" s="193" t="s">
        <v>163</v>
      </c>
      <c r="C67" s="172">
        <v>60000</v>
      </c>
      <c r="D67" s="172">
        <v>60000</v>
      </c>
      <c r="E67" s="172"/>
    </row>
    <row r="68" spans="1:5" ht="12.75">
      <c r="A68" s="124" t="s">
        <v>164</v>
      </c>
      <c r="B68" s="193" t="s">
        <v>165</v>
      </c>
      <c r="C68" s="172"/>
      <c r="D68" s="172"/>
      <c r="E68" s="172"/>
    </row>
    <row r="69" spans="1:5" ht="24" customHeight="1">
      <c r="A69" s="162" t="s">
        <v>166</v>
      </c>
      <c r="B69" s="188" t="s">
        <v>167</v>
      </c>
      <c r="C69" s="171">
        <f>SUM(C67:C68)</f>
        <v>60000</v>
      </c>
      <c r="D69" s="171">
        <f>SUM(D67:D68)</f>
        <v>60000</v>
      </c>
      <c r="E69" s="171">
        <f>SUM(E67:E68)</f>
        <v>0</v>
      </c>
    </row>
    <row r="70" spans="1:5" ht="26.25" customHeight="1">
      <c r="A70" s="167" t="s">
        <v>168</v>
      </c>
      <c r="B70" s="192" t="s">
        <v>169</v>
      </c>
      <c r="C70" s="539">
        <v>131000</v>
      </c>
      <c r="D70" s="539">
        <v>131000</v>
      </c>
      <c r="E70" s="539">
        <v>5083</v>
      </c>
    </row>
    <row r="71" spans="1:5" ht="15.75" customHeight="1">
      <c r="A71" s="136" t="s">
        <v>170</v>
      </c>
      <c r="B71" s="192" t="s">
        <v>171</v>
      </c>
      <c r="C71" s="173"/>
      <c r="D71" s="173"/>
      <c r="E71" s="173"/>
    </row>
    <row r="72" spans="1:5" ht="15.75" customHeight="1">
      <c r="A72" s="45" t="s">
        <v>172</v>
      </c>
      <c r="B72" s="192" t="s">
        <v>173</v>
      </c>
      <c r="C72" s="173"/>
      <c r="D72" s="173"/>
      <c r="E72" s="173"/>
    </row>
    <row r="73" spans="1:5" ht="15.75" customHeight="1">
      <c r="A73" s="174" t="s">
        <v>174</v>
      </c>
      <c r="B73" s="195" t="s">
        <v>175</v>
      </c>
      <c r="C73" s="173"/>
      <c r="D73" s="173"/>
      <c r="E73" s="173"/>
    </row>
    <row r="74" spans="1:5" ht="15.75" customHeight="1">
      <c r="A74" s="175" t="s">
        <v>176</v>
      </c>
      <c r="B74" s="196" t="s">
        <v>177</v>
      </c>
      <c r="C74" s="172"/>
      <c r="D74" s="172"/>
      <c r="E74" s="172"/>
    </row>
    <row r="75" spans="1:5" ht="15.75" customHeight="1">
      <c r="A75" s="175" t="s">
        <v>178</v>
      </c>
      <c r="B75" s="196" t="s">
        <v>179</v>
      </c>
      <c r="C75" s="172"/>
      <c r="D75" s="172"/>
      <c r="E75" s="172"/>
    </row>
    <row r="76" spans="1:5" ht="15.75" customHeight="1">
      <c r="A76" s="176" t="s">
        <v>180</v>
      </c>
      <c r="B76" s="192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24.75" customHeight="1">
      <c r="A77" s="177" t="s">
        <v>182</v>
      </c>
      <c r="B77" s="188" t="s">
        <v>183</v>
      </c>
      <c r="C77" s="171">
        <f>C76+C73+C72+C71+C70</f>
        <v>131000</v>
      </c>
      <c r="D77" s="171">
        <f>D76+D73+D72+D71+D70</f>
        <v>131000</v>
      </c>
      <c r="E77" s="171">
        <f>E76+E73+E72+E71+E70</f>
        <v>5083</v>
      </c>
    </row>
    <row r="78" spans="1:9" ht="16.5" customHeight="1">
      <c r="A78" s="178" t="s">
        <v>184</v>
      </c>
      <c r="B78" s="197" t="s">
        <v>185</v>
      </c>
      <c r="C78" s="171">
        <f>SUM(C77+C69+C66+C47+C43)</f>
        <v>627000</v>
      </c>
      <c r="D78" s="171">
        <f>SUM(D77+D69+D66+D47+D43)</f>
        <v>627000</v>
      </c>
      <c r="E78" s="171">
        <f>SUM(E77+E69+E66+E47+E43)</f>
        <v>30283</v>
      </c>
      <c r="F78" s="104"/>
      <c r="G78" s="104"/>
      <c r="H78" s="104"/>
      <c r="I78" s="104"/>
    </row>
    <row r="79" spans="1:9" ht="16.5" customHeight="1">
      <c r="A79" s="176" t="s">
        <v>186</v>
      </c>
      <c r="B79" s="193" t="s">
        <v>187</v>
      </c>
      <c r="C79" s="173"/>
      <c r="D79" s="173"/>
      <c r="E79" s="173"/>
      <c r="F79" s="104"/>
      <c r="G79" s="104"/>
      <c r="H79" s="104"/>
      <c r="I79" s="104"/>
    </row>
    <row r="80" spans="1:9" ht="24.75" customHeight="1">
      <c r="A80" s="176" t="s">
        <v>188</v>
      </c>
      <c r="B80" s="193" t="s">
        <v>189</v>
      </c>
      <c r="C80" s="350"/>
      <c r="D80" s="350"/>
      <c r="E80" s="350"/>
      <c r="F80" s="104"/>
      <c r="G80" s="104"/>
      <c r="H80" s="104"/>
      <c r="I80" s="104"/>
    </row>
    <row r="81" spans="1:9" ht="12.75" customHeight="1">
      <c r="A81" s="176"/>
      <c r="B81" s="141" t="s">
        <v>190</v>
      </c>
      <c r="C81" s="350"/>
      <c r="D81" s="350"/>
      <c r="E81" s="350"/>
      <c r="F81" s="104"/>
      <c r="G81" s="104"/>
      <c r="H81" s="104"/>
      <c r="I81" s="104"/>
    </row>
    <row r="82" spans="1:5" ht="12.75">
      <c r="A82" s="176"/>
      <c r="B82" s="141" t="s">
        <v>191</v>
      </c>
      <c r="C82" s="184"/>
      <c r="D82" s="184"/>
      <c r="E82" s="184"/>
    </row>
    <row r="83" spans="1:5" ht="12.75">
      <c r="A83" s="176"/>
      <c r="B83" s="67" t="s">
        <v>192</v>
      </c>
      <c r="C83" s="184"/>
      <c r="D83" s="184"/>
      <c r="E83" s="184"/>
    </row>
    <row r="84" spans="1:5" ht="25.5">
      <c r="A84" s="177" t="s">
        <v>193</v>
      </c>
      <c r="B84" s="188" t="s">
        <v>194</v>
      </c>
      <c r="C84" s="44">
        <f>SUM(C80:C83)</f>
        <v>0</v>
      </c>
      <c r="D84" s="44">
        <f>SUM(D80:D83)</f>
        <v>0</v>
      </c>
      <c r="E84" s="44">
        <f>SUM(E80:E83)</f>
        <v>0</v>
      </c>
    </row>
    <row r="85" spans="1:5" s="108" customFormat="1" ht="12.75">
      <c r="A85" s="178" t="s">
        <v>195</v>
      </c>
      <c r="B85" s="178" t="s">
        <v>196</v>
      </c>
      <c r="C85" s="323">
        <f>SUM(C79+C84)</f>
        <v>0</v>
      </c>
      <c r="D85" s="323">
        <f>SUM(D79+D84)</f>
        <v>0</v>
      </c>
      <c r="E85" s="323">
        <f>SUM(E79+E84)</f>
        <v>0</v>
      </c>
    </row>
    <row r="86" spans="1:5" ht="12.75">
      <c r="A86" s="141" t="s">
        <v>197</v>
      </c>
      <c r="B86" s="193" t="s">
        <v>198</v>
      </c>
      <c r="C86" s="172"/>
      <c r="D86" s="172"/>
      <c r="E86" s="172"/>
    </row>
    <row r="87" spans="1:5" s="111" customFormat="1" ht="12.75">
      <c r="A87" s="141" t="s">
        <v>199</v>
      </c>
      <c r="B87" s="193" t="s">
        <v>200</v>
      </c>
      <c r="C87" s="172"/>
      <c r="D87" s="172"/>
      <c r="E87" s="172"/>
    </row>
    <row r="88" spans="1:5" ht="12.75">
      <c r="A88" s="180" t="s">
        <v>201</v>
      </c>
      <c r="B88" s="193" t="s">
        <v>202</v>
      </c>
      <c r="C88" s="172"/>
      <c r="D88" s="172"/>
      <c r="E88" s="172"/>
    </row>
    <row r="89" spans="1:5" ht="24" customHeight="1">
      <c r="A89" s="180" t="s">
        <v>203</v>
      </c>
      <c r="B89" s="193" t="s">
        <v>204</v>
      </c>
      <c r="C89" s="172"/>
      <c r="D89" s="172"/>
      <c r="E89" s="172"/>
    </row>
    <row r="90" spans="1:5" ht="26.25" customHeight="1">
      <c r="A90" s="180" t="s">
        <v>205</v>
      </c>
      <c r="B90" s="193" t="s">
        <v>206</v>
      </c>
      <c r="C90" s="172"/>
      <c r="D90" s="172"/>
      <c r="E90" s="172"/>
    </row>
    <row r="91" spans="1:5" ht="25.5" customHeight="1">
      <c r="A91" s="180" t="s">
        <v>208</v>
      </c>
      <c r="B91" s="193" t="s">
        <v>209</v>
      </c>
      <c r="C91" s="172"/>
      <c r="D91" s="172"/>
      <c r="E91" s="172"/>
    </row>
    <row r="92" spans="1:5" ht="12.75">
      <c r="A92" s="181" t="s">
        <v>210</v>
      </c>
      <c r="B92" s="197" t="s">
        <v>211</v>
      </c>
      <c r="C92" s="173"/>
      <c r="D92" s="173"/>
      <c r="E92" s="173"/>
    </row>
    <row r="93" spans="1:5" ht="12.75">
      <c r="A93" s="180" t="s">
        <v>212</v>
      </c>
      <c r="B93" s="193" t="s">
        <v>213</v>
      </c>
      <c r="C93" s="172"/>
      <c r="D93" s="172"/>
      <c r="E93" s="172"/>
    </row>
    <row r="94" spans="1:5" ht="12.75">
      <c r="A94" s="180" t="s">
        <v>214</v>
      </c>
      <c r="B94" s="193" t="s">
        <v>215</v>
      </c>
      <c r="C94" s="172"/>
      <c r="D94" s="172"/>
      <c r="E94" s="172"/>
    </row>
    <row r="95" spans="1:5" ht="12.75">
      <c r="A95" s="180" t="s">
        <v>216</v>
      </c>
      <c r="B95" s="193" t="s">
        <v>217</v>
      </c>
      <c r="C95" s="172"/>
      <c r="D95" s="172"/>
      <c r="E95" s="172"/>
    </row>
    <row r="96" spans="1:5" ht="24" customHeight="1">
      <c r="A96" s="180" t="s">
        <v>218</v>
      </c>
      <c r="B96" s="193" t="s">
        <v>219</v>
      </c>
      <c r="C96" s="172"/>
      <c r="D96" s="172"/>
      <c r="E96" s="172"/>
    </row>
    <row r="97" spans="1:5" ht="12.75">
      <c r="A97" s="181" t="s">
        <v>220</v>
      </c>
      <c r="B97" s="197" t="s">
        <v>221</v>
      </c>
      <c r="C97" s="173">
        <f>SUM(C93:C96)</f>
        <v>0</v>
      </c>
      <c r="D97" s="173">
        <f>SUM(D93:D96)</f>
        <v>0</v>
      </c>
      <c r="E97" s="173">
        <f>SUM(E93:E96)</f>
        <v>0</v>
      </c>
    </row>
    <row r="98" spans="1:5" ht="25.5" customHeight="1">
      <c r="A98" s="180" t="s">
        <v>222</v>
      </c>
      <c r="B98" s="199" t="s">
        <v>223</v>
      </c>
      <c r="C98" s="172"/>
      <c r="D98" s="172"/>
      <c r="E98" s="172"/>
    </row>
    <row r="99" spans="1:5" ht="27" customHeight="1">
      <c r="A99" s="113" t="s">
        <v>224</v>
      </c>
      <c r="B99" s="193" t="s">
        <v>225</v>
      </c>
      <c r="C99" s="172"/>
      <c r="D99" s="172"/>
      <c r="E99" s="172"/>
    </row>
    <row r="100" spans="1:5" ht="12.75">
      <c r="A100" s="181" t="s">
        <v>226</v>
      </c>
      <c r="B100" s="182" t="s">
        <v>227</v>
      </c>
      <c r="C100" s="44">
        <f>SUM(C98:C99)</f>
        <v>0</v>
      </c>
      <c r="D100" s="44">
        <f>SUM(D98:D99)</f>
        <v>0</v>
      </c>
      <c r="E100" s="44">
        <f>SUM(E98:E99)</f>
        <v>0</v>
      </c>
    </row>
    <row r="101" spans="1:5" ht="12.75">
      <c r="A101" s="180"/>
      <c r="B101" s="183" t="s">
        <v>228</v>
      </c>
      <c r="C101" s="535">
        <f>SUM(C100+C97+C92+C85+C78+C29+C23)</f>
        <v>8568304</v>
      </c>
      <c r="D101" s="535">
        <f>SUM(D100+D97+D92+D85+D78+D29+D23)</f>
        <v>8593639</v>
      </c>
      <c r="E101" s="535">
        <f>SUM(E100+E97+E92+E85+E78+E29+E23)</f>
        <v>4814833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6" r:id="rId1"/>
  <headerFooter alignWithMargins="0">
    <oddHeader>&amp;L&amp;D&amp;C&amp;P/&amp;N</oddHeader>
    <oddFooter>&amp;L&amp;"Times New Roman,Normál"&amp;12&amp;F&amp;R&amp;A</oddFooter>
  </headerFooter>
  <rowBreaks count="1" manualBreakCount="1">
    <brk id="7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1"/>
  <sheetViews>
    <sheetView view="pageBreakPreview" zoomScale="90" zoomScaleSheetLayoutView="90" zoomScalePageLayoutView="0" workbookViewId="0" topLeftCell="A79">
      <selection activeCell="E60" sqref="E60"/>
    </sheetView>
  </sheetViews>
  <sheetFormatPr defaultColWidth="8.41015625" defaultRowHeight="18"/>
  <cols>
    <col min="1" max="1" width="8.41015625" style="3" customWidth="1"/>
    <col min="2" max="2" width="38.41015625" style="3" customWidth="1"/>
    <col min="3" max="3" width="8.58203125" style="119" customWidth="1"/>
    <col min="4" max="4" width="13.41015625" style="119" customWidth="1"/>
    <col min="5" max="5" width="15.91015625" style="11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3:5" ht="17.25" customHeight="1">
      <c r="C3" s="118"/>
      <c r="D3" s="118"/>
      <c r="E3" s="118"/>
    </row>
    <row r="4" spans="1:5" ht="17.25" customHeight="1">
      <c r="A4" s="94">
        <v>862102</v>
      </c>
      <c r="B4" s="43" t="s">
        <v>328</v>
      </c>
      <c r="C4" s="544" t="s">
        <v>416</v>
      </c>
      <c r="D4" s="544" t="s">
        <v>583</v>
      </c>
      <c r="E4" s="544" t="s">
        <v>606</v>
      </c>
    </row>
    <row r="5" spans="1:5" ht="12.75">
      <c r="A5" s="266" t="s">
        <v>329</v>
      </c>
      <c r="B5" s="45"/>
      <c r="C5" s="121"/>
      <c r="D5" s="121"/>
      <c r="E5" s="121"/>
    </row>
    <row r="6" spans="1:5" ht="13.5" customHeight="1">
      <c r="A6" s="122" t="s">
        <v>46</v>
      </c>
      <c r="B6" s="123" t="s">
        <v>47</v>
      </c>
      <c r="C6" s="121"/>
      <c r="D6" s="121"/>
      <c r="E6" s="121"/>
    </row>
    <row r="7" spans="1:5" ht="13.5" customHeight="1">
      <c r="A7" s="124" t="s">
        <v>48</v>
      </c>
      <c r="B7" s="125" t="s">
        <v>49</v>
      </c>
      <c r="C7" s="121"/>
      <c r="D7" s="121"/>
      <c r="E7" s="121"/>
    </row>
    <row r="8" spans="1:5" ht="13.5" customHeight="1">
      <c r="A8" s="124" t="s">
        <v>50</v>
      </c>
      <c r="B8" s="125" t="s">
        <v>51</v>
      </c>
      <c r="C8" s="44"/>
      <c r="D8" s="44"/>
      <c r="E8" s="44"/>
    </row>
    <row r="9" spans="1:5" ht="13.5" customHeight="1">
      <c r="A9" s="124" t="s">
        <v>52</v>
      </c>
      <c r="B9" s="125" t="s">
        <v>53</v>
      </c>
      <c r="C9" s="121"/>
      <c r="D9" s="121"/>
      <c r="E9" s="121"/>
    </row>
    <row r="10" spans="1:5" ht="13.5" customHeight="1">
      <c r="A10" s="124" t="s">
        <v>54</v>
      </c>
      <c r="B10" s="126" t="s">
        <v>55</v>
      </c>
      <c r="C10" s="121"/>
      <c r="D10" s="121"/>
      <c r="E10" s="121"/>
    </row>
    <row r="11" spans="1:5" ht="13.5" customHeight="1">
      <c r="A11" s="124" t="s">
        <v>56</v>
      </c>
      <c r="B11" s="126" t="s">
        <v>57</v>
      </c>
      <c r="C11" s="121"/>
      <c r="D11" s="121"/>
      <c r="E11" s="121"/>
    </row>
    <row r="12" spans="1:5" ht="13.5" customHeight="1">
      <c r="A12" s="124" t="s">
        <v>58</v>
      </c>
      <c r="B12" s="127" t="s">
        <v>229</v>
      </c>
      <c r="C12" s="121"/>
      <c r="D12" s="121"/>
      <c r="E12" s="121"/>
    </row>
    <row r="13" spans="1:5" ht="13.5" customHeight="1">
      <c r="A13" s="124" t="s">
        <v>60</v>
      </c>
      <c r="B13" s="127" t="s">
        <v>61</v>
      </c>
      <c r="C13" s="121"/>
      <c r="D13" s="121"/>
      <c r="E13" s="121"/>
    </row>
    <row r="14" spans="1:5" ht="13.5" customHeight="1">
      <c r="A14" s="124" t="s">
        <v>62</v>
      </c>
      <c r="B14" s="125" t="s">
        <v>230</v>
      </c>
      <c r="C14" s="121"/>
      <c r="D14" s="121"/>
      <c r="E14" s="121"/>
    </row>
    <row r="15" spans="1:5" ht="13.5" customHeight="1">
      <c r="A15" s="124" t="s">
        <v>64</v>
      </c>
      <c r="B15" s="125" t="s">
        <v>231</v>
      </c>
      <c r="C15" s="121"/>
      <c r="D15" s="121"/>
      <c r="E15" s="121"/>
    </row>
    <row r="16" spans="1:5" ht="13.5" customHeight="1">
      <c r="A16" s="128" t="s">
        <v>65</v>
      </c>
      <c r="B16" s="129" t="s">
        <v>66</v>
      </c>
      <c r="C16" s="121"/>
      <c r="D16" s="121"/>
      <c r="E16" s="121"/>
    </row>
    <row r="17" spans="1:5" ht="13.5" customHeight="1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3.5" customHeight="1">
      <c r="A18" s="133" t="s">
        <v>69</v>
      </c>
      <c r="B18" s="134" t="s">
        <v>70</v>
      </c>
      <c r="C18" s="121"/>
      <c r="D18" s="121"/>
      <c r="E18" s="121"/>
    </row>
    <row r="19" spans="1:5" ht="13.5" customHeight="1">
      <c r="A19" s="133" t="s">
        <v>71</v>
      </c>
      <c r="B19" s="134" t="s">
        <v>72</v>
      </c>
      <c r="C19" s="121"/>
      <c r="D19" s="121"/>
      <c r="E19" s="121"/>
    </row>
    <row r="20" spans="1:5" ht="13.5" customHeight="1">
      <c r="A20" s="133" t="s">
        <v>73</v>
      </c>
      <c r="B20" s="134" t="s">
        <v>74</v>
      </c>
      <c r="C20" s="121"/>
      <c r="D20" s="121"/>
      <c r="E20" s="121"/>
    </row>
    <row r="21" spans="1:5" ht="13.5" customHeight="1">
      <c r="A21" s="133" t="s">
        <v>75</v>
      </c>
      <c r="B21" s="134" t="s">
        <v>76</v>
      </c>
      <c r="C21" s="121"/>
      <c r="D21" s="121"/>
      <c r="E21" s="121"/>
    </row>
    <row r="22" spans="1:5" ht="13.5" customHeight="1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3.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13.5" customHeight="1">
      <c r="A24" s="138"/>
      <c r="B24" s="139"/>
      <c r="C24" s="121"/>
      <c r="D24" s="121"/>
      <c r="E24" s="121"/>
    </row>
    <row r="25" spans="1:5" ht="13.5" customHeight="1">
      <c r="A25" s="140" t="s">
        <v>81</v>
      </c>
      <c r="B25" s="141" t="s">
        <v>232</v>
      </c>
      <c r="C25" s="121"/>
      <c r="D25" s="121"/>
      <c r="E25" s="121"/>
    </row>
    <row r="26" spans="1:5" ht="13.5" customHeight="1">
      <c r="A26" s="142" t="s">
        <v>83</v>
      </c>
      <c r="B26" s="141" t="s">
        <v>84</v>
      </c>
      <c r="C26" s="121"/>
      <c r="D26" s="121"/>
      <c r="E26" s="121"/>
    </row>
    <row r="27" spans="1:5" ht="13.5" customHeight="1">
      <c r="A27" s="143" t="s">
        <v>85</v>
      </c>
      <c r="B27" s="144" t="s">
        <v>86</v>
      </c>
      <c r="C27" s="121"/>
      <c r="D27" s="121"/>
      <c r="E27" s="121"/>
    </row>
    <row r="28" spans="1:5" ht="13.5" customHeight="1">
      <c r="A28" s="145" t="s">
        <v>87</v>
      </c>
      <c r="B28" s="144" t="s">
        <v>88</v>
      </c>
      <c r="C28" s="121"/>
      <c r="D28" s="121"/>
      <c r="E28" s="121"/>
    </row>
    <row r="29" spans="1:5" ht="13.5" customHeight="1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13.5" customHeight="1">
      <c r="A30" s="149"/>
      <c r="B30" s="150"/>
      <c r="C30" s="121"/>
      <c r="D30" s="121"/>
      <c r="E30" s="121"/>
    </row>
    <row r="31" spans="1:5" ht="13.5" customHeight="1">
      <c r="A31" s="122" t="s">
        <v>91</v>
      </c>
      <c r="B31" s="151" t="s">
        <v>92</v>
      </c>
      <c r="C31" s="121"/>
      <c r="D31" s="121"/>
      <c r="E31" s="121"/>
    </row>
    <row r="32" spans="1:5" ht="13.5" customHeight="1">
      <c r="A32" s="124" t="s">
        <v>93</v>
      </c>
      <c r="B32" s="125" t="s">
        <v>233</v>
      </c>
      <c r="C32" s="121"/>
      <c r="D32" s="121"/>
      <c r="E32" s="121"/>
    </row>
    <row r="33" spans="1:5" ht="13.5" customHeight="1">
      <c r="A33" s="124" t="s">
        <v>95</v>
      </c>
      <c r="B33" s="125" t="s">
        <v>96</v>
      </c>
      <c r="C33" s="121"/>
      <c r="D33" s="121"/>
      <c r="E33" s="121"/>
    </row>
    <row r="34" spans="1:5" ht="13.5" customHeight="1">
      <c r="A34" s="124" t="s">
        <v>97</v>
      </c>
      <c r="B34" s="125" t="s">
        <v>98</v>
      </c>
      <c r="C34" s="121"/>
      <c r="D34" s="121"/>
      <c r="E34" s="121"/>
    </row>
    <row r="35" spans="1:5" ht="13.5" customHeight="1">
      <c r="A35" s="124" t="s">
        <v>99</v>
      </c>
      <c r="B35" s="125" t="s">
        <v>100</v>
      </c>
      <c r="C35" s="121"/>
      <c r="D35" s="121"/>
      <c r="E35" s="121"/>
    </row>
    <row r="36" spans="1:5" ht="13.5" customHeight="1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5" ht="13.5" customHeight="1">
      <c r="A37" s="124" t="s">
        <v>103</v>
      </c>
      <c r="B37" s="125" t="s">
        <v>104</v>
      </c>
      <c r="C37" s="153"/>
      <c r="D37" s="153"/>
      <c r="E37" s="153"/>
    </row>
    <row r="38" spans="1:5" ht="13.5" customHeight="1">
      <c r="A38" s="124" t="s">
        <v>105</v>
      </c>
      <c r="B38" s="125" t="s">
        <v>106</v>
      </c>
      <c r="C38" s="121"/>
      <c r="D38" s="121"/>
      <c r="E38" s="121"/>
    </row>
    <row r="39" spans="1:5" ht="13.5" customHeight="1">
      <c r="A39" s="124" t="s">
        <v>107</v>
      </c>
      <c r="B39" s="125" t="s">
        <v>108</v>
      </c>
      <c r="C39" s="121"/>
      <c r="D39" s="121"/>
      <c r="E39" s="121"/>
    </row>
    <row r="40" spans="1:5" ht="13.5" customHeight="1">
      <c r="A40" s="124" t="s">
        <v>109</v>
      </c>
      <c r="B40" s="125" t="s">
        <v>110</v>
      </c>
      <c r="C40" s="121"/>
      <c r="D40" s="121"/>
      <c r="E40" s="121"/>
    </row>
    <row r="41" spans="1:5" ht="13.5" customHeight="1">
      <c r="A41" s="154" t="s">
        <v>111</v>
      </c>
      <c r="B41" s="155" t="s">
        <v>112</v>
      </c>
      <c r="C41" s="121"/>
      <c r="D41" s="121"/>
      <c r="E41" s="121"/>
    </row>
    <row r="42" spans="1:5" ht="13.5" customHeight="1">
      <c r="A42" s="136" t="s">
        <v>113</v>
      </c>
      <c r="B42" s="156" t="s">
        <v>114</v>
      </c>
      <c r="C42" s="135">
        <f>SUM(C38:C41)</f>
        <v>0</v>
      </c>
      <c r="D42" s="135">
        <f>SUM(D38:D41)</f>
        <v>0</v>
      </c>
      <c r="E42" s="135">
        <f>SUM(E38:E41)</f>
        <v>0</v>
      </c>
    </row>
    <row r="43" spans="1:5" ht="13.5" customHeight="1">
      <c r="A43" s="157" t="s">
        <v>115</v>
      </c>
      <c r="B43" s="158" t="s">
        <v>116</v>
      </c>
      <c r="C43" s="159">
        <f>SUM(C42,C36)</f>
        <v>0</v>
      </c>
      <c r="D43" s="159">
        <f>SUM(D42,D36)</f>
        <v>0</v>
      </c>
      <c r="E43" s="159">
        <f>SUM(E42,E36)</f>
        <v>0</v>
      </c>
    </row>
    <row r="44" spans="1:5" ht="13.5" customHeight="1">
      <c r="A44" s="122" t="s">
        <v>117</v>
      </c>
      <c r="B44" s="151" t="s">
        <v>118</v>
      </c>
      <c r="C44" s="121"/>
      <c r="D44" s="121"/>
      <c r="E44" s="121"/>
    </row>
    <row r="45" spans="1:5" ht="13.5" customHeight="1">
      <c r="A45" s="160" t="s">
        <v>119</v>
      </c>
      <c r="B45" s="161" t="s">
        <v>120</v>
      </c>
      <c r="C45" s="121"/>
      <c r="D45" s="121"/>
      <c r="E45" s="121"/>
    </row>
    <row r="46" spans="1:5" ht="13.5" customHeight="1">
      <c r="A46" s="124" t="s">
        <v>121</v>
      </c>
      <c r="B46" s="125" t="s">
        <v>122</v>
      </c>
      <c r="C46" s="121"/>
      <c r="D46" s="121"/>
      <c r="E46" s="121"/>
    </row>
    <row r="47" spans="1:5" ht="13.5" customHeight="1">
      <c r="A47" s="162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3.5" customHeight="1">
      <c r="A48" s="124" t="s">
        <v>125</v>
      </c>
      <c r="B48" s="125" t="s">
        <v>126</v>
      </c>
      <c r="C48" s="121"/>
      <c r="D48" s="121"/>
      <c r="E48" s="121"/>
    </row>
    <row r="49" spans="1:5" ht="13.5" customHeight="1">
      <c r="A49" s="124" t="s">
        <v>127</v>
      </c>
      <c r="B49" s="125" t="s">
        <v>128</v>
      </c>
      <c r="C49" s="121"/>
      <c r="D49" s="121"/>
      <c r="E49" s="121"/>
    </row>
    <row r="50" spans="1:5" ht="13.5" customHeight="1">
      <c r="A50" s="124" t="s">
        <v>129</v>
      </c>
      <c r="B50" s="125" t="s">
        <v>130</v>
      </c>
      <c r="C50" s="121"/>
      <c r="D50" s="121"/>
      <c r="E50" s="121"/>
    </row>
    <row r="51" spans="1:5" ht="13.5" customHeight="1">
      <c r="A51" s="162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3.5" customHeight="1">
      <c r="A52" s="124" t="s">
        <v>133</v>
      </c>
      <c r="B52" s="125" t="s">
        <v>134</v>
      </c>
      <c r="C52" s="121"/>
      <c r="D52" s="121"/>
      <c r="E52" s="121"/>
    </row>
    <row r="53" spans="1:5" ht="13.5" customHeight="1">
      <c r="A53" s="124" t="s">
        <v>135</v>
      </c>
      <c r="B53" s="125" t="s">
        <v>136</v>
      </c>
      <c r="C53" s="121"/>
      <c r="D53" s="121"/>
      <c r="E53" s="121"/>
    </row>
    <row r="54" spans="1:5" ht="13.5" customHeight="1">
      <c r="A54" s="124" t="s">
        <v>137</v>
      </c>
      <c r="B54" s="125" t="s">
        <v>138</v>
      </c>
      <c r="C54" s="121"/>
      <c r="D54" s="121"/>
      <c r="E54" s="121"/>
    </row>
    <row r="55" spans="1:5" ht="13.5" customHeight="1">
      <c r="A55" s="162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3.5" customHeight="1">
      <c r="A56" s="162" t="s">
        <v>141</v>
      </c>
      <c r="B56" s="164" t="s">
        <v>142</v>
      </c>
      <c r="C56" s="165"/>
      <c r="D56" s="165"/>
      <c r="E56" s="165"/>
    </row>
    <row r="57" spans="1:5" ht="13.5" customHeight="1">
      <c r="A57" s="154"/>
      <c r="B57" s="89" t="s">
        <v>143</v>
      </c>
      <c r="C57" s="166"/>
      <c r="D57" s="166"/>
      <c r="E57" s="166"/>
    </row>
    <row r="58" spans="1:5" ht="13.5" customHeight="1">
      <c r="A58" s="154" t="s">
        <v>144</v>
      </c>
      <c r="B58" s="89" t="s">
        <v>145</v>
      </c>
      <c r="C58" s="166">
        <v>840000</v>
      </c>
      <c r="D58" s="166">
        <v>840000</v>
      </c>
      <c r="E58" s="166">
        <v>713549</v>
      </c>
    </row>
    <row r="59" spans="1:5" ht="13.5" customHeight="1">
      <c r="A59" s="154" t="s">
        <v>146</v>
      </c>
      <c r="B59" s="89" t="s">
        <v>147</v>
      </c>
      <c r="C59" s="166"/>
      <c r="D59" s="166"/>
      <c r="E59" s="166"/>
    </row>
    <row r="60" spans="1:5" ht="15" customHeight="1">
      <c r="A60" s="167" t="s">
        <v>148</v>
      </c>
      <c r="B60" s="91" t="s">
        <v>149</v>
      </c>
      <c r="C60" s="168">
        <f>SUM(C58:C59)</f>
        <v>840000</v>
      </c>
      <c r="D60" s="168">
        <f>SUM(D58:D59)</f>
        <v>840000</v>
      </c>
      <c r="E60" s="168">
        <f>SUM(E58:E59)</f>
        <v>713549</v>
      </c>
    </row>
    <row r="61" spans="1:5" ht="15" customHeight="1">
      <c r="A61" s="145" t="s">
        <v>150</v>
      </c>
      <c r="B61" s="93" t="s">
        <v>151</v>
      </c>
      <c r="C61" s="168"/>
      <c r="D61" s="168"/>
      <c r="E61" s="168"/>
    </row>
    <row r="62" spans="1:5" ht="15" customHeight="1">
      <c r="A62" s="145" t="s">
        <v>152</v>
      </c>
      <c r="B62" s="93" t="s">
        <v>153</v>
      </c>
      <c r="C62" s="168"/>
      <c r="D62" s="168"/>
      <c r="E62" s="168"/>
    </row>
    <row r="63" spans="1:5" ht="15" customHeight="1">
      <c r="A63" s="145" t="s">
        <v>154</v>
      </c>
      <c r="B63" s="93" t="s">
        <v>155</v>
      </c>
      <c r="C63" s="168"/>
      <c r="D63" s="168"/>
      <c r="E63" s="168"/>
    </row>
    <row r="64" spans="1:5" ht="15" customHeight="1">
      <c r="A64" s="145" t="s">
        <v>156</v>
      </c>
      <c r="B64" s="93" t="s">
        <v>157</v>
      </c>
      <c r="C64" s="168"/>
      <c r="D64" s="168"/>
      <c r="E64" s="168"/>
    </row>
    <row r="65" spans="1:5" ht="15" customHeight="1">
      <c r="A65" s="169" t="s">
        <v>158</v>
      </c>
      <c r="B65" s="91" t="s">
        <v>159</v>
      </c>
      <c r="C65" s="168">
        <f>SUM(C61:C64)</f>
        <v>0</v>
      </c>
      <c r="D65" s="168">
        <f>SUM(D61:D64)</f>
        <v>0</v>
      </c>
      <c r="E65" s="168">
        <f>SUM(E61:E64)</f>
        <v>0</v>
      </c>
    </row>
    <row r="66" spans="1:5" ht="15" customHeight="1">
      <c r="A66" s="170" t="s">
        <v>160</v>
      </c>
      <c r="B66" s="88" t="s">
        <v>161</v>
      </c>
      <c r="C66" s="171">
        <f>SUM(C65+C60+C56+C55+C52)</f>
        <v>840000</v>
      </c>
      <c r="D66" s="171">
        <f>SUM(D65+D60+D56+D55+D52)</f>
        <v>840000</v>
      </c>
      <c r="E66" s="171">
        <f>SUM(E65+E60+E56+E55+E52)</f>
        <v>713549</v>
      </c>
    </row>
    <row r="67" spans="1:5" ht="15" customHeight="1">
      <c r="A67" s="124" t="s">
        <v>162</v>
      </c>
      <c r="B67" s="93" t="s">
        <v>163</v>
      </c>
      <c r="C67" s="172"/>
      <c r="D67" s="172"/>
      <c r="E67" s="172"/>
    </row>
    <row r="68" spans="1:5" ht="15" customHeight="1">
      <c r="A68" s="124" t="s">
        <v>164</v>
      </c>
      <c r="B68" s="93" t="s">
        <v>165</v>
      </c>
      <c r="C68" s="172"/>
      <c r="D68" s="172"/>
      <c r="E68" s="172"/>
    </row>
    <row r="69" spans="1:5" ht="15" customHeight="1">
      <c r="A69" s="162" t="s">
        <v>166</v>
      </c>
      <c r="B69" s="88" t="s">
        <v>167</v>
      </c>
      <c r="C69" s="171">
        <f>SUM(C67:C68)</f>
        <v>0</v>
      </c>
      <c r="D69" s="171">
        <f>SUM(D67:D68)</f>
        <v>0</v>
      </c>
      <c r="E69" s="171">
        <f>SUM(E67:E68)</f>
        <v>0</v>
      </c>
    </row>
    <row r="70" spans="1:5" ht="26.25" customHeight="1">
      <c r="A70" s="167" t="s">
        <v>168</v>
      </c>
      <c r="B70" s="91" t="s">
        <v>169</v>
      </c>
      <c r="C70" s="173"/>
      <c r="D70" s="173"/>
      <c r="E70" s="173"/>
    </row>
    <row r="71" spans="1:5" ht="11.25" customHeight="1">
      <c r="A71" s="136" t="s">
        <v>170</v>
      </c>
      <c r="B71" s="91" t="s">
        <v>171</v>
      </c>
      <c r="C71" s="173"/>
      <c r="D71" s="173"/>
      <c r="E71" s="173"/>
    </row>
    <row r="72" spans="1:5" ht="11.25" customHeight="1">
      <c r="A72" s="45" t="s">
        <v>172</v>
      </c>
      <c r="B72" s="91" t="s">
        <v>173</v>
      </c>
      <c r="C72" s="173"/>
      <c r="D72" s="173"/>
      <c r="E72" s="173"/>
    </row>
    <row r="73" spans="1:5" ht="11.25" customHeight="1">
      <c r="A73" s="174" t="s">
        <v>174</v>
      </c>
      <c r="B73" s="100" t="s">
        <v>175</v>
      </c>
      <c r="C73" s="173"/>
      <c r="D73" s="173"/>
      <c r="E73" s="173"/>
    </row>
    <row r="74" spans="1:5" ht="11.25" customHeight="1">
      <c r="A74" s="175" t="s">
        <v>176</v>
      </c>
      <c r="B74" s="101" t="s">
        <v>177</v>
      </c>
      <c r="C74" s="172"/>
      <c r="D74" s="172"/>
      <c r="E74" s="172"/>
    </row>
    <row r="75" spans="1:5" ht="11.25" customHeight="1">
      <c r="A75" s="175" t="s">
        <v>178</v>
      </c>
      <c r="B75" s="101" t="s">
        <v>179</v>
      </c>
      <c r="C75" s="172"/>
      <c r="D75" s="172"/>
      <c r="E75" s="172"/>
    </row>
    <row r="76" spans="1:5" ht="11.25" customHeight="1">
      <c r="A76" s="176" t="s">
        <v>180</v>
      </c>
      <c r="B76" s="91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16.5" customHeight="1">
      <c r="A77" s="177" t="s">
        <v>182</v>
      </c>
      <c r="B77" s="88" t="s">
        <v>183</v>
      </c>
      <c r="C77" s="171">
        <f>C76+C73+C72+C71+C70</f>
        <v>0</v>
      </c>
      <c r="D77" s="171">
        <f>D76+D73+D72+D71+D70</f>
        <v>0</v>
      </c>
      <c r="E77" s="171">
        <f>E76+E73+E72+E71+E70</f>
        <v>0</v>
      </c>
    </row>
    <row r="78" spans="1:9" ht="16.5" customHeight="1">
      <c r="A78" s="178" t="s">
        <v>184</v>
      </c>
      <c r="B78" s="106" t="s">
        <v>185</v>
      </c>
      <c r="C78" s="171">
        <f>SUM(C77+C69+C66+C47+C43)</f>
        <v>840000</v>
      </c>
      <c r="D78" s="171">
        <f>SUM(D77+D69+D66+D47+D43)</f>
        <v>840000</v>
      </c>
      <c r="E78" s="171">
        <f>SUM(E77+E69+E66+E47+E43)</f>
        <v>713549</v>
      </c>
      <c r="F78" s="104"/>
      <c r="G78" s="104"/>
      <c r="H78" s="104"/>
      <c r="I78" s="104"/>
    </row>
    <row r="79" spans="1:9" ht="16.5" customHeight="1">
      <c r="A79" s="176" t="s">
        <v>186</v>
      </c>
      <c r="B79" s="93" t="s">
        <v>187</v>
      </c>
      <c r="C79" s="173"/>
      <c r="D79" s="173"/>
      <c r="E79" s="173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173"/>
      <c r="D80" s="173"/>
      <c r="E80" s="173"/>
      <c r="F80" s="104"/>
      <c r="G80" s="104"/>
      <c r="H80" s="104"/>
      <c r="I80" s="104"/>
    </row>
    <row r="81" spans="1:9" ht="12.75" customHeight="1">
      <c r="A81" s="176"/>
      <c r="B81" s="141" t="s">
        <v>190</v>
      </c>
      <c r="C81" s="173"/>
      <c r="D81" s="173"/>
      <c r="E81" s="173"/>
      <c r="F81" s="104"/>
      <c r="G81" s="104"/>
      <c r="H81" s="104"/>
      <c r="I81" s="104"/>
    </row>
    <row r="82" spans="1:5" ht="12.75" customHeight="1">
      <c r="A82" s="176"/>
      <c r="B82" s="141" t="s">
        <v>191</v>
      </c>
      <c r="C82" s="121"/>
      <c r="D82" s="121"/>
      <c r="E82" s="121"/>
    </row>
    <row r="83" spans="1:5" ht="12.75" customHeight="1">
      <c r="A83" s="176"/>
      <c r="B83" s="67" t="s">
        <v>192</v>
      </c>
      <c r="C83" s="121"/>
      <c r="D83" s="121"/>
      <c r="E83" s="121"/>
    </row>
    <row r="84" spans="1:5" ht="12.75" customHeight="1">
      <c r="A84" s="177" t="s">
        <v>193</v>
      </c>
      <c r="B84" s="88" t="s">
        <v>194</v>
      </c>
      <c r="C84" s="135">
        <f>SUM(C80:C83)</f>
        <v>0</v>
      </c>
      <c r="D84" s="135">
        <f>SUM(D80:D83)</f>
        <v>0</v>
      </c>
      <c r="E84" s="135">
        <f>SUM(E80:E83)</f>
        <v>0</v>
      </c>
    </row>
    <row r="85" spans="1:5" s="108" customFormat="1" ht="12.75" customHeight="1">
      <c r="A85" s="178" t="s">
        <v>195</v>
      </c>
      <c r="B85" s="178" t="s">
        <v>196</v>
      </c>
      <c r="C85" s="159">
        <f>SUM(C79+C84)</f>
        <v>0</v>
      </c>
      <c r="D85" s="159">
        <f>SUM(D79+D84)</f>
        <v>0</v>
      </c>
      <c r="E85" s="159">
        <f>SUM(E79+E84)</f>
        <v>0</v>
      </c>
    </row>
    <row r="86" spans="1:5" ht="12.75" customHeight="1">
      <c r="A86" s="141" t="s">
        <v>197</v>
      </c>
      <c r="B86" s="93" t="s">
        <v>198</v>
      </c>
      <c r="C86" s="172"/>
      <c r="D86" s="172"/>
      <c r="E86" s="172"/>
    </row>
    <row r="87" spans="1:5" s="111" customFormat="1" ht="12.75" customHeight="1">
      <c r="A87" s="141" t="s">
        <v>199</v>
      </c>
      <c r="B87" s="93" t="s">
        <v>200</v>
      </c>
      <c r="C87" s="172"/>
      <c r="D87" s="172"/>
      <c r="E87" s="172"/>
    </row>
    <row r="88" spans="1:5" ht="12.75" customHeight="1">
      <c r="A88" s="180" t="s">
        <v>201</v>
      </c>
      <c r="B88" s="93" t="s">
        <v>202</v>
      </c>
      <c r="C88" s="172"/>
      <c r="D88" s="172"/>
      <c r="E88" s="172"/>
    </row>
    <row r="89" spans="1:5" ht="12.75" customHeight="1">
      <c r="A89" s="180" t="s">
        <v>203</v>
      </c>
      <c r="B89" s="93" t="s">
        <v>204</v>
      </c>
      <c r="C89" s="172"/>
      <c r="D89" s="172"/>
      <c r="E89" s="172"/>
    </row>
    <row r="90" spans="1:5" ht="12.75" customHeight="1">
      <c r="A90" s="180" t="s">
        <v>205</v>
      </c>
      <c r="B90" s="93" t="s">
        <v>206</v>
      </c>
      <c r="C90" s="172"/>
      <c r="D90" s="172"/>
      <c r="E90" s="172"/>
    </row>
    <row r="91" spans="1:5" ht="25.5" customHeight="1">
      <c r="A91" s="180" t="s">
        <v>208</v>
      </c>
      <c r="B91" s="93" t="s">
        <v>209</v>
      </c>
      <c r="C91" s="172"/>
      <c r="D91" s="172"/>
      <c r="E91" s="172"/>
    </row>
    <row r="92" spans="1:5" ht="12" customHeight="1">
      <c r="A92" s="181" t="s">
        <v>210</v>
      </c>
      <c r="B92" s="106" t="s">
        <v>211</v>
      </c>
      <c r="C92" s="173">
        <f>SUM(C86:C91)</f>
        <v>0</v>
      </c>
      <c r="D92" s="173">
        <f>SUM(D86:D91)</f>
        <v>0</v>
      </c>
      <c r="E92" s="173">
        <f>SUM(E86:E91)</f>
        <v>0</v>
      </c>
    </row>
    <row r="93" spans="1:5" ht="12" customHeight="1">
      <c r="A93" s="180" t="s">
        <v>212</v>
      </c>
      <c r="B93" s="93" t="s">
        <v>213</v>
      </c>
      <c r="C93" s="172"/>
      <c r="D93" s="172"/>
      <c r="E93" s="172"/>
    </row>
    <row r="94" spans="1:5" ht="12" customHeight="1">
      <c r="A94" s="180" t="s">
        <v>214</v>
      </c>
      <c r="B94" s="93" t="s">
        <v>215</v>
      </c>
      <c r="C94" s="172"/>
      <c r="D94" s="172"/>
      <c r="E94" s="172"/>
    </row>
    <row r="95" spans="1:5" ht="12" customHeight="1">
      <c r="A95" s="180" t="s">
        <v>216</v>
      </c>
      <c r="B95" s="93" t="s">
        <v>217</v>
      </c>
      <c r="C95" s="172"/>
      <c r="D95" s="172"/>
      <c r="E95" s="172"/>
    </row>
    <row r="96" spans="1:5" ht="24" customHeight="1">
      <c r="A96" s="180" t="s">
        <v>218</v>
      </c>
      <c r="B96" s="93" t="s">
        <v>219</v>
      </c>
      <c r="C96" s="172"/>
      <c r="D96" s="172"/>
      <c r="E96" s="172"/>
    </row>
    <row r="97" spans="1:5" ht="12.75">
      <c r="A97" s="181" t="s">
        <v>220</v>
      </c>
      <c r="B97" s="106" t="s">
        <v>221</v>
      </c>
      <c r="C97" s="173">
        <f>SUM(C93:C96)</f>
        <v>0</v>
      </c>
      <c r="D97" s="173">
        <f>SUM(D93:D96)</f>
        <v>0</v>
      </c>
      <c r="E97" s="173">
        <f>SUM(E93:E96)</f>
        <v>0</v>
      </c>
    </row>
    <row r="98" spans="1:5" ht="25.5" customHeight="1">
      <c r="A98" s="180" t="s">
        <v>222</v>
      </c>
      <c r="B98" s="115" t="s">
        <v>223</v>
      </c>
      <c r="C98" s="172"/>
      <c r="D98" s="172"/>
      <c r="E98" s="172"/>
    </row>
    <row r="99" spans="1:5" ht="27" customHeight="1">
      <c r="A99" s="113" t="s">
        <v>224</v>
      </c>
      <c r="B99" s="93" t="s">
        <v>225</v>
      </c>
      <c r="C99" s="172"/>
      <c r="D99" s="172"/>
      <c r="E99" s="172"/>
    </row>
    <row r="100" spans="1:5" ht="12.75">
      <c r="A100" s="181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180"/>
      <c r="B101" s="183" t="s">
        <v>228</v>
      </c>
      <c r="C101" s="148">
        <f>SUM(C100+C97+C92+C85+C78+C29+C23)</f>
        <v>840000</v>
      </c>
      <c r="D101" s="148">
        <f>SUM(D100+D97+D92+D85+D78+D29+D23)</f>
        <v>840000</v>
      </c>
      <c r="E101" s="148">
        <f>SUM(E100+E97+E92+E85+E78+E29+E23)</f>
        <v>713549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78" r:id="rId1"/>
  <headerFooter alignWithMargins="0">
    <oddHeader>&amp;L&amp;D&amp;C&amp;P/&amp;N</oddHeader>
    <oddFooter>&amp;L&amp;"Times New Roman,Normál"&amp;12&amp;F&amp;R&amp;A</oddFooter>
  </headerFooter>
  <rowBreaks count="1" manualBreakCount="1">
    <brk id="5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58">
      <selection activeCell="E59" sqref="E59"/>
    </sheetView>
  </sheetViews>
  <sheetFormatPr defaultColWidth="8.41015625" defaultRowHeight="18"/>
  <cols>
    <col min="1" max="1" width="8.41015625" style="3" customWidth="1"/>
    <col min="2" max="2" width="40.25" style="3" customWidth="1"/>
    <col min="3" max="3" width="7.75" style="119" customWidth="1"/>
    <col min="4" max="5" width="13.58203125" style="11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4" spans="1:5" ht="12.75">
      <c r="A4" s="94">
        <v>862231</v>
      </c>
      <c r="B4" s="43" t="s">
        <v>330</v>
      </c>
      <c r="C4" s="532" t="s">
        <v>416</v>
      </c>
      <c r="D4" s="532" t="s">
        <v>583</v>
      </c>
      <c r="E4" s="532" t="s">
        <v>607</v>
      </c>
    </row>
    <row r="5" spans="1:2" ht="12.75">
      <c r="A5" s="266" t="s">
        <v>331</v>
      </c>
      <c r="B5" s="45"/>
    </row>
    <row r="6" spans="1:5" ht="12.75">
      <c r="A6" s="122" t="s">
        <v>46</v>
      </c>
      <c r="B6" s="123" t="s">
        <v>47</v>
      </c>
      <c r="C6" s="121"/>
      <c r="D6" s="121"/>
      <c r="E6" s="121"/>
    </row>
    <row r="7" spans="1:5" ht="12.75">
      <c r="A7" s="124" t="s">
        <v>48</v>
      </c>
      <c r="B7" s="125" t="s">
        <v>49</v>
      </c>
      <c r="C7" s="121"/>
      <c r="D7" s="121"/>
      <c r="E7" s="121"/>
    </row>
    <row r="8" spans="1:5" ht="12.75">
      <c r="A8" s="124" t="s">
        <v>50</v>
      </c>
      <c r="B8" s="125" t="s">
        <v>51</v>
      </c>
      <c r="C8" s="44"/>
      <c r="D8" s="44"/>
      <c r="E8" s="44"/>
    </row>
    <row r="9" spans="1:5" ht="12.75">
      <c r="A9" s="124" t="s">
        <v>52</v>
      </c>
      <c r="B9" s="125" t="s">
        <v>53</v>
      </c>
      <c r="C9" s="121"/>
      <c r="D9" s="121"/>
      <c r="E9" s="121"/>
    </row>
    <row r="10" spans="1:5" ht="12.75">
      <c r="A10" s="124" t="s">
        <v>54</v>
      </c>
      <c r="B10" s="126" t="s">
        <v>55</v>
      </c>
      <c r="C10" s="121"/>
      <c r="D10" s="121"/>
      <c r="E10" s="121"/>
    </row>
    <row r="11" spans="1:5" ht="12.75">
      <c r="A11" s="124" t="s">
        <v>56</v>
      </c>
      <c r="B11" s="126" t="s">
        <v>57</v>
      </c>
      <c r="C11" s="121"/>
      <c r="D11" s="121"/>
      <c r="E11" s="121"/>
    </row>
    <row r="12" spans="1:5" ht="12.75">
      <c r="A12" s="124" t="s">
        <v>58</v>
      </c>
      <c r="B12" s="127" t="s">
        <v>229</v>
      </c>
      <c r="C12" s="121"/>
      <c r="D12" s="121"/>
      <c r="E12" s="121"/>
    </row>
    <row r="13" spans="1:5" ht="12.75">
      <c r="A13" s="124" t="s">
        <v>60</v>
      </c>
      <c r="B13" s="127" t="s">
        <v>61</v>
      </c>
      <c r="C13" s="121"/>
      <c r="D13" s="121"/>
      <c r="E13" s="121"/>
    </row>
    <row r="14" spans="1:5" ht="12.75">
      <c r="A14" s="124" t="s">
        <v>62</v>
      </c>
      <c r="B14" s="125" t="s">
        <v>230</v>
      </c>
      <c r="C14" s="121"/>
      <c r="D14" s="121"/>
      <c r="E14" s="121"/>
    </row>
    <row r="15" spans="1:5" ht="12.75">
      <c r="A15" s="124" t="s">
        <v>64</v>
      </c>
      <c r="B15" s="125" t="s">
        <v>231</v>
      </c>
      <c r="C15" s="121"/>
      <c r="D15" s="121"/>
      <c r="E15" s="121"/>
    </row>
    <row r="16" spans="1:5" ht="12.75">
      <c r="A16" s="128" t="s">
        <v>65</v>
      </c>
      <c r="B16" s="129" t="s">
        <v>66</v>
      </c>
      <c r="C16" s="121"/>
      <c r="D16" s="121"/>
      <c r="E16" s="121"/>
    </row>
    <row r="17" spans="1:5" ht="12.75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2.75">
      <c r="A18" s="133" t="s">
        <v>69</v>
      </c>
      <c r="B18" s="134" t="s">
        <v>70</v>
      </c>
      <c r="C18" s="121"/>
      <c r="D18" s="121"/>
      <c r="E18" s="121"/>
    </row>
    <row r="19" spans="1:5" ht="12.75">
      <c r="A19" s="133" t="s">
        <v>71</v>
      </c>
      <c r="B19" s="134" t="s">
        <v>72</v>
      </c>
      <c r="C19" s="121"/>
      <c r="D19" s="121"/>
      <c r="E19" s="121"/>
    </row>
    <row r="20" spans="1:5" ht="12.75">
      <c r="A20" s="133" t="s">
        <v>73</v>
      </c>
      <c r="B20" s="134" t="s">
        <v>74</v>
      </c>
      <c r="C20" s="121"/>
      <c r="D20" s="121"/>
      <c r="E20" s="121"/>
    </row>
    <row r="21" spans="1:5" ht="12.75">
      <c r="A21" s="133" t="s">
        <v>75</v>
      </c>
      <c r="B21" s="134" t="s">
        <v>76</v>
      </c>
      <c r="C21" s="121"/>
      <c r="D21" s="121"/>
      <c r="E21" s="121"/>
    </row>
    <row r="22" spans="1:5" ht="12.75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12.75">
      <c r="A24" s="138"/>
      <c r="B24" s="139"/>
      <c r="C24" s="121"/>
      <c r="D24" s="121"/>
      <c r="E24" s="121"/>
    </row>
    <row r="25" spans="1:5" ht="12.75">
      <c r="A25" s="140" t="s">
        <v>81</v>
      </c>
      <c r="B25" s="141" t="s">
        <v>232</v>
      </c>
      <c r="C25" s="121"/>
      <c r="D25" s="121"/>
      <c r="E25" s="121"/>
    </row>
    <row r="26" spans="1:5" ht="12.75">
      <c r="A26" s="142" t="s">
        <v>83</v>
      </c>
      <c r="B26" s="141" t="s">
        <v>84</v>
      </c>
      <c r="C26" s="121"/>
      <c r="D26" s="121"/>
      <c r="E26" s="121"/>
    </row>
    <row r="27" spans="1:5" ht="12.75">
      <c r="A27" s="143" t="s">
        <v>85</v>
      </c>
      <c r="B27" s="144" t="s">
        <v>86</v>
      </c>
      <c r="C27" s="121"/>
      <c r="D27" s="121"/>
      <c r="E27" s="121"/>
    </row>
    <row r="28" spans="1:5" ht="12.75">
      <c r="A28" s="145" t="s">
        <v>87</v>
      </c>
      <c r="B28" s="144" t="s">
        <v>88</v>
      </c>
      <c r="C28" s="121"/>
      <c r="D28" s="121"/>
      <c r="E28" s="121"/>
    </row>
    <row r="29" spans="1:5" ht="12.75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12.75">
      <c r="A30" s="149"/>
      <c r="B30" s="150"/>
      <c r="C30" s="121"/>
      <c r="D30" s="121"/>
      <c r="E30" s="121"/>
    </row>
    <row r="31" spans="1:5" ht="12.75">
      <c r="A31" s="122" t="s">
        <v>91</v>
      </c>
      <c r="B31" s="151" t="s">
        <v>92</v>
      </c>
      <c r="C31" s="121"/>
      <c r="D31" s="121"/>
      <c r="E31" s="121"/>
    </row>
    <row r="32" spans="1:5" ht="12.75">
      <c r="A32" s="124" t="s">
        <v>93</v>
      </c>
      <c r="B32" s="125" t="s">
        <v>233</v>
      </c>
      <c r="C32" s="121"/>
      <c r="D32" s="121"/>
      <c r="E32" s="121"/>
    </row>
    <row r="33" spans="1:5" ht="12.75">
      <c r="A33" s="124" t="s">
        <v>95</v>
      </c>
      <c r="B33" s="125" t="s">
        <v>96</v>
      </c>
      <c r="C33" s="121"/>
      <c r="D33" s="121"/>
      <c r="E33" s="121"/>
    </row>
    <row r="34" spans="1:5" ht="12.75">
      <c r="A34" s="124" t="s">
        <v>97</v>
      </c>
      <c r="B34" s="125" t="s">
        <v>98</v>
      </c>
      <c r="C34" s="121"/>
      <c r="D34" s="121"/>
      <c r="E34" s="121"/>
    </row>
    <row r="35" spans="1:5" ht="12.75">
      <c r="A35" s="124" t="s">
        <v>99</v>
      </c>
      <c r="B35" s="125" t="s">
        <v>100</v>
      </c>
      <c r="C35" s="121"/>
      <c r="D35" s="121"/>
      <c r="E35" s="121"/>
    </row>
    <row r="36" spans="1:5" ht="12.75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5" ht="12.75">
      <c r="A37" s="124" t="s">
        <v>103</v>
      </c>
      <c r="B37" s="125" t="s">
        <v>104</v>
      </c>
      <c r="C37" s="153"/>
      <c r="D37" s="153"/>
      <c r="E37" s="153"/>
    </row>
    <row r="38" spans="1:5" ht="12.75">
      <c r="A38" s="124" t="s">
        <v>105</v>
      </c>
      <c r="B38" s="125" t="s">
        <v>106</v>
      </c>
      <c r="C38" s="121"/>
      <c r="D38" s="121"/>
      <c r="E38" s="121"/>
    </row>
    <row r="39" spans="1:5" ht="12.75">
      <c r="A39" s="124" t="s">
        <v>107</v>
      </c>
      <c r="B39" s="125" t="s">
        <v>108</v>
      </c>
      <c r="C39" s="121"/>
      <c r="D39" s="121"/>
      <c r="E39" s="121"/>
    </row>
    <row r="40" spans="1:5" ht="12.75">
      <c r="A40" s="124" t="s">
        <v>109</v>
      </c>
      <c r="B40" s="125" t="s">
        <v>110</v>
      </c>
      <c r="C40" s="121"/>
      <c r="D40" s="121"/>
      <c r="E40" s="121"/>
    </row>
    <row r="41" spans="1:5" ht="12.75">
      <c r="A41" s="154" t="s">
        <v>111</v>
      </c>
      <c r="B41" s="155" t="s">
        <v>112</v>
      </c>
      <c r="C41" s="121"/>
      <c r="D41" s="121"/>
      <c r="E41" s="121"/>
    </row>
    <row r="42" spans="1:5" ht="13.5" customHeight="1">
      <c r="A42" s="136" t="s">
        <v>113</v>
      </c>
      <c r="B42" s="156" t="s">
        <v>114</v>
      </c>
      <c r="C42" s="135">
        <f>SUM(C38:C41)</f>
        <v>0</v>
      </c>
      <c r="D42" s="135">
        <f>SUM(D38:D41)</f>
        <v>0</v>
      </c>
      <c r="E42" s="135">
        <f>SUM(E38:E41)</f>
        <v>0</v>
      </c>
    </row>
    <row r="43" spans="1:5" ht="13.5" customHeight="1">
      <c r="A43" s="157" t="s">
        <v>115</v>
      </c>
      <c r="B43" s="158" t="s">
        <v>116</v>
      </c>
      <c r="C43" s="159">
        <f>SUM(C42,C36)</f>
        <v>0</v>
      </c>
      <c r="D43" s="159">
        <f>SUM(D42,D36)</f>
        <v>0</v>
      </c>
      <c r="E43" s="159">
        <f>SUM(E42,E36)</f>
        <v>0</v>
      </c>
    </row>
    <row r="44" spans="1:5" ht="13.5" customHeight="1">
      <c r="A44" s="122" t="s">
        <v>117</v>
      </c>
      <c r="B44" s="151" t="s">
        <v>118</v>
      </c>
      <c r="C44" s="121"/>
      <c r="D44" s="121"/>
      <c r="E44" s="121"/>
    </row>
    <row r="45" spans="1:5" ht="13.5" customHeight="1">
      <c r="A45" s="160" t="s">
        <v>119</v>
      </c>
      <c r="B45" s="161" t="s">
        <v>120</v>
      </c>
      <c r="C45" s="121"/>
      <c r="D45" s="121"/>
      <c r="E45" s="121"/>
    </row>
    <row r="46" spans="1:5" ht="13.5" customHeight="1">
      <c r="A46" s="124" t="s">
        <v>121</v>
      </c>
      <c r="B46" s="125" t="s">
        <v>122</v>
      </c>
      <c r="C46" s="121"/>
      <c r="D46" s="121"/>
      <c r="E46" s="121"/>
    </row>
    <row r="47" spans="1:5" ht="13.5" customHeight="1">
      <c r="A47" s="162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3.5" customHeight="1">
      <c r="A48" s="124" t="s">
        <v>125</v>
      </c>
      <c r="B48" s="125" t="s">
        <v>126</v>
      </c>
      <c r="C48" s="121"/>
      <c r="D48" s="121"/>
      <c r="E48" s="121"/>
    </row>
    <row r="49" spans="1:5" ht="13.5" customHeight="1">
      <c r="A49" s="124" t="s">
        <v>127</v>
      </c>
      <c r="B49" s="125" t="s">
        <v>128</v>
      </c>
      <c r="C49" s="121"/>
      <c r="D49" s="121"/>
      <c r="E49" s="121"/>
    </row>
    <row r="50" spans="1:5" ht="13.5" customHeight="1">
      <c r="A50" s="124" t="s">
        <v>129</v>
      </c>
      <c r="B50" s="125" t="s">
        <v>130</v>
      </c>
      <c r="C50" s="121"/>
      <c r="D50" s="121"/>
      <c r="E50" s="121"/>
    </row>
    <row r="51" spans="1:5" ht="13.5" customHeight="1">
      <c r="A51" s="162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3.5" customHeight="1">
      <c r="A52" s="124" t="s">
        <v>133</v>
      </c>
      <c r="B52" s="125" t="s">
        <v>134</v>
      </c>
      <c r="C52" s="121"/>
      <c r="D52" s="121"/>
      <c r="E52" s="121"/>
    </row>
    <row r="53" spans="1:5" ht="13.5" customHeight="1">
      <c r="A53" s="124" t="s">
        <v>135</v>
      </c>
      <c r="B53" s="125" t="s">
        <v>136</v>
      </c>
      <c r="C53" s="121"/>
      <c r="D53" s="121"/>
      <c r="E53" s="121"/>
    </row>
    <row r="54" spans="1:5" ht="13.5" customHeight="1">
      <c r="A54" s="124" t="s">
        <v>137</v>
      </c>
      <c r="B54" s="125" t="s">
        <v>138</v>
      </c>
      <c r="C54" s="121"/>
      <c r="D54" s="121"/>
      <c r="E54" s="121"/>
    </row>
    <row r="55" spans="1:5" ht="13.5" customHeight="1">
      <c r="A55" s="162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3.5" customHeight="1">
      <c r="A56" s="162" t="s">
        <v>141</v>
      </c>
      <c r="B56" s="164" t="s">
        <v>142</v>
      </c>
      <c r="C56" s="316"/>
      <c r="D56" s="316"/>
      <c r="E56" s="316"/>
    </row>
    <row r="57" spans="1:5" ht="13.5" customHeight="1">
      <c r="A57" s="154"/>
      <c r="B57" s="89" t="s">
        <v>143</v>
      </c>
      <c r="C57" s="317"/>
      <c r="D57" s="317"/>
      <c r="E57" s="317"/>
    </row>
    <row r="58" spans="1:5" ht="13.5" customHeight="1">
      <c r="A58" s="154" t="s">
        <v>144</v>
      </c>
      <c r="B58" s="89" t="s">
        <v>145</v>
      </c>
      <c r="C58" s="317">
        <v>300000</v>
      </c>
      <c r="D58" s="317">
        <v>300000</v>
      </c>
      <c r="E58" s="317">
        <v>105000</v>
      </c>
    </row>
    <row r="59" spans="1:5" ht="13.5" customHeight="1">
      <c r="A59" s="154" t="s">
        <v>146</v>
      </c>
      <c r="B59" s="89" t="s">
        <v>147</v>
      </c>
      <c r="C59" s="317"/>
      <c r="D59" s="317"/>
      <c r="E59" s="317"/>
    </row>
    <row r="60" spans="1:5" ht="13.5" customHeight="1">
      <c r="A60" s="167" t="s">
        <v>148</v>
      </c>
      <c r="B60" s="91" t="s">
        <v>149</v>
      </c>
      <c r="C60" s="318">
        <f>SUM(C58:C59)</f>
        <v>300000</v>
      </c>
      <c r="D60" s="318">
        <f>SUM(D58:D59)</f>
        <v>300000</v>
      </c>
      <c r="E60" s="318">
        <f>SUM(E58:E59)</f>
        <v>105000</v>
      </c>
    </row>
    <row r="61" spans="1:5" ht="13.5" customHeight="1">
      <c r="A61" s="145" t="s">
        <v>150</v>
      </c>
      <c r="B61" s="93" t="s">
        <v>151</v>
      </c>
      <c r="C61" s="318"/>
      <c r="D61" s="318"/>
      <c r="E61" s="318"/>
    </row>
    <row r="62" spans="1:5" ht="13.5" customHeight="1">
      <c r="A62" s="145" t="s">
        <v>152</v>
      </c>
      <c r="B62" s="93" t="s">
        <v>153</v>
      </c>
      <c r="C62" s="318"/>
      <c r="D62" s="318"/>
      <c r="E62" s="318"/>
    </row>
    <row r="63" spans="1:5" ht="13.5" customHeight="1">
      <c r="A63" s="145" t="s">
        <v>154</v>
      </c>
      <c r="B63" s="93" t="s">
        <v>155</v>
      </c>
      <c r="C63" s="318"/>
      <c r="D63" s="318"/>
      <c r="E63" s="318"/>
    </row>
    <row r="64" spans="1:5" ht="13.5" customHeight="1">
      <c r="A64" s="145" t="s">
        <v>156</v>
      </c>
      <c r="B64" s="93" t="s">
        <v>157</v>
      </c>
      <c r="C64" s="318"/>
      <c r="D64" s="318"/>
      <c r="E64" s="318"/>
    </row>
    <row r="65" spans="1:5" ht="13.5" customHeight="1">
      <c r="A65" s="169" t="s">
        <v>158</v>
      </c>
      <c r="B65" s="91" t="s">
        <v>159</v>
      </c>
      <c r="C65" s="318">
        <f>SUM(C61:C64)</f>
        <v>0</v>
      </c>
      <c r="D65" s="318">
        <f>SUM(D61:D64)</f>
        <v>0</v>
      </c>
      <c r="E65" s="318">
        <f>SUM(E61:E64)</f>
        <v>0</v>
      </c>
    </row>
    <row r="66" spans="1:5" ht="15.75" customHeight="1">
      <c r="A66" s="170" t="s">
        <v>160</v>
      </c>
      <c r="B66" s="88" t="s">
        <v>161</v>
      </c>
      <c r="C66" s="319">
        <f>SUM(C65+C60+C56+C55+C52)</f>
        <v>300000</v>
      </c>
      <c r="D66" s="319">
        <f>SUM(D65+D60+D56+D55+D52)</f>
        <v>300000</v>
      </c>
      <c r="E66" s="319">
        <f>SUM(E65+E60+E56+E55+E52)</f>
        <v>105000</v>
      </c>
    </row>
    <row r="67" spans="1:5" ht="15.75" customHeight="1">
      <c r="A67" s="124" t="s">
        <v>162</v>
      </c>
      <c r="B67" s="93" t="s">
        <v>163</v>
      </c>
      <c r="C67" s="320"/>
      <c r="D67" s="320"/>
      <c r="E67" s="320"/>
    </row>
    <row r="68" spans="1:5" ht="15.75" customHeight="1">
      <c r="A68" s="124" t="s">
        <v>164</v>
      </c>
      <c r="B68" s="93" t="s">
        <v>165</v>
      </c>
      <c r="C68" s="320"/>
      <c r="D68" s="320"/>
      <c r="E68" s="320"/>
    </row>
    <row r="69" spans="1:5" ht="15.75" customHeight="1">
      <c r="A69" s="162" t="s">
        <v>166</v>
      </c>
      <c r="B69" s="88" t="s">
        <v>167</v>
      </c>
      <c r="C69" s="319">
        <f>SUM(C67:C68)</f>
        <v>0</v>
      </c>
      <c r="D69" s="319">
        <f>SUM(D67:D68)</f>
        <v>0</v>
      </c>
      <c r="E69" s="319">
        <f>SUM(E67:E68)</f>
        <v>0</v>
      </c>
    </row>
    <row r="70" spans="1:5" ht="26.25" customHeight="1">
      <c r="A70" s="167" t="s">
        <v>168</v>
      </c>
      <c r="B70" s="91" t="s">
        <v>169</v>
      </c>
      <c r="C70" s="321"/>
      <c r="D70" s="321"/>
      <c r="E70" s="321"/>
    </row>
    <row r="71" spans="1:5" ht="13.5" customHeight="1">
      <c r="A71" s="136" t="s">
        <v>170</v>
      </c>
      <c r="B71" s="91" t="s">
        <v>171</v>
      </c>
      <c r="C71" s="321"/>
      <c r="D71" s="321"/>
      <c r="E71" s="321"/>
    </row>
    <row r="72" spans="1:5" ht="13.5" customHeight="1">
      <c r="A72" s="45" t="s">
        <v>172</v>
      </c>
      <c r="B72" s="91" t="s">
        <v>173</v>
      </c>
      <c r="C72" s="321"/>
      <c r="D72" s="321"/>
      <c r="E72" s="321"/>
    </row>
    <row r="73" spans="1:5" ht="13.5" customHeight="1">
      <c r="A73" s="174" t="s">
        <v>174</v>
      </c>
      <c r="B73" s="100" t="s">
        <v>175</v>
      </c>
      <c r="C73" s="321"/>
      <c r="D73" s="321"/>
      <c r="E73" s="321"/>
    </row>
    <row r="74" spans="1:5" ht="13.5" customHeight="1">
      <c r="A74" s="175" t="s">
        <v>176</v>
      </c>
      <c r="B74" s="101" t="s">
        <v>177</v>
      </c>
      <c r="C74" s="320"/>
      <c r="D74" s="320"/>
      <c r="E74" s="320"/>
    </row>
    <row r="75" spans="1:5" ht="13.5" customHeight="1">
      <c r="A75" s="175" t="s">
        <v>178</v>
      </c>
      <c r="B75" s="101" t="s">
        <v>179</v>
      </c>
      <c r="C75" s="320"/>
      <c r="D75" s="320"/>
      <c r="E75" s="320"/>
    </row>
    <row r="76" spans="1:5" ht="13.5" customHeight="1">
      <c r="A76" s="176" t="s">
        <v>180</v>
      </c>
      <c r="B76" s="91" t="s">
        <v>181</v>
      </c>
      <c r="C76" s="321">
        <f>SUM(C74:C75)</f>
        <v>0</v>
      </c>
      <c r="D76" s="321">
        <f>SUM(D74:D75)</f>
        <v>0</v>
      </c>
      <c r="E76" s="321">
        <f>SUM(E74:E75)</f>
        <v>0</v>
      </c>
    </row>
    <row r="77" spans="1:5" ht="13.5" customHeight="1">
      <c r="A77" s="177" t="s">
        <v>182</v>
      </c>
      <c r="B77" s="88" t="s">
        <v>183</v>
      </c>
      <c r="C77" s="319">
        <f>C76+C73+C72+C71+C70</f>
        <v>0</v>
      </c>
      <c r="D77" s="319">
        <f>D76+D73+D72+D71+D70</f>
        <v>0</v>
      </c>
      <c r="E77" s="319">
        <f>E76+E73+E72+E71+E70</f>
        <v>0</v>
      </c>
    </row>
    <row r="78" spans="1:9" ht="13.5" customHeight="1">
      <c r="A78" s="178" t="s">
        <v>184</v>
      </c>
      <c r="B78" s="106" t="s">
        <v>185</v>
      </c>
      <c r="C78" s="319">
        <f>SUM(C77+C69+C66+C47+C43)</f>
        <v>300000</v>
      </c>
      <c r="D78" s="319">
        <f>SUM(D77+D69+D66+D47+D43)</f>
        <v>300000</v>
      </c>
      <c r="E78" s="319">
        <f>SUM(E77+E69+E66+E47+E43)</f>
        <v>105000</v>
      </c>
      <c r="F78" s="104"/>
      <c r="G78" s="104"/>
      <c r="H78" s="104"/>
      <c r="I78" s="104"/>
    </row>
    <row r="79" spans="1:9" ht="13.5" customHeight="1">
      <c r="A79" s="176" t="s">
        <v>186</v>
      </c>
      <c r="B79" s="93" t="s">
        <v>187</v>
      </c>
      <c r="C79" s="321"/>
      <c r="D79" s="321"/>
      <c r="E79" s="321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21"/>
      <c r="D80" s="321"/>
      <c r="E80" s="321"/>
      <c r="F80" s="104"/>
      <c r="G80" s="104"/>
      <c r="H80" s="104"/>
      <c r="I80" s="104"/>
    </row>
    <row r="81" spans="1:9" ht="15" customHeight="1">
      <c r="A81" s="176"/>
      <c r="B81" s="141" t="s">
        <v>190</v>
      </c>
      <c r="C81" s="321"/>
      <c r="D81" s="321"/>
      <c r="E81" s="321"/>
      <c r="F81" s="104"/>
      <c r="G81" s="104"/>
      <c r="H81" s="104"/>
      <c r="I81" s="104"/>
    </row>
    <row r="82" spans="1:5" ht="15" customHeight="1">
      <c r="A82" s="176"/>
      <c r="B82" s="141" t="s">
        <v>191</v>
      </c>
      <c r="C82" s="121"/>
      <c r="D82" s="121"/>
      <c r="E82" s="121"/>
    </row>
    <row r="83" spans="1:5" ht="15" customHeight="1">
      <c r="A83" s="176"/>
      <c r="B83" s="67" t="s">
        <v>192</v>
      </c>
      <c r="C83" s="121"/>
      <c r="D83" s="121"/>
      <c r="E83" s="121"/>
    </row>
    <row r="84" spans="1:5" ht="15" customHeight="1">
      <c r="A84" s="177" t="s">
        <v>193</v>
      </c>
      <c r="B84" s="88" t="s">
        <v>194</v>
      </c>
      <c r="C84" s="135">
        <f>SUM(C80:C83)</f>
        <v>0</v>
      </c>
      <c r="D84" s="135">
        <f>SUM(D80:D83)</f>
        <v>0</v>
      </c>
      <c r="E84" s="135">
        <f>SUM(E80:E83)</f>
        <v>0</v>
      </c>
    </row>
    <row r="85" spans="1:5" s="108" customFormat="1" ht="12.75">
      <c r="A85" s="178" t="s">
        <v>195</v>
      </c>
      <c r="B85" s="178" t="s">
        <v>196</v>
      </c>
      <c r="C85" s="159">
        <f>SUM(C79+C84)</f>
        <v>0</v>
      </c>
      <c r="D85" s="159">
        <f>SUM(D79+D84)</f>
        <v>0</v>
      </c>
      <c r="E85" s="159">
        <f>SUM(E79+E84)</f>
        <v>0</v>
      </c>
    </row>
    <row r="86" spans="1:5" ht="12.75">
      <c r="A86" s="141" t="s">
        <v>197</v>
      </c>
      <c r="B86" s="93" t="s">
        <v>198</v>
      </c>
      <c r="C86" s="320"/>
      <c r="D86" s="320"/>
      <c r="E86" s="320"/>
    </row>
    <row r="87" spans="1:5" s="111" customFormat="1" ht="12.75">
      <c r="A87" s="141" t="s">
        <v>199</v>
      </c>
      <c r="B87" s="93" t="s">
        <v>200</v>
      </c>
      <c r="C87" s="320"/>
      <c r="D87" s="320"/>
      <c r="E87" s="320"/>
    </row>
    <row r="88" spans="1:5" ht="12.75">
      <c r="A88" s="180" t="s">
        <v>201</v>
      </c>
      <c r="B88" s="93" t="s">
        <v>202</v>
      </c>
      <c r="C88" s="320"/>
      <c r="D88" s="320"/>
      <c r="E88" s="320"/>
    </row>
    <row r="89" spans="1:5" ht="12.75" customHeight="1">
      <c r="A89" s="180" t="s">
        <v>203</v>
      </c>
      <c r="B89" s="93" t="s">
        <v>204</v>
      </c>
      <c r="C89" s="320"/>
      <c r="D89" s="320"/>
      <c r="E89" s="320"/>
    </row>
    <row r="90" spans="1:5" ht="12.75" customHeight="1">
      <c r="A90" s="180" t="s">
        <v>205</v>
      </c>
      <c r="B90" s="93" t="s">
        <v>206</v>
      </c>
      <c r="C90" s="320"/>
      <c r="D90" s="320"/>
      <c r="E90" s="320"/>
    </row>
    <row r="91" spans="1:5" ht="25.5" customHeight="1">
      <c r="A91" s="180" t="s">
        <v>208</v>
      </c>
      <c r="B91" s="93" t="s">
        <v>209</v>
      </c>
      <c r="C91" s="320"/>
      <c r="D91" s="320"/>
      <c r="E91" s="320"/>
    </row>
    <row r="92" spans="1:5" ht="12.75">
      <c r="A92" s="181" t="s">
        <v>210</v>
      </c>
      <c r="B92" s="106" t="s">
        <v>211</v>
      </c>
      <c r="C92" s="321">
        <f>SUM(C86:C91)</f>
        <v>0</v>
      </c>
      <c r="D92" s="321">
        <f>SUM(D86:D91)</f>
        <v>0</v>
      </c>
      <c r="E92" s="321">
        <f>SUM(E86:E91)</f>
        <v>0</v>
      </c>
    </row>
    <row r="93" spans="1:5" ht="12.75">
      <c r="A93" s="180" t="s">
        <v>212</v>
      </c>
      <c r="B93" s="93" t="s">
        <v>213</v>
      </c>
      <c r="C93" s="320"/>
      <c r="D93" s="320"/>
      <c r="E93" s="320"/>
    </row>
    <row r="94" spans="1:5" ht="12.75">
      <c r="A94" s="180" t="s">
        <v>214</v>
      </c>
      <c r="B94" s="93" t="s">
        <v>215</v>
      </c>
      <c r="C94" s="320"/>
      <c r="D94" s="320"/>
      <c r="E94" s="320"/>
    </row>
    <row r="95" spans="1:5" ht="12.75">
      <c r="A95" s="180" t="s">
        <v>216</v>
      </c>
      <c r="B95" s="93" t="s">
        <v>217</v>
      </c>
      <c r="C95" s="320"/>
      <c r="D95" s="320"/>
      <c r="E95" s="320"/>
    </row>
    <row r="96" spans="1:5" ht="24" customHeight="1">
      <c r="A96" s="180" t="s">
        <v>218</v>
      </c>
      <c r="B96" s="93" t="s">
        <v>219</v>
      </c>
      <c r="C96" s="320"/>
      <c r="D96" s="320"/>
      <c r="E96" s="320"/>
    </row>
    <row r="97" spans="1:5" ht="12.75">
      <c r="A97" s="181" t="s">
        <v>220</v>
      </c>
      <c r="B97" s="106" t="s">
        <v>221</v>
      </c>
      <c r="C97" s="321">
        <f>SUM(C93:C96)</f>
        <v>0</v>
      </c>
      <c r="D97" s="321">
        <f>SUM(D93:D96)</f>
        <v>0</v>
      </c>
      <c r="E97" s="321">
        <f>SUM(E93:E96)</f>
        <v>0</v>
      </c>
    </row>
    <row r="98" spans="1:5" ht="25.5" customHeight="1">
      <c r="A98" s="180" t="s">
        <v>222</v>
      </c>
      <c r="B98" s="115" t="s">
        <v>223</v>
      </c>
      <c r="C98" s="320"/>
      <c r="D98" s="320"/>
      <c r="E98" s="320"/>
    </row>
    <row r="99" spans="1:5" ht="27" customHeight="1">
      <c r="A99" s="113" t="s">
        <v>224</v>
      </c>
      <c r="B99" s="93" t="s">
        <v>225</v>
      </c>
      <c r="C99" s="320"/>
      <c r="D99" s="320"/>
      <c r="E99" s="320"/>
    </row>
    <row r="100" spans="1:5" ht="12.75">
      <c r="A100" s="181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180"/>
      <c r="B101" s="183" t="s">
        <v>228</v>
      </c>
      <c r="C101" s="148">
        <f>SUM(C100+C97+C92+C85+C78+C29+C23)</f>
        <v>300000</v>
      </c>
      <c r="D101" s="148">
        <f>SUM(D100+D97+D92+D85+D78+D29+D23)</f>
        <v>300000</v>
      </c>
      <c r="E101" s="148">
        <f>SUM(E100+E97+E92+E85+E78+E29+E23)</f>
        <v>105000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I101"/>
  <sheetViews>
    <sheetView view="pageBreakPreview" zoomScale="90" zoomScaleSheetLayoutView="90" zoomScalePageLayoutView="0" workbookViewId="0" topLeftCell="A94">
      <selection activeCell="E59" sqref="E59"/>
    </sheetView>
  </sheetViews>
  <sheetFormatPr defaultColWidth="8.41015625" defaultRowHeight="18"/>
  <cols>
    <col min="1" max="1" width="8.41015625" style="351" customWidth="1"/>
    <col min="2" max="2" width="36.66015625" style="3" customWidth="1"/>
    <col min="3" max="3" width="9.91015625" style="119" customWidth="1"/>
    <col min="4" max="5" width="13" style="119" customWidth="1"/>
    <col min="6" max="248" width="7.08203125" style="3" customWidth="1"/>
    <col min="249" max="16384" width="8.41015625" style="3" customWidth="1"/>
  </cols>
  <sheetData>
    <row r="2" spans="1:5" ht="12.75">
      <c r="A2" s="723" t="s">
        <v>424</v>
      </c>
      <c r="B2" s="723"/>
      <c r="C2" s="723"/>
      <c r="D2" s="723"/>
      <c r="E2" s="3"/>
    </row>
    <row r="4" spans="1:5" ht="12.75">
      <c r="A4" s="352">
        <v>862301</v>
      </c>
      <c r="B4" s="353" t="s">
        <v>26</v>
      </c>
      <c r="C4" s="543" t="s">
        <v>416</v>
      </c>
      <c r="D4" s="543" t="s">
        <v>583</v>
      </c>
      <c r="E4" s="543" t="s">
        <v>607</v>
      </c>
    </row>
    <row r="5" spans="1:5" ht="12" customHeight="1">
      <c r="A5" s="355" t="s">
        <v>332</v>
      </c>
      <c r="B5" s="45"/>
      <c r="C5" s="354"/>
      <c r="D5" s="354"/>
      <c r="E5" s="354"/>
    </row>
    <row r="6" spans="1:5" ht="12.75">
      <c r="A6" s="356" t="s">
        <v>46</v>
      </c>
      <c r="B6" s="123" t="s">
        <v>47</v>
      </c>
      <c r="C6" s="354"/>
      <c r="D6" s="354"/>
      <c r="E6" s="354"/>
    </row>
    <row r="7" spans="1:5" ht="12.75">
      <c r="A7" s="357" t="s">
        <v>48</v>
      </c>
      <c r="B7" s="125" t="s">
        <v>49</v>
      </c>
      <c r="C7" s="354"/>
      <c r="D7" s="354"/>
      <c r="E7" s="354"/>
    </row>
    <row r="8" spans="1:5" ht="12.75">
      <c r="A8" s="357" t="s">
        <v>50</v>
      </c>
      <c r="B8" s="125" t="s">
        <v>51</v>
      </c>
      <c r="C8" s="358"/>
      <c r="D8" s="358"/>
      <c r="E8" s="358"/>
    </row>
    <row r="9" spans="1:5" ht="12.75">
      <c r="A9" s="357" t="s">
        <v>52</v>
      </c>
      <c r="B9" s="125" t="s">
        <v>53</v>
      </c>
      <c r="C9" s="354"/>
      <c r="D9" s="354"/>
      <c r="E9" s="354"/>
    </row>
    <row r="10" spans="1:5" ht="12.75">
      <c r="A10" s="357" t="s">
        <v>54</v>
      </c>
      <c r="B10" s="126" t="s">
        <v>55</v>
      </c>
      <c r="C10" s="354"/>
      <c r="D10" s="354"/>
      <c r="E10" s="354"/>
    </row>
    <row r="11" spans="1:5" ht="12.75">
      <c r="A11" s="357" t="s">
        <v>56</v>
      </c>
      <c r="B11" s="126" t="s">
        <v>57</v>
      </c>
      <c r="C11" s="354"/>
      <c r="D11" s="354"/>
      <c r="E11" s="354"/>
    </row>
    <row r="12" spans="1:5" ht="12.75">
      <c r="A12" s="357" t="s">
        <v>58</v>
      </c>
      <c r="B12" s="127" t="s">
        <v>229</v>
      </c>
      <c r="C12" s="354"/>
      <c r="D12" s="354"/>
      <c r="E12" s="354"/>
    </row>
    <row r="13" spans="1:5" ht="12.75">
      <c r="A13" s="357" t="s">
        <v>60</v>
      </c>
      <c r="B13" s="127" t="s">
        <v>61</v>
      </c>
      <c r="C13" s="354"/>
      <c r="D13" s="354"/>
      <c r="E13" s="354"/>
    </row>
    <row r="14" spans="1:5" ht="12.75">
      <c r="A14" s="357" t="s">
        <v>62</v>
      </c>
      <c r="B14" s="125" t="s">
        <v>230</v>
      </c>
      <c r="C14" s="354"/>
      <c r="D14" s="354"/>
      <c r="E14" s="354"/>
    </row>
    <row r="15" spans="1:5" ht="12.75">
      <c r="A15" s="357" t="s">
        <v>64</v>
      </c>
      <c r="B15" s="125" t="s">
        <v>231</v>
      </c>
      <c r="C15" s="354"/>
      <c r="D15" s="354"/>
      <c r="E15" s="354"/>
    </row>
    <row r="16" spans="1:5" ht="12.75">
      <c r="A16" s="359" t="s">
        <v>65</v>
      </c>
      <c r="B16" s="129" t="s">
        <v>66</v>
      </c>
      <c r="C16" s="354"/>
      <c r="D16" s="354"/>
      <c r="E16" s="354"/>
    </row>
    <row r="17" spans="1:5" ht="12.75">
      <c r="A17" s="360" t="s">
        <v>67</v>
      </c>
      <c r="B17" s="131" t="s">
        <v>68</v>
      </c>
      <c r="C17" s="361">
        <f>SUM(C6:C16)</f>
        <v>0</v>
      </c>
      <c r="D17" s="361">
        <f>SUM(D6:D16)</f>
        <v>0</v>
      </c>
      <c r="E17" s="361">
        <f>SUM(E6:E16)</f>
        <v>0</v>
      </c>
    </row>
    <row r="18" spans="1:5" ht="12.75">
      <c r="A18" s="362" t="s">
        <v>69</v>
      </c>
      <c r="B18" s="134" t="s">
        <v>70</v>
      </c>
      <c r="C18" s="354"/>
      <c r="D18" s="354"/>
      <c r="E18" s="354"/>
    </row>
    <row r="19" spans="1:5" ht="12.75">
      <c r="A19" s="362" t="s">
        <v>71</v>
      </c>
      <c r="B19" s="134" t="s">
        <v>72</v>
      </c>
      <c r="C19" s="354"/>
      <c r="D19" s="354"/>
      <c r="E19" s="354"/>
    </row>
    <row r="20" spans="1:5" ht="12.75">
      <c r="A20" s="362" t="s">
        <v>73</v>
      </c>
      <c r="B20" s="134" t="s">
        <v>74</v>
      </c>
      <c r="C20" s="354"/>
      <c r="D20" s="354"/>
      <c r="E20" s="354"/>
    </row>
    <row r="21" spans="1:5" ht="12.75">
      <c r="A21" s="362" t="s">
        <v>75</v>
      </c>
      <c r="B21" s="134" t="s">
        <v>76</v>
      </c>
      <c r="C21" s="354"/>
      <c r="D21" s="354"/>
      <c r="E21" s="354"/>
    </row>
    <row r="22" spans="1:5" ht="12.75">
      <c r="A22" s="360" t="s">
        <v>77</v>
      </c>
      <c r="B22" s="131" t="s">
        <v>78</v>
      </c>
      <c r="C22" s="361">
        <f>SUM(C18:C21)</f>
        <v>0</v>
      </c>
      <c r="D22" s="361">
        <f>SUM(D18:D21)</f>
        <v>0</v>
      </c>
      <c r="E22" s="361">
        <f>SUM(E18:E21)</f>
        <v>0</v>
      </c>
    </row>
    <row r="23" spans="1:5" ht="12.75" customHeight="1">
      <c r="A23" s="363" t="s">
        <v>79</v>
      </c>
      <c r="B23" s="137" t="s">
        <v>80</v>
      </c>
      <c r="C23" s="361">
        <f>SUM(C22,C17)</f>
        <v>0</v>
      </c>
      <c r="D23" s="361">
        <f>SUM(D22,D17)</f>
        <v>0</v>
      </c>
      <c r="E23" s="361">
        <f>SUM(E22,E17)</f>
        <v>0</v>
      </c>
    </row>
    <row r="24" spans="1:5" ht="12.75">
      <c r="A24" s="364"/>
      <c r="B24" s="139"/>
      <c r="C24" s="354"/>
      <c r="D24" s="354"/>
      <c r="E24" s="354"/>
    </row>
    <row r="25" spans="1:5" ht="12.75">
      <c r="A25" s="365" t="s">
        <v>81</v>
      </c>
      <c r="B25" s="141" t="s">
        <v>232</v>
      </c>
      <c r="C25" s="354"/>
      <c r="D25" s="354"/>
      <c r="E25" s="354"/>
    </row>
    <row r="26" spans="1:5" ht="12.75">
      <c r="A26" s="366" t="s">
        <v>83</v>
      </c>
      <c r="B26" s="141" t="s">
        <v>84</v>
      </c>
      <c r="C26" s="354"/>
      <c r="D26" s="354"/>
      <c r="E26" s="354"/>
    </row>
    <row r="27" spans="1:5" ht="12.75">
      <c r="A27" s="367" t="s">
        <v>85</v>
      </c>
      <c r="B27" s="144" t="s">
        <v>86</v>
      </c>
      <c r="C27" s="354"/>
      <c r="D27" s="354"/>
      <c r="E27" s="354"/>
    </row>
    <row r="28" spans="1:5" ht="12.75">
      <c r="A28" s="368" t="s">
        <v>87</v>
      </c>
      <c r="B28" s="144" t="s">
        <v>88</v>
      </c>
      <c r="C28" s="354"/>
      <c r="D28" s="354"/>
      <c r="E28" s="354"/>
    </row>
    <row r="29" spans="1:5" ht="12.75">
      <c r="A29" s="369" t="s">
        <v>89</v>
      </c>
      <c r="B29" s="147" t="s">
        <v>90</v>
      </c>
      <c r="C29" s="361">
        <f>SUM(C25:C28)</f>
        <v>0</v>
      </c>
      <c r="D29" s="361">
        <f>SUM(D25:D28)</f>
        <v>0</v>
      </c>
      <c r="E29" s="361">
        <f>SUM(E25:E28)</f>
        <v>0</v>
      </c>
    </row>
    <row r="30" spans="1:5" ht="12.75">
      <c r="A30" s="364"/>
      <c r="B30" s="150"/>
      <c r="C30" s="354"/>
      <c r="D30" s="354"/>
      <c r="E30" s="354"/>
    </row>
    <row r="31" spans="1:5" ht="12.75">
      <c r="A31" s="356" t="s">
        <v>91</v>
      </c>
      <c r="B31" s="151" t="s">
        <v>92</v>
      </c>
      <c r="C31" s="354"/>
      <c r="D31" s="354"/>
      <c r="E31" s="354"/>
    </row>
    <row r="32" spans="1:5" ht="12.75">
      <c r="A32" s="357" t="s">
        <v>93</v>
      </c>
      <c r="B32" s="125" t="s">
        <v>233</v>
      </c>
      <c r="C32" s="354"/>
      <c r="D32" s="354"/>
      <c r="E32" s="354"/>
    </row>
    <row r="33" spans="1:5" ht="12.75">
      <c r="A33" s="357" t="s">
        <v>95</v>
      </c>
      <c r="B33" s="125" t="s">
        <v>96</v>
      </c>
      <c r="C33" s="354"/>
      <c r="D33" s="354"/>
      <c r="E33" s="354"/>
    </row>
    <row r="34" spans="1:5" ht="12.75">
      <c r="A34" s="357" t="s">
        <v>97</v>
      </c>
      <c r="B34" s="125" t="s">
        <v>98</v>
      </c>
      <c r="C34" s="354"/>
      <c r="D34" s="354"/>
      <c r="E34" s="354"/>
    </row>
    <row r="35" spans="1:5" ht="12.75">
      <c r="A35" s="357" t="s">
        <v>99</v>
      </c>
      <c r="B35" s="125" t="s">
        <v>100</v>
      </c>
      <c r="C35" s="354"/>
      <c r="D35" s="354"/>
      <c r="E35" s="354"/>
    </row>
    <row r="36" spans="1:5" ht="12.75">
      <c r="A36" s="357" t="s">
        <v>101</v>
      </c>
      <c r="B36" s="152" t="s">
        <v>102</v>
      </c>
      <c r="C36" s="370">
        <f>SUM(C31:C35)</f>
        <v>0</v>
      </c>
      <c r="D36" s="370">
        <f>SUM(D31:D35)</f>
        <v>0</v>
      </c>
      <c r="E36" s="370">
        <f>SUM(E31:E35)</f>
        <v>0</v>
      </c>
    </row>
    <row r="37" spans="1:5" ht="12.75">
      <c r="A37" s="357" t="s">
        <v>103</v>
      </c>
      <c r="B37" s="125" t="s">
        <v>104</v>
      </c>
      <c r="C37" s="370"/>
      <c r="D37" s="370"/>
      <c r="E37" s="370"/>
    </row>
    <row r="38" spans="1:5" ht="12.75">
      <c r="A38" s="357" t="s">
        <v>105</v>
      </c>
      <c r="B38" s="125" t="s">
        <v>106</v>
      </c>
      <c r="C38" s="354"/>
      <c r="D38" s="354"/>
      <c r="E38" s="354"/>
    </row>
    <row r="39" spans="1:5" ht="12.75">
      <c r="A39" s="357" t="s">
        <v>107</v>
      </c>
      <c r="B39" s="125" t="s">
        <v>108</v>
      </c>
      <c r="C39" s="354"/>
      <c r="D39" s="354"/>
      <c r="E39" s="354"/>
    </row>
    <row r="40" spans="1:5" ht="12.75">
      <c r="A40" s="357" t="s">
        <v>109</v>
      </c>
      <c r="B40" s="125" t="s">
        <v>110</v>
      </c>
      <c r="C40" s="354"/>
      <c r="D40" s="354"/>
      <c r="E40" s="354"/>
    </row>
    <row r="41" spans="1:5" ht="12.75">
      <c r="A41" s="371" t="s">
        <v>111</v>
      </c>
      <c r="B41" s="155" t="s">
        <v>112</v>
      </c>
      <c r="C41" s="354"/>
      <c r="D41" s="354"/>
      <c r="E41" s="354"/>
    </row>
    <row r="42" spans="1:5" ht="13.5" customHeight="1">
      <c r="A42" s="363" t="s">
        <v>113</v>
      </c>
      <c r="B42" s="156" t="s">
        <v>114</v>
      </c>
      <c r="C42" s="361">
        <f>SUM(C38:C41)</f>
        <v>0</v>
      </c>
      <c r="D42" s="361">
        <f>SUM(D38:D41)</f>
        <v>0</v>
      </c>
      <c r="E42" s="361">
        <f>SUM(E38:E41)</f>
        <v>0</v>
      </c>
    </row>
    <row r="43" spans="1:5" ht="12.75" customHeight="1">
      <c r="A43" s="372" t="s">
        <v>115</v>
      </c>
      <c r="B43" s="158" t="s">
        <v>116</v>
      </c>
      <c r="C43" s="373">
        <f>SUM(C42,C36)</f>
        <v>0</v>
      </c>
      <c r="D43" s="373">
        <f>SUM(D42,D36)</f>
        <v>0</v>
      </c>
      <c r="E43" s="373">
        <f>SUM(E42,E36)</f>
        <v>0</v>
      </c>
    </row>
    <row r="44" spans="1:5" ht="12.75">
      <c r="A44" s="356" t="s">
        <v>117</v>
      </c>
      <c r="B44" s="151" t="s">
        <v>118</v>
      </c>
      <c r="C44" s="354"/>
      <c r="D44" s="354"/>
      <c r="E44" s="354"/>
    </row>
    <row r="45" spans="1:5" ht="12.75">
      <c r="A45" s="374" t="s">
        <v>119</v>
      </c>
      <c r="B45" s="161" t="s">
        <v>120</v>
      </c>
      <c r="C45" s="354"/>
      <c r="D45" s="354"/>
      <c r="E45" s="354"/>
    </row>
    <row r="46" spans="1:5" ht="12.75">
      <c r="A46" s="357" t="s">
        <v>121</v>
      </c>
      <c r="B46" s="125" t="s">
        <v>122</v>
      </c>
      <c r="C46" s="354"/>
      <c r="D46" s="354"/>
      <c r="E46" s="354"/>
    </row>
    <row r="47" spans="1:5" ht="12.75">
      <c r="A47" s="375" t="s">
        <v>123</v>
      </c>
      <c r="B47" s="163" t="s">
        <v>124</v>
      </c>
      <c r="C47" s="373">
        <f>SUM(C44:C46)</f>
        <v>0</v>
      </c>
      <c r="D47" s="373">
        <f>SUM(D44:D46)</f>
        <v>0</v>
      </c>
      <c r="E47" s="373">
        <f>SUM(E44:E46)</f>
        <v>0</v>
      </c>
    </row>
    <row r="48" spans="1:5" ht="12.75">
      <c r="A48" s="357" t="s">
        <v>125</v>
      </c>
      <c r="B48" s="125" t="s">
        <v>126</v>
      </c>
      <c r="C48" s="354"/>
      <c r="D48" s="354"/>
      <c r="E48" s="354"/>
    </row>
    <row r="49" spans="1:5" ht="12.75">
      <c r="A49" s="357" t="s">
        <v>127</v>
      </c>
      <c r="B49" s="125" t="s">
        <v>128</v>
      </c>
      <c r="C49" s="354"/>
      <c r="D49" s="354"/>
      <c r="E49" s="354"/>
    </row>
    <row r="50" spans="1:5" ht="12.75">
      <c r="A50" s="357" t="s">
        <v>129</v>
      </c>
      <c r="B50" s="125" t="s">
        <v>130</v>
      </c>
      <c r="C50" s="354"/>
      <c r="D50" s="354"/>
      <c r="E50" s="354"/>
    </row>
    <row r="51" spans="1:5" ht="12.75">
      <c r="A51" s="375" t="s">
        <v>131</v>
      </c>
      <c r="B51" s="163" t="s">
        <v>132</v>
      </c>
      <c r="C51" s="373">
        <f>SUM(C48:C50)</f>
        <v>0</v>
      </c>
      <c r="D51" s="373">
        <f>SUM(D48:D50)</f>
        <v>0</v>
      </c>
      <c r="E51" s="373">
        <f>SUM(E48:E50)</f>
        <v>0</v>
      </c>
    </row>
    <row r="52" spans="1:5" ht="12.75">
      <c r="A52" s="357" t="s">
        <v>133</v>
      </c>
      <c r="B52" s="125" t="s">
        <v>134</v>
      </c>
      <c r="C52" s="354"/>
      <c r="D52" s="354"/>
      <c r="E52" s="354"/>
    </row>
    <row r="53" spans="1:5" ht="12.75">
      <c r="A53" s="357" t="s">
        <v>135</v>
      </c>
      <c r="B53" s="125" t="s">
        <v>136</v>
      </c>
      <c r="C53" s="354"/>
      <c r="D53" s="354"/>
      <c r="E53" s="354"/>
    </row>
    <row r="54" spans="1:5" ht="12.75">
      <c r="A54" s="357" t="s">
        <v>137</v>
      </c>
      <c r="B54" s="125" t="s">
        <v>138</v>
      </c>
      <c r="C54" s="354"/>
      <c r="D54" s="354"/>
      <c r="E54" s="354"/>
    </row>
    <row r="55" spans="1:5" ht="12.75">
      <c r="A55" s="375" t="s">
        <v>139</v>
      </c>
      <c r="B55" s="163" t="s">
        <v>140</v>
      </c>
      <c r="C55" s="373">
        <f>SUM(C53:C54)</f>
        <v>0</v>
      </c>
      <c r="D55" s="373">
        <f>SUM(D53:D54)</f>
        <v>0</v>
      </c>
      <c r="E55" s="373">
        <f>SUM(E53:E54)</f>
        <v>0</v>
      </c>
    </row>
    <row r="56" spans="1:5" ht="12.75">
      <c r="A56" s="375" t="s">
        <v>141</v>
      </c>
      <c r="B56" s="164" t="s">
        <v>142</v>
      </c>
      <c r="C56" s="376"/>
      <c r="D56" s="376"/>
      <c r="E56" s="376"/>
    </row>
    <row r="57" spans="1:5" ht="12.75">
      <c r="A57" s="371"/>
      <c r="B57" s="89" t="s">
        <v>143</v>
      </c>
      <c r="C57" s="377"/>
      <c r="D57" s="377"/>
      <c r="E57" s="377"/>
    </row>
    <row r="58" spans="1:5" ht="12.75">
      <c r="A58" s="371" t="s">
        <v>144</v>
      </c>
      <c r="B58" s="89" t="s">
        <v>145</v>
      </c>
      <c r="C58" s="377">
        <v>1200000</v>
      </c>
      <c r="D58" s="377">
        <v>1200000</v>
      </c>
      <c r="E58" s="377"/>
    </row>
    <row r="59" spans="1:5" ht="12.75">
      <c r="A59" s="371" t="s">
        <v>146</v>
      </c>
      <c r="B59" s="89" t="s">
        <v>147</v>
      </c>
      <c r="C59" s="377"/>
      <c r="D59" s="377"/>
      <c r="E59" s="377"/>
    </row>
    <row r="60" spans="1:5" ht="15.75" customHeight="1">
      <c r="A60" s="378" t="s">
        <v>148</v>
      </c>
      <c r="B60" s="91" t="s">
        <v>149</v>
      </c>
      <c r="C60" s="379">
        <f>SUM(C58:C59)</f>
        <v>1200000</v>
      </c>
      <c r="D60" s="379">
        <f>SUM(D58:D59)</f>
        <v>1200000</v>
      </c>
      <c r="E60" s="379">
        <f>SUM(E58:E59)</f>
        <v>0</v>
      </c>
    </row>
    <row r="61" spans="1:5" ht="11.25" customHeight="1">
      <c r="A61" s="368" t="s">
        <v>150</v>
      </c>
      <c r="B61" s="93" t="s">
        <v>151</v>
      </c>
      <c r="C61" s="379"/>
      <c r="D61" s="379"/>
      <c r="E61" s="379"/>
    </row>
    <row r="62" spans="1:5" ht="11.25" customHeight="1">
      <c r="A62" s="368" t="s">
        <v>152</v>
      </c>
      <c r="B62" s="93" t="s">
        <v>153</v>
      </c>
      <c r="C62" s="379"/>
      <c r="D62" s="379"/>
      <c r="E62" s="379"/>
    </row>
    <row r="63" spans="1:5" ht="11.25" customHeight="1">
      <c r="A63" s="368" t="s">
        <v>154</v>
      </c>
      <c r="B63" s="93" t="s">
        <v>155</v>
      </c>
      <c r="C63" s="379"/>
      <c r="D63" s="379"/>
      <c r="E63" s="379"/>
    </row>
    <row r="64" spans="1:5" ht="11.25" customHeight="1">
      <c r="A64" s="368" t="s">
        <v>156</v>
      </c>
      <c r="B64" s="93" t="s">
        <v>157</v>
      </c>
      <c r="C64" s="379"/>
      <c r="D64" s="379"/>
      <c r="E64" s="379"/>
    </row>
    <row r="65" spans="1:5" ht="11.25" customHeight="1">
      <c r="A65" s="380" t="s">
        <v>158</v>
      </c>
      <c r="B65" s="91" t="s">
        <v>159</v>
      </c>
      <c r="C65" s="379">
        <f>SUM(C61:C64)</f>
        <v>0</v>
      </c>
      <c r="D65" s="379">
        <f>SUM(D61:D64)</f>
        <v>0</v>
      </c>
      <c r="E65" s="379">
        <f>SUM(E61:E64)</f>
        <v>0</v>
      </c>
    </row>
    <row r="66" spans="1:5" ht="11.25" customHeight="1">
      <c r="A66" s="381" t="s">
        <v>160</v>
      </c>
      <c r="B66" s="88" t="s">
        <v>161</v>
      </c>
      <c r="C66" s="382">
        <f>SUM(C65+C60+C56+C55+C52)</f>
        <v>1200000</v>
      </c>
      <c r="D66" s="382">
        <f>SUM(D65+D60+D56+D55+D52)</f>
        <v>1200000</v>
      </c>
      <c r="E66" s="382">
        <f>SUM(E65+E60+E56+E55+E52)</f>
        <v>0</v>
      </c>
    </row>
    <row r="67" spans="1:5" ht="11.25" customHeight="1">
      <c r="A67" s="357" t="s">
        <v>162</v>
      </c>
      <c r="B67" s="93" t="s">
        <v>163</v>
      </c>
      <c r="C67" s="377"/>
      <c r="D67" s="377"/>
      <c r="E67" s="377"/>
    </row>
    <row r="68" spans="1:5" ht="11.25" customHeight="1">
      <c r="A68" s="357" t="s">
        <v>164</v>
      </c>
      <c r="B68" s="93" t="s">
        <v>165</v>
      </c>
      <c r="C68" s="377"/>
      <c r="D68" s="377"/>
      <c r="E68" s="377"/>
    </row>
    <row r="69" spans="1:5" ht="15.75" customHeight="1">
      <c r="A69" s="375" t="s">
        <v>166</v>
      </c>
      <c r="B69" s="88" t="s">
        <v>167</v>
      </c>
      <c r="C69" s="382">
        <f>SUM(C67:C68)</f>
        <v>0</v>
      </c>
      <c r="D69" s="382">
        <f>SUM(D67:D68)</f>
        <v>0</v>
      </c>
      <c r="E69" s="382">
        <f>SUM(E67:E68)</f>
        <v>0</v>
      </c>
    </row>
    <row r="70" spans="1:5" ht="26.25" customHeight="1">
      <c r="A70" s="378" t="s">
        <v>168</v>
      </c>
      <c r="B70" s="91" t="s">
        <v>169</v>
      </c>
      <c r="C70" s="379"/>
      <c r="D70" s="379"/>
      <c r="E70" s="379"/>
    </row>
    <row r="71" spans="1:5" ht="13.5" customHeight="1">
      <c r="A71" s="363" t="s">
        <v>170</v>
      </c>
      <c r="B71" s="91" t="s">
        <v>171</v>
      </c>
      <c r="C71" s="379"/>
      <c r="D71" s="379"/>
      <c r="E71" s="379"/>
    </row>
    <row r="72" spans="1:5" ht="13.5" customHeight="1">
      <c r="A72" s="383" t="s">
        <v>172</v>
      </c>
      <c r="B72" s="91" t="s">
        <v>173</v>
      </c>
      <c r="C72" s="379"/>
      <c r="D72" s="379"/>
      <c r="E72" s="379"/>
    </row>
    <row r="73" spans="1:5" ht="13.5" customHeight="1">
      <c r="A73" s="384" t="s">
        <v>174</v>
      </c>
      <c r="B73" s="100" t="s">
        <v>175</v>
      </c>
      <c r="C73" s="379"/>
      <c r="D73" s="379"/>
      <c r="E73" s="379"/>
    </row>
    <row r="74" spans="1:5" ht="13.5" customHeight="1">
      <c r="A74" s="385" t="s">
        <v>176</v>
      </c>
      <c r="B74" s="101" t="s">
        <v>177</v>
      </c>
      <c r="C74" s="377"/>
      <c r="D74" s="377"/>
      <c r="E74" s="377"/>
    </row>
    <row r="75" spans="1:5" ht="13.5" customHeight="1">
      <c r="A75" s="385" t="s">
        <v>178</v>
      </c>
      <c r="B75" s="101" t="s">
        <v>179</v>
      </c>
      <c r="C75" s="377"/>
      <c r="D75" s="377"/>
      <c r="E75" s="377"/>
    </row>
    <row r="76" spans="1:5" ht="13.5" customHeight="1">
      <c r="A76" s="386" t="s">
        <v>180</v>
      </c>
      <c r="B76" s="91" t="s">
        <v>181</v>
      </c>
      <c r="C76" s="379">
        <f>SUM(C74:C75)</f>
        <v>0</v>
      </c>
      <c r="D76" s="379">
        <f>SUM(D74:D75)</f>
        <v>0</v>
      </c>
      <c r="E76" s="379">
        <f>SUM(E74:E75)</f>
        <v>0</v>
      </c>
    </row>
    <row r="77" spans="1:5" ht="13.5" customHeight="1">
      <c r="A77" s="387" t="s">
        <v>182</v>
      </c>
      <c r="B77" s="88" t="s">
        <v>183</v>
      </c>
      <c r="C77" s="382">
        <f>C76+C73+C72+C71+C70</f>
        <v>0</v>
      </c>
      <c r="D77" s="382">
        <f>D76+D73+D72+D71+D70</f>
        <v>0</v>
      </c>
      <c r="E77" s="382">
        <f>E76+E73+E72+E71+E70</f>
        <v>0</v>
      </c>
    </row>
    <row r="78" spans="1:9" ht="13.5" customHeight="1">
      <c r="A78" s="387" t="s">
        <v>184</v>
      </c>
      <c r="B78" s="106" t="s">
        <v>185</v>
      </c>
      <c r="C78" s="382">
        <f>SUM(C77+C69+C66+C47+C43)</f>
        <v>1200000</v>
      </c>
      <c r="D78" s="382">
        <f>SUM(D77+D69+D66+D47+D43)</f>
        <v>1200000</v>
      </c>
      <c r="E78" s="382">
        <f>SUM(E77+E69+E66+E47+E43)</f>
        <v>0</v>
      </c>
      <c r="F78" s="104"/>
      <c r="G78" s="104"/>
      <c r="H78" s="104"/>
      <c r="I78" s="104"/>
    </row>
    <row r="79" spans="1:9" ht="13.5" customHeight="1">
      <c r="A79" s="386" t="s">
        <v>186</v>
      </c>
      <c r="B79" s="93" t="s">
        <v>187</v>
      </c>
      <c r="C79" s="379"/>
      <c r="D79" s="379"/>
      <c r="E79" s="379"/>
      <c r="F79" s="104"/>
      <c r="G79" s="104"/>
      <c r="H79" s="104"/>
      <c r="I79" s="104"/>
    </row>
    <row r="80" spans="1:9" ht="24.75" customHeight="1">
      <c r="A80" s="386" t="s">
        <v>188</v>
      </c>
      <c r="B80" s="93" t="s">
        <v>189</v>
      </c>
      <c r="C80" s="379"/>
      <c r="D80" s="379"/>
      <c r="E80" s="379"/>
      <c r="F80" s="104"/>
      <c r="G80" s="104"/>
      <c r="H80" s="104"/>
      <c r="I80" s="104"/>
    </row>
    <row r="81" spans="1:9" ht="12.75" customHeight="1">
      <c r="A81" s="386"/>
      <c r="B81" s="141" t="s">
        <v>190</v>
      </c>
      <c r="C81" s="379"/>
      <c r="D81" s="379"/>
      <c r="E81" s="379"/>
      <c r="F81" s="104"/>
      <c r="G81" s="104"/>
      <c r="H81" s="104"/>
      <c r="I81" s="104"/>
    </row>
    <row r="82" spans="1:5" ht="12.75" customHeight="1">
      <c r="A82" s="386"/>
      <c r="B82" s="141" t="s">
        <v>191</v>
      </c>
      <c r="C82" s="354"/>
      <c r="D82" s="354"/>
      <c r="E82" s="354"/>
    </row>
    <row r="83" spans="1:5" ht="12.75" customHeight="1">
      <c r="A83" s="386"/>
      <c r="B83" s="67" t="s">
        <v>192</v>
      </c>
      <c r="C83" s="354"/>
      <c r="D83" s="354"/>
      <c r="E83" s="354"/>
    </row>
    <row r="84" spans="1:5" ht="12.75" customHeight="1">
      <c r="A84" s="387" t="s">
        <v>193</v>
      </c>
      <c r="B84" s="88" t="s">
        <v>194</v>
      </c>
      <c r="C84" s="361">
        <f>SUM(C80:C83)</f>
        <v>0</v>
      </c>
      <c r="D84" s="361">
        <f>SUM(D80:D83)</f>
        <v>0</v>
      </c>
      <c r="E84" s="361">
        <f>SUM(E80:E83)</f>
        <v>0</v>
      </c>
    </row>
    <row r="85" spans="1:5" s="108" customFormat="1" ht="12.75" customHeight="1">
      <c r="A85" s="387" t="s">
        <v>195</v>
      </c>
      <c r="B85" s="178" t="s">
        <v>196</v>
      </c>
      <c r="C85" s="373">
        <f>SUM(C79+C84)</f>
        <v>0</v>
      </c>
      <c r="D85" s="373">
        <f>SUM(D79+D84)</f>
        <v>0</v>
      </c>
      <c r="E85" s="373">
        <f>SUM(E79+E84)</f>
        <v>0</v>
      </c>
    </row>
    <row r="86" spans="1:5" ht="12.75" customHeight="1">
      <c r="A86" s="388" t="s">
        <v>197</v>
      </c>
      <c r="B86" s="93" t="s">
        <v>198</v>
      </c>
      <c r="C86" s="377"/>
      <c r="D86" s="377"/>
      <c r="E86" s="377"/>
    </row>
    <row r="87" spans="1:5" s="111" customFormat="1" ht="12.75" customHeight="1">
      <c r="A87" s="388" t="s">
        <v>199</v>
      </c>
      <c r="B87" s="93" t="s">
        <v>200</v>
      </c>
      <c r="C87" s="377"/>
      <c r="D87" s="377"/>
      <c r="E87" s="377"/>
    </row>
    <row r="88" spans="1:5" ht="12.75" customHeight="1">
      <c r="A88" s="388" t="s">
        <v>201</v>
      </c>
      <c r="B88" s="93" t="s">
        <v>202</v>
      </c>
      <c r="C88" s="377"/>
      <c r="D88" s="377"/>
      <c r="E88" s="377"/>
    </row>
    <row r="89" spans="1:5" ht="12.75" customHeight="1">
      <c r="A89" s="388" t="s">
        <v>203</v>
      </c>
      <c r="B89" s="93" t="s">
        <v>204</v>
      </c>
      <c r="C89" s="377"/>
      <c r="D89" s="377"/>
      <c r="E89" s="377"/>
    </row>
    <row r="90" spans="1:5" ht="12.75" customHeight="1">
      <c r="A90" s="388" t="s">
        <v>205</v>
      </c>
      <c r="B90" s="93" t="s">
        <v>206</v>
      </c>
      <c r="C90" s="377"/>
      <c r="D90" s="377"/>
      <c r="E90" s="377"/>
    </row>
    <row r="91" spans="1:5" ht="25.5" customHeight="1">
      <c r="A91" s="388" t="s">
        <v>208</v>
      </c>
      <c r="B91" s="93" t="s">
        <v>209</v>
      </c>
      <c r="C91" s="377"/>
      <c r="D91" s="377"/>
      <c r="E91" s="377"/>
    </row>
    <row r="92" spans="1:5" ht="12.75">
      <c r="A92" s="387" t="s">
        <v>210</v>
      </c>
      <c r="B92" s="106" t="s">
        <v>211</v>
      </c>
      <c r="C92" s="379">
        <f>SUM(C86:C91)</f>
        <v>0</v>
      </c>
      <c r="D92" s="379">
        <f>SUM(D86:D91)</f>
        <v>0</v>
      </c>
      <c r="E92" s="379">
        <f>SUM(E86:E91)</f>
        <v>0</v>
      </c>
    </row>
    <row r="93" spans="1:5" ht="12.75">
      <c r="A93" s="388" t="s">
        <v>212</v>
      </c>
      <c r="B93" s="93" t="s">
        <v>213</v>
      </c>
      <c r="C93" s="377"/>
      <c r="D93" s="377"/>
      <c r="E93" s="377"/>
    </row>
    <row r="94" spans="1:5" ht="12.75">
      <c r="A94" s="388" t="s">
        <v>214</v>
      </c>
      <c r="B94" s="93" t="s">
        <v>215</v>
      </c>
      <c r="C94" s="377"/>
      <c r="D94" s="377"/>
      <c r="E94" s="377"/>
    </row>
    <row r="95" spans="1:5" ht="12.75">
      <c r="A95" s="388" t="s">
        <v>216</v>
      </c>
      <c r="B95" s="93" t="s">
        <v>217</v>
      </c>
      <c r="C95" s="377"/>
      <c r="D95" s="377"/>
      <c r="E95" s="377"/>
    </row>
    <row r="96" spans="1:5" ht="24" customHeight="1">
      <c r="A96" s="388" t="s">
        <v>218</v>
      </c>
      <c r="B96" s="93" t="s">
        <v>219</v>
      </c>
      <c r="C96" s="377"/>
      <c r="D96" s="377"/>
      <c r="E96" s="377"/>
    </row>
    <row r="97" spans="1:5" ht="12.75">
      <c r="A97" s="387" t="s">
        <v>220</v>
      </c>
      <c r="B97" s="106" t="s">
        <v>221</v>
      </c>
      <c r="C97" s="379">
        <f>SUM(C93:C96)</f>
        <v>0</v>
      </c>
      <c r="D97" s="379">
        <f>SUM(D93:D96)</f>
        <v>0</v>
      </c>
      <c r="E97" s="379">
        <f>SUM(E93:E96)</f>
        <v>0</v>
      </c>
    </row>
    <row r="98" spans="1:5" ht="25.5" customHeight="1">
      <c r="A98" s="388" t="s">
        <v>222</v>
      </c>
      <c r="B98" s="115" t="s">
        <v>223</v>
      </c>
      <c r="C98" s="377"/>
      <c r="D98" s="377"/>
      <c r="E98" s="377"/>
    </row>
    <row r="99" spans="1:5" ht="27" customHeight="1">
      <c r="A99" s="389" t="s">
        <v>224</v>
      </c>
      <c r="B99" s="93" t="s">
        <v>225</v>
      </c>
      <c r="C99" s="377"/>
      <c r="D99" s="377"/>
      <c r="E99" s="377"/>
    </row>
    <row r="100" spans="1:5" ht="12.75">
      <c r="A100" s="387" t="s">
        <v>226</v>
      </c>
      <c r="B100" s="182" t="s">
        <v>227</v>
      </c>
      <c r="C100" s="361">
        <f>SUM(C98:C99)</f>
        <v>0</v>
      </c>
      <c r="D100" s="361">
        <f>SUM(D98:D99)</f>
        <v>0</v>
      </c>
      <c r="E100" s="361">
        <f>SUM(E98:E99)</f>
        <v>0</v>
      </c>
    </row>
    <row r="101" spans="1:5" ht="12.75">
      <c r="A101" s="388"/>
      <c r="B101" s="183" t="s">
        <v>228</v>
      </c>
      <c r="C101" s="361">
        <f>SUM(C100+C97+C92+C85+C78+C29+C23)</f>
        <v>1200000</v>
      </c>
      <c r="D101" s="361">
        <f>SUM(D100+D97+D92+D85+D78+D29+D23)</f>
        <v>1200000</v>
      </c>
      <c r="E101" s="361">
        <f>SUM(E100+E97+E92+E85+E78+E29+E23)</f>
        <v>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1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73">
      <selection activeCell="E75" sqref="E75"/>
    </sheetView>
  </sheetViews>
  <sheetFormatPr defaultColWidth="8.41015625" defaultRowHeight="18"/>
  <cols>
    <col min="1" max="1" width="8.41015625" style="3" customWidth="1"/>
    <col min="2" max="2" width="33.66015625" style="3" customWidth="1"/>
    <col min="3" max="3" width="9.08203125" style="39" customWidth="1"/>
    <col min="4" max="5" width="12.58203125" style="39" customWidth="1"/>
    <col min="6" max="245" width="7.08203125" style="3" customWidth="1"/>
    <col min="246" max="16384" width="8.41015625" style="3" customWidth="1"/>
  </cols>
  <sheetData>
    <row r="1" spans="1:5" ht="12.75">
      <c r="A1" s="720" t="s">
        <v>424</v>
      </c>
      <c r="B1" s="720"/>
      <c r="C1" s="720"/>
      <c r="D1" s="720"/>
      <c r="E1" s="3"/>
    </row>
    <row r="2" spans="3:5" ht="13.5" thickBot="1">
      <c r="C2" s="606" t="s">
        <v>554</v>
      </c>
      <c r="D2" s="606" t="s">
        <v>554</v>
      </c>
      <c r="E2" s="606" t="s">
        <v>554</v>
      </c>
    </row>
    <row r="3" spans="1:5" ht="13.5" thickBot="1">
      <c r="A3" s="94">
        <v>869041</v>
      </c>
      <c r="B3" s="43" t="s">
        <v>333</v>
      </c>
      <c r="C3" s="548" t="s">
        <v>416</v>
      </c>
      <c r="D3" s="548" t="s">
        <v>583</v>
      </c>
      <c r="E3" s="548" t="s">
        <v>606</v>
      </c>
    </row>
    <row r="4" spans="1:5" ht="13.5" thickBot="1">
      <c r="A4" s="266" t="s">
        <v>334</v>
      </c>
      <c r="B4" s="45"/>
      <c r="C4" s="184"/>
      <c r="D4" s="184"/>
      <c r="E4" s="184"/>
    </row>
    <row r="5" spans="1:6" ht="18.75">
      <c r="A5" s="122" t="s">
        <v>46</v>
      </c>
      <c r="B5" s="123" t="s">
        <v>47</v>
      </c>
      <c r="C5" s="121">
        <v>2146500</v>
      </c>
      <c r="D5" s="121">
        <v>2146500</v>
      </c>
      <c r="E5" s="121">
        <v>1063500</v>
      </c>
      <c r="F5"/>
    </row>
    <row r="6" spans="1:5" ht="12" customHeight="1">
      <c r="A6" s="124" t="s">
        <v>48</v>
      </c>
      <c r="B6" s="125" t="s">
        <v>49</v>
      </c>
      <c r="C6" s="121"/>
      <c r="D6" s="121"/>
      <c r="E6" s="121"/>
    </row>
    <row r="7" spans="1:5" ht="12" customHeight="1">
      <c r="A7" s="124" t="s">
        <v>50</v>
      </c>
      <c r="B7" s="125" t="s">
        <v>51</v>
      </c>
      <c r="C7" s="617">
        <v>907896</v>
      </c>
      <c r="D7" s="617">
        <v>907896</v>
      </c>
      <c r="E7" s="617">
        <v>481000</v>
      </c>
    </row>
    <row r="8" spans="1:5" ht="12" customHeight="1">
      <c r="A8" s="124" t="s">
        <v>52</v>
      </c>
      <c r="B8" s="125" t="s">
        <v>53</v>
      </c>
      <c r="C8" s="121"/>
      <c r="D8" s="121"/>
      <c r="E8" s="121"/>
    </row>
    <row r="9" spans="1:5" ht="12" customHeight="1">
      <c r="A9" s="124" t="s">
        <v>54</v>
      </c>
      <c r="B9" s="126" t="s">
        <v>55</v>
      </c>
      <c r="C9" s="121"/>
      <c r="D9" s="121"/>
      <c r="E9" s="121"/>
    </row>
    <row r="10" spans="1:5" ht="12" customHeight="1">
      <c r="A10" s="124" t="s">
        <v>56</v>
      </c>
      <c r="B10" s="126" t="s">
        <v>57</v>
      </c>
      <c r="C10" s="121"/>
      <c r="D10" s="121"/>
      <c r="E10" s="121"/>
    </row>
    <row r="11" spans="1:5" ht="12" customHeight="1">
      <c r="A11" s="124" t="s">
        <v>58</v>
      </c>
      <c r="B11" s="127" t="s">
        <v>229</v>
      </c>
      <c r="C11" s="121"/>
      <c r="D11" s="121"/>
      <c r="E11" s="121">
        <v>49500</v>
      </c>
    </row>
    <row r="12" spans="1:5" ht="12" customHeight="1">
      <c r="A12" s="124" t="s">
        <v>60</v>
      </c>
      <c r="B12" s="127" t="s">
        <v>61</v>
      </c>
      <c r="C12" s="121">
        <v>149009</v>
      </c>
      <c r="D12" s="121">
        <v>149009</v>
      </c>
      <c r="E12" s="121">
        <v>25002</v>
      </c>
    </row>
    <row r="13" spans="1:5" ht="12" customHeight="1">
      <c r="A13" s="124" t="s">
        <v>62</v>
      </c>
      <c r="B13" s="125" t="s">
        <v>230</v>
      </c>
      <c r="C13" s="121">
        <v>246000</v>
      </c>
      <c r="D13" s="121">
        <v>246000</v>
      </c>
      <c r="E13" s="121">
        <v>93372</v>
      </c>
    </row>
    <row r="14" spans="1:5" ht="12" customHeight="1">
      <c r="A14" s="124" t="s">
        <v>64</v>
      </c>
      <c r="B14" s="125" t="s">
        <v>231</v>
      </c>
      <c r="C14" s="121"/>
      <c r="D14" s="121"/>
      <c r="E14" s="121"/>
    </row>
    <row r="15" spans="1:5" ht="12" customHeight="1" thickBot="1">
      <c r="A15" s="128" t="s">
        <v>65</v>
      </c>
      <c r="B15" s="129" t="s">
        <v>66</v>
      </c>
      <c r="C15" s="616">
        <v>256158</v>
      </c>
      <c r="D15" s="659">
        <v>256158</v>
      </c>
      <c r="E15" s="659"/>
    </row>
    <row r="16" spans="1:5" ht="12" customHeight="1" thickBot="1">
      <c r="A16" s="130" t="s">
        <v>67</v>
      </c>
      <c r="B16" s="131" t="s">
        <v>68</v>
      </c>
      <c r="C16" s="132">
        <f>SUM(C5:C15)</f>
        <v>3705563</v>
      </c>
      <c r="D16" s="132">
        <f>SUM(D5:D15)</f>
        <v>3705563</v>
      </c>
      <c r="E16" s="132">
        <f>SUM(E5:E15)</f>
        <v>1712374</v>
      </c>
    </row>
    <row r="17" spans="1:5" ht="12" customHeight="1" thickBot="1">
      <c r="A17" s="133" t="s">
        <v>69</v>
      </c>
      <c r="B17" s="134" t="s">
        <v>70</v>
      </c>
      <c r="C17" s="121"/>
      <c r="D17" s="121"/>
      <c r="E17" s="121"/>
    </row>
    <row r="18" spans="1:5" ht="12" customHeight="1" thickBot="1">
      <c r="A18" s="133" t="s">
        <v>71</v>
      </c>
      <c r="B18" s="134" t="s">
        <v>72</v>
      </c>
      <c r="C18" s="121"/>
      <c r="D18" s="121"/>
      <c r="E18" s="121"/>
    </row>
    <row r="19" spans="1:5" ht="12" customHeight="1" thickBot="1">
      <c r="A19" s="133" t="s">
        <v>73</v>
      </c>
      <c r="B19" s="134" t="s">
        <v>74</v>
      </c>
      <c r="C19" s="121"/>
      <c r="D19" s="121"/>
      <c r="E19" s="121"/>
    </row>
    <row r="20" spans="1:5" ht="12" customHeight="1" thickBot="1">
      <c r="A20" s="133" t="s">
        <v>75</v>
      </c>
      <c r="B20" s="134" t="s">
        <v>76</v>
      </c>
      <c r="C20" s="121"/>
      <c r="D20" s="121"/>
      <c r="E20" s="121"/>
    </row>
    <row r="21" spans="1:5" ht="12" customHeight="1" thickBot="1">
      <c r="A21" s="130" t="s">
        <v>77</v>
      </c>
      <c r="B21" s="131" t="s">
        <v>78</v>
      </c>
      <c r="C21" s="135">
        <f>SUM(C17:C20)</f>
        <v>0</v>
      </c>
      <c r="D21" s="135">
        <f>SUM(D17:D20)</f>
        <v>0</v>
      </c>
      <c r="E21" s="135">
        <f>SUM(E17:E20)</f>
        <v>0</v>
      </c>
    </row>
    <row r="22" spans="1:5" ht="12" customHeight="1" thickBot="1">
      <c r="A22" s="136" t="s">
        <v>79</v>
      </c>
      <c r="B22" s="137" t="s">
        <v>80</v>
      </c>
      <c r="C22" s="132">
        <f>SUM(C21,C16)</f>
        <v>3705563</v>
      </c>
      <c r="D22" s="132">
        <f>SUM(D21,D16)</f>
        <v>3705563</v>
      </c>
      <c r="E22" s="132">
        <f>SUM(E21,E16)</f>
        <v>1712374</v>
      </c>
    </row>
    <row r="23" spans="1:5" ht="12" customHeight="1" thickBot="1">
      <c r="A23" s="138"/>
      <c r="B23" s="139"/>
      <c r="C23" s="121"/>
      <c r="D23" s="121"/>
      <c r="E23" s="121"/>
    </row>
    <row r="24" spans="1:6" ht="12" customHeight="1">
      <c r="A24" s="140" t="s">
        <v>81</v>
      </c>
      <c r="B24" s="141" t="s">
        <v>419</v>
      </c>
      <c r="C24" s="303">
        <v>651475</v>
      </c>
      <c r="D24" s="303">
        <v>651475</v>
      </c>
      <c r="E24" s="303">
        <v>307771</v>
      </c>
      <c r="F24"/>
    </row>
    <row r="25" spans="1:6" ht="12" customHeight="1">
      <c r="A25" s="142" t="s">
        <v>83</v>
      </c>
      <c r="B25" s="141" t="s">
        <v>84</v>
      </c>
      <c r="C25" s="303"/>
      <c r="D25" s="303"/>
      <c r="E25" s="303"/>
      <c r="F25"/>
    </row>
    <row r="26" spans="1:6" ht="12" customHeight="1">
      <c r="A26" s="143" t="s">
        <v>85</v>
      </c>
      <c r="B26" s="144" t="s">
        <v>86</v>
      </c>
      <c r="C26" s="303">
        <v>24616</v>
      </c>
      <c r="D26" s="303">
        <v>24616</v>
      </c>
      <c r="E26" s="303">
        <v>12307</v>
      </c>
      <c r="F26"/>
    </row>
    <row r="27" spans="1:6" ht="12" customHeight="1" thickBot="1">
      <c r="A27" s="145" t="s">
        <v>87</v>
      </c>
      <c r="B27" s="144" t="s">
        <v>88</v>
      </c>
      <c r="C27" s="303">
        <v>26380</v>
      </c>
      <c r="D27" s="303">
        <v>26380</v>
      </c>
      <c r="E27" s="303">
        <v>13187</v>
      </c>
      <c r="F27"/>
    </row>
    <row r="28" spans="1:6" ht="12" customHeight="1" thickBot="1">
      <c r="A28" s="146" t="s">
        <v>89</v>
      </c>
      <c r="B28" s="147" t="s">
        <v>90</v>
      </c>
      <c r="C28" s="148">
        <f>SUM(C24:C27)</f>
        <v>702471</v>
      </c>
      <c r="D28" s="148">
        <f>SUM(D24:D27)</f>
        <v>702471</v>
      </c>
      <c r="E28" s="148">
        <f>SUM(E24:E27)</f>
        <v>333265</v>
      </c>
      <c r="F28"/>
    </row>
    <row r="29" spans="1:5" ht="12" customHeight="1" thickBot="1">
      <c r="A29" s="149"/>
      <c r="B29" s="150"/>
      <c r="C29" s="121"/>
      <c r="D29" s="121"/>
      <c r="E29" s="121"/>
    </row>
    <row r="30" spans="1:5" ht="15" customHeight="1">
      <c r="A30" s="122" t="s">
        <v>91</v>
      </c>
      <c r="B30" s="151" t="s">
        <v>92</v>
      </c>
      <c r="C30" s="184"/>
      <c r="D30" s="184"/>
      <c r="E30" s="184"/>
    </row>
    <row r="31" spans="1:5" ht="13.5" customHeight="1">
      <c r="A31" s="124" t="s">
        <v>93</v>
      </c>
      <c r="B31" s="125" t="s">
        <v>233</v>
      </c>
      <c r="C31" s="184"/>
      <c r="D31" s="184"/>
      <c r="E31" s="184"/>
    </row>
    <row r="32" spans="1:5" ht="13.5" customHeight="1">
      <c r="A32" s="124" t="s">
        <v>95</v>
      </c>
      <c r="B32" s="125" t="s">
        <v>96</v>
      </c>
      <c r="C32" s="184"/>
      <c r="D32" s="184"/>
      <c r="E32" s="184"/>
    </row>
    <row r="33" spans="1:5" ht="13.5" customHeight="1">
      <c r="A33" s="124" t="s">
        <v>97</v>
      </c>
      <c r="B33" s="125" t="s">
        <v>98</v>
      </c>
      <c r="C33" s="184"/>
      <c r="D33" s="184"/>
      <c r="E33" s="184"/>
    </row>
    <row r="34" spans="1:5" ht="13.5" customHeight="1">
      <c r="A34" s="124" t="s">
        <v>99</v>
      </c>
      <c r="B34" s="125" t="s">
        <v>100</v>
      </c>
      <c r="C34" s="121">
        <v>50000</v>
      </c>
      <c r="D34" s="121">
        <v>50000</v>
      </c>
      <c r="E34" s="121"/>
    </row>
    <row r="35" spans="1:5" ht="13.5" customHeight="1">
      <c r="A35" s="124" t="s">
        <v>101</v>
      </c>
      <c r="B35" s="152" t="s">
        <v>102</v>
      </c>
      <c r="C35" s="153">
        <f>SUM(C30:C34)</f>
        <v>50000</v>
      </c>
      <c r="D35" s="153">
        <f>SUM(D30:D34)</f>
        <v>50000</v>
      </c>
      <c r="E35" s="153">
        <f>SUM(E30:E34)</f>
        <v>0</v>
      </c>
    </row>
    <row r="36" spans="1:5" ht="13.5" customHeight="1">
      <c r="A36" s="124" t="s">
        <v>103</v>
      </c>
      <c r="B36" s="125" t="s">
        <v>104</v>
      </c>
      <c r="C36" s="153"/>
      <c r="D36" s="153"/>
      <c r="E36" s="153"/>
    </row>
    <row r="37" spans="1:5" ht="13.5" customHeight="1">
      <c r="A37" s="124" t="s">
        <v>105</v>
      </c>
      <c r="B37" s="125" t="s">
        <v>106</v>
      </c>
      <c r="C37" s="121">
        <v>25000</v>
      </c>
      <c r="D37" s="121">
        <v>25000</v>
      </c>
      <c r="E37" s="121">
        <v>8339</v>
      </c>
    </row>
    <row r="38" spans="1:5" ht="13.5" customHeight="1">
      <c r="A38" s="124" t="s">
        <v>107</v>
      </c>
      <c r="B38" s="125" t="s">
        <v>108</v>
      </c>
      <c r="C38" s="121"/>
      <c r="D38" s="121"/>
      <c r="E38" s="121"/>
    </row>
    <row r="39" spans="1:5" ht="13.5" customHeight="1">
      <c r="A39" s="124" t="s">
        <v>109</v>
      </c>
      <c r="B39" s="125" t="s">
        <v>110</v>
      </c>
      <c r="C39" s="121">
        <v>20000</v>
      </c>
      <c r="D39" s="121">
        <v>20000</v>
      </c>
      <c r="E39" s="121"/>
    </row>
    <row r="40" spans="1:5" ht="13.5" customHeight="1" thickBot="1">
      <c r="A40" s="154" t="s">
        <v>111</v>
      </c>
      <c r="B40" s="155" t="s">
        <v>112</v>
      </c>
      <c r="C40" s="184">
        <v>10000</v>
      </c>
      <c r="D40" s="184">
        <v>10000</v>
      </c>
      <c r="E40" s="184"/>
    </row>
    <row r="41" spans="1:5" ht="13.5" customHeight="1" thickBot="1">
      <c r="A41" s="136" t="s">
        <v>113</v>
      </c>
      <c r="B41" s="156" t="s">
        <v>114</v>
      </c>
      <c r="C41" s="135">
        <f>SUM(C37:C40)</f>
        <v>55000</v>
      </c>
      <c r="D41" s="135">
        <f>SUM(D37:D40)</f>
        <v>55000</v>
      </c>
      <c r="E41" s="135">
        <f>SUM(E37:E40)</f>
        <v>8339</v>
      </c>
    </row>
    <row r="42" spans="1:5" ht="13.5" customHeight="1" thickBot="1">
      <c r="A42" s="157" t="s">
        <v>115</v>
      </c>
      <c r="B42" s="158" t="s">
        <v>116</v>
      </c>
      <c r="C42" s="159">
        <f>SUM(C41,C35)</f>
        <v>105000</v>
      </c>
      <c r="D42" s="159">
        <f>SUM(D41,D35)</f>
        <v>105000</v>
      </c>
      <c r="E42" s="159">
        <f>SUM(E41,E35)</f>
        <v>8339</v>
      </c>
    </row>
    <row r="43" spans="1:5" ht="13.5" customHeight="1">
      <c r="A43" s="122" t="s">
        <v>117</v>
      </c>
      <c r="B43" s="151" t="s">
        <v>118</v>
      </c>
      <c r="C43" s="121">
        <v>60000</v>
      </c>
      <c r="D43" s="121">
        <v>60000</v>
      </c>
      <c r="E43" s="121">
        <v>197</v>
      </c>
    </row>
    <row r="44" spans="1:5" ht="13.5" customHeight="1">
      <c r="A44" s="160" t="s">
        <v>119</v>
      </c>
      <c r="B44" s="161" t="s">
        <v>120</v>
      </c>
      <c r="C44" s="121"/>
      <c r="D44" s="121"/>
      <c r="E44" s="121"/>
    </row>
    <row r="45" spans="1:5" ht="13.5" customHeight="1">
      <c r="A45" s="124" t="s">
        <v>121</v>
      </c>
      <c r="B45" s="125" t="s">
        <v>122</v>
      </c>
      <c r="C45" s="121">
        <v>50000</v>
      </c>
      <c r="D45" s="121">
        <v>50000</v>
      </c>
      <c r="E45" s="121">
        <v>6240</v>
      </c>
    </row>
    <row r="46" spans="1:5" ht="13.5" customHeight="1">
      <c r="A46" s="162" t="s">
        <v>123</v>
      </c>
      <c r="B46" s="163" t="s">
        <v>124</v>
      </c>
      <c r="C46" s="159">
        <f>SUM(C43:C45)</f>
        <v>110000</v>
      </c>
      <c r="D46" s="159">
        <f>SUM(D43:D45)</f>
        <v>110000</v>
      </c>
      <c r="E46" s="159">
        <f>SUM(E43:E45)</f>
        <v>6437</v>
      </c>
    </row>
    <row r="47" spans="1:5" ht="13.5" customHeight="1">
      <c r="A47" s="124" t="s">
        <v>125</v>
      </c>
      <c r="B47" s="125" t="s">
        <v>126</v>
      </c>
      <c r="C47" s="121">
        <v>55000</v>
      </c>
      <c r="D47" s="121">
        <v>55000</v>
      </c>
      <c r="E47" s="121">
        <v>4453</v>
      </c>
    </row>
    <row r="48" spans="1:5" ht="13.5" customHeight="1">
      <c r="A48" s="124" t="s">
        <v>127</v>
      </c>
      <c r="B48" s="125" t="s">
        <v>128</v>
      </c>
      <c r="C48" s="121">
        <v>150000</v>
      </c>
      <c r="D48" s="121">
        <v>150000</v>
      </c>
      <c r="E48" s="121">
        <v>57572</v>
      </c>
    </row>
    <row r="49" spans="1:5" ht="13.5" customHeight="1">
      <c r="A49" s="124" t="s">
        <v>129</v>
      </c>
      <c r="B49" s="125" t="s">
        <v>130</v>
      </c>
      <c r="C49" s="121">
        <v>45000</v>
      </c>
      <c r="D49" s="121">
        <v>45000</v>
      </c>
      <c r="E49" s="121">
        <v>4710</v>
      </c>
    </row>
    <row r="50" spans="1:5" ht="13.5" customHeight="1">
      <c r="A50" s="162" t="s">
        <v>131</v>
      </c>
      <c r="B50" s="163" t="s">
        <v>132</v>
      </c>
      <c r="C50" s="159">
        <f>SUM(C47:C49)</f>
        <v>250000</v>
      </c>
      <c r="D50" s="159">
        <f>SUM(D47:D49)</f>
        <v>250000</v>
      </c>
      <c r="E50" s="159">
        <f>SUM(E47:E49)</f>
        <v>66735</v>
      </c>
    </row>
    <row r="51" spans="1:5" ht="13.5" customHeight="1">
      <c r="A51" s="124" t="s">
        <v>133</v>
      </c>
      <c r="B51" s="125" t="s">
        <v>134</v>
      </c>
      <c r="C51" s="121"/>
      <c r="D51" s="121"/>
      <c r="E51" s="121"/>
    </row>
    <row r="52" spans="1:5" ht="13.5" customHeight="1">
      <c r="A52" s="124" t="s">
        <v>135</v>
      </c>
      <c r="B52" s="125" t="s">
        <v>136</v>
      </c>
      <c r="C52" s="121">
        <v>100000</v>
      </c>
      <c r="D52" s="121">
        <v>100000</v>
      </c>
      <c r="E52" s="121"/>
    </row>
    <row r="53" spans="1:5" ht="13.5" customHeight="1">
      <c r="A53" s="124" t="s">
        <v>137</v>
      </c>
      <c r="B53" s="125" t="s">
        <v>138</v>
      </c>
      <c r="C53" s="121">
        <v>10000</v>
      </c>
      <c r="D53" s="121">
        <v>10000</v>
      </c>
      <c r="E53" s="121"/>
    </row>
    <row r="54" spans="1:5" ht="13.5" customHeight="1">
      <c r="A54" s="162" t="s">
        <v>139</v>
      </c>
      <c r="B54" s="163" t="s">
        <v>140</v>
      </c>
      <c r="C54" s="159">
        <f>SUM(C52:C53)</f>
        <v>110000</v>
      </c>
      <c r="D54" s="159">
        <f>SUM(D52:D53)</f>
        <v>110000</v>
      </c>
      <c r="E54" s="159">
        <f>SUM(E52:E53)</f>
        <v>0</v>
      </c>
    </row>
    <row r="55" spans="1:5" ht="16.5" customHeight="1">
      <c r="A55" s="162" t="s">
        <v>141</v>
      </c>
      <c r="B55" s="336" t="s">
        <v>142</v>
      </c>
      <c r="C55" s="165"/>
      <c r="D55" s="165"/>
      <c r="E55" s="165"/>
    </row>
    <row r="56" spans="1:5" ht="13.5" customHeight="1">
      <c r="A56" s="154"/>
      <c r="B56" s="190" t="s">
        <v>143</v>
      </c>
      <c r="C56" s="166"/>
      <c r="D56" s="166"/>
      <c r="E56" s="166"/>
    </row>
    <row r="57" spans="1:5" ht="13.5" customHeight="1">
      <c r="A57" s="154" t="s">
        <v>144</v>
      </c>
      <c r="B57" s="190" t="s">
        <v>145</v>
      </c>
      <c r="C57" s="166">
        <v>10000</v>
      </c>
      <c r="D57" s="166">
        <v>10000</v>
      </c>
      <c r="E57" s="166">
        <v>39187</v>
      </c>
    </row>
    <row r="58" spans="1:5" ht="13.5" customHeight="1">
      <c r="A58" s="154" t="s">
        <v>146</v>
      </c>
      <c r="B58" s="190" t="s">
        <v>147</v>
      </c>
      <c r="C58" s="166"/>
      <c r="D58" s="166"/>
      <c r="E58" s="166"/>
    </row>
    <row r="59" spans="1:5" ht="13.5" customHeight="1">
      <c r="A59" s="167" t="s">
        <v>148</v>
      </c>
      <c r="B59" s="192" t="s">
        <v>149</v>
      </c>
      <c r="C59" s="168"/>
      <c r="D59" s="168"/>
      <c r="E59" s="168">
        <v>39187</v>
      </c>
    </row>
    <row r="60" spans="1:5" ht="13.5" customHeight="1">
      <c r="A60" s="145" t="s">
        <v>150</v>
      </c>
      <c r="B60" s="193" t="s">
        <v>151</v>
      </c>
      <c r="C60" s="168">
        <v>15000</v>
      </c>
      <c r="D60" s="168">
        <v>15000</v>
      </c>
      <c r="E60" s="168"/>
    </row>
    <row r="61" spans="1:5" ht="13.5" customHeight="1">
      <c r="A61" s="145" t="s">
        <v>152</v>
      </c>
      <c r="B61" s="193" t="s">
        <v>153</v>
      </c>
      <c r="C61" s="168"/>
      <c r="D61" s="168"/>
      <c r="E61" s="168"/>
    </row>
    <row r="62" spans="1:5" ht="13.5" customHeight="1">
      <c r="A62" s="145" t="s">
        <v>154</v>
      </c>
      <c r="B62" s="193" t="s">
        <v>155</v>
      </c>
      <c r="C62" s="168"/>
      <c r="D62" s="168"/>
      <c r="E62" s="168"/>
    </row>
    <row r="63" spans="1:6" ht="13.5" customHeight="1" thickBot="1">
      <c r="A63" s="344" t="s">
        <v>156</v>
      </c>
      <c r="B63" s="341" t="s">
        <v>157</v>
      </c>
      <c r="C63" s="346">
        <v>131000</v>
      </c>
      <c r="D63" s="346">
        <v>131000</v>
      </c>
      <c r="E63" s="346">
        <v>46102</v>
      </c>
      <c r="F63" s="549"/>
    </row>
    <row r="64" spans="1:6" s="333" customFormat="1" ht="57.75" customHeight="1" thickBot="1">
      <c r="A64" s="169" t="s">
        <v>158</v>
      </c>
      <c r="B64" s="192" t="s">
        <v>159</v>
      </c>
      <c r="C64" s="168">
        <f>SUM(C60:C63)</f>
        <v>146000</v>
      </c>
      <c r="D64" s="168">
        <f>SUM(D60:D63)</f>
        <v>146000</v>
      </c>
      <c r="E64" s="168">
        <f>SUM(E60:E63)</f>
        <v>46102</v>
      </c>
      <c r="F64" s="3"/>
    </row>
    <row r="65" spans="1:5" ht="13.5" customHeight="1">
      <c r="A65" s="170" t="s">
        <v>160</v>
      </c>
      <c r="B65" s="188" t="s">
        <v>161</v>
      </c>
      <c r="C65" s="325">
        <f>SUM(C64+C59+C55+C54+C50)</f>
        <v>506000</v>
      </c>
      <c r="D65" s="325">
        <f>SUM(D64+D59+D55+D54+D50)</f>
        <v>506000</v>
      </c>
      <c r="E65" s="325">
        <f>SUM(E64+E59+E55+E54+E50)</f>
        <v>152024</v>
      </c>
    </row>
    <row r="66" spans="1:5" ht="13.5" customHeight="1">
      <c r="A66" s="124" t="s">
        <v>162</v>
      </c>
      <c r="B66" s="193" t="s">
        <v>163</v>
      </c>
      <c r="C66" s="172"/>
      <c r="D66" s="172"/>
      <c r="E66" s="172">
        <v>4523</v>
      </c>
    </row>
    <row r="67" spans="1:5" ht="13.5" customHeight="1">
      <c r="A67" s="124" t="s">
        <v>164</v>
      </c>
      <c r="B67" s="193" t="s">
        <v>165</v>
      </c>
      <c r="C67" s="172"/>
      <c r="D67" s="172"/>
      <c r="E67" s="172"/>
    </row>
    <row r="68" spans="1:5" ht="13.5" customHeight="1">
      <c r="A68" s="162" t="s">
        <v>166</v>
      </c>
      <c r="B68" s="188" t="s">
        <v>167</v>
      </c>
      <c r="C68" s="171">
        <f>SUM(C66:C67)</f>
        <v>0</v>
      </c>
      <c r="D68" s="171">
        <f>SUM(D66:D67)</f>
        <v>0</v>
      </c>
      <c r="E68" s="171">
        <f>SUM(E66:E67)</f>
        <v>4523</v>
      </c>
    </row>
    <row r="69" spans="1:5" ht="25.5" customHeight="1" thickBot="1">
      <c r="A69" s="167" t="s">
        <v>168</v>
      </c>
      <c r="B69" s="192" t="s">
        <v>169</v>
      </c>
      <c r="C69" s="173">
        <v>255000</v>
      </c>
      <c r="D69" s="173">
        <v>255000</v>
      </c>
      <c r="E69" s="173">
        <v>35960</v>
      </c>
    </row>
    <row r="70" spans="1:5" ht="26.25" customHeight="1" thickBot="1">
      <c r="A70" s="136" t="s">
        <v>170</v>
      </c>
      <c r="B70" s="192" t="s">
        <v>171</v>
      </c>
      <c r="C70" s="173"/>
      <c r="D70" s="173"/>
      <c r="E70" s="173"/>
    </row>
    <row r="71" spans="1:5" ht="12.75" customHeight="1" thickBot="1">
      <c r="A71" s="45" t="s">
        <v>172</v>
      </c>
      <c r="B71" s="192" t="s">
        <v>173</v>
      </c>
      <c r="C71" s="173"/>
      <c r="D71" s="173"/>
      <c r="E71" s="173"/>
    </row>
    <row r="72" spans="1:5" ht="12.75" customHeight="1">
      <c r="A72" s="174" t="s">
        <v>174</v>
      </c>
      <c r="B72" s="195" t="s">
        <v>175</v>
      </c>
      <c r="C72" s="173"/>
      <c r="D72" s="173"/>
      <c r="E72" s="173"/>
    </row>
    <row r="73" spans="1:5" ht="12.75" customHeight="1">
      <c r="A73" s="175" t="s">
        <v>176</v>
      </c>
      <c r="B73" s="196" t="s">
        <v>177</v>
      </c>
      <c r="C73" s="172"/>
      <c r="D73" s="172"/>
      <c r="E73" s="172"/>
    </row>
    <row r="74" spans="1:5" ht="12.75" customHeight="1">
      <c r="A74" s="175" t="s">
        <v>178</v>
      </c>
      <c r="B74" s="196" t="s">
        <v>179</v>
      </c>
      <c r="C74" s="172"/>
      <c r="D74" s="172"/>
      <c r="E74" s="172">
        <v>262</v>
      </c>
    </row>
    <row r="75" spans="1:5" ht="12.75" customHeight="1">
      <c r="A75" s="176" t="s">
        <v>180</v>
      </c>
      <c r="B75" s="192" t="s">
        <v>181</v>
      </c>
      <c r="C75" s="173">
        <f>SUM(C73:C74)</f>
        <v>0</v>
      </c>
      <c r="D75" s="173">
        <f>SUM(D73:D74)</f>
        <v>0</v>
      </c>
      <c r="E75" s="173">
        <f>SUM(E73:E74)</f>
        <v>262</v>
      </c>
    </row>
    <row r="76" spans="1:5" ht="12.75" customHeight="1">
      <c r="A76" s="177" t="s">
        <v>182</v>
      </c>
      <c r="B76" s="188" t="s">
        <v>183</v>
      </c>
      <c r="C76" s="171">
        <f>C75+C72+C71+C70+C69</f>
        <v>255000</v>
      </c>
      <c r="D76" s="171">
        <f>D75+D72+D71+D70+D69</f>
        <v>255000</v>
      </c>
      <c r="E76" s="171">
        <f>E75+E72+E71+E70+E69</f>
        <v>36222</v>
      </c>
    </row>
    <row r="77" spans="1:6" ht="12.75" customHeight="1">
      <c r="A77" s="178" t="s">
        <v>184</v>
      </c>
      <c r="B77" s="197" t="s">
        <v>185</v>
      </c>
      <c r="C77" s="171">
        <f>SUM(C76+C68+C65+C46+C42)</f>
        <v>976000</v>
      </c>
      <c r="D77" s="171">
        <f>SUM(D76+D68+D65+D46+D42)</f>
        <v>976000</v>
      </c>
      <c r="E77" s="325">
        <f>SUM(E76+E68+E65+E46+E42)</f>
        <v>207545</v>
      </c>
      <c r="F77" s="104"/>
    </row>
    <row r="78" spans="1:9" ht="12.75" customHeight="1">
      <c r="A78" s="176" t="s">
        <v>186</v>
      </c>
      <c r="B78" s="193" t="s">
        <v>187</v>
      </c>
      <c r="C78" s="173"/>
      <c r="D78" s="173"/>
      <c r="E78" s="173"/>
      <c r="F78" s="104"/>
      <c r="G78" s="104"/>
      <c r="H78" s="104"/>
      <c r="I78" s="104"/>
    </row>
    <row r="79" spans="1:9" ht="12.75" customHeight="1">
      <c r="A79" s="176" t="s">
        <v>188</v>
      </c>
      <c r="B79" s="193" t="s">
        <v>189</v>
      </c>
      <c r="C79" s="173"/>
      <c r="D79" s="173"/>
      <c r="E79" s="173"/>
      <c r="F79" s="104"/>
      <c r="G79" s="104"/>
      <c r="H79" s="104"/>
      <c r="I79" s="104"/>
    </row>
    <row r="80" spans="1:9" ht="24.75" customHeight="1">
      <c r="A80" s="176"/>
      <c r="B80" s="141" t="s">
        <v>190</v>
      </c>
      <c r="C80" s="173"/>
      <c r="D80" s="173"/>
      <c r="E80" s="173"/>
      <c r="F80" s="104"/>
      <c r="G80" s="104"/>
      <c r="H80" s="104"/>
      <c r="I80" s="104"/>
    </row>
    <row r="81" spans="1:9" ht="12.75" customHeight="1">
      <c r="A81" s="176"/>
      <c r="B81" s="141" t="s">
        <v>191</v>
      </c>
      <c r="C81" s="184"/>
      <c r="D81" s="184"/>
      <c r="E81" s="184"/>
      <c r="G81" s="104"/>
      <c r="H81" s="104"/>
      <c r="I81" s="104"/>
    </row>
    <row r="82" spans="1:5" ht="12.75" customHeight="1">
      <c r="A82" s="176"/>
      <c r="B82" s="67" t="s">
        <v>192</v>
      </c>
      <c r="C82" s="184"/>
      <c r="D82" s="184"/>
      <c r="E82" s="184"/>
    </row>
    <row r="83" spans="1:5" ht="12.75" customHeight="1">
      <c r="A83" s="177" t="s">
        <v>193</v>
      </c>
      <c r="B83" s="188" t="s">
        <v>194</v>
      </c>
      <c r="C83" s="44">
        <f>SUM(C79:C82)</f>
        <v>0</v>
      </c>
      <c r="D83" s="44">
        <f>SUM(D79:D82)</f>
        <v>0</v>
      </c>
      <c r="E83" s="44">
        <f>SUM(E79:E82)</f>
        <v>0</v>
      </c>
    </row>
    <row r="84" spans="1:6" ht="12.75" customHeight="1">
      <c r="A84" s="178" t="s">
        <v>195</v>
      </c>
      <c r="B84" s="178" t="s">
        <v>196</v>
      </c>
      <c r="C84" s="323">
        <f>SUM(C78+C83)</f>
        <v>0</v>
      </c>
      <c r="D84" s="323">
        <f>SUM(D78+D83)</f>
        <v>0</v>
      </c>
      <c r="E84" s="323">
        <f>SUM(E78+E83)</f>
        <v>0</v>
      </c>
      <c r="F84" s="108"/>
    </row>
    <row r="85" spans="1:6" s="108" customFormat="1" ht="12.75" customHeight="1">
      <c r="A85" s="141" t="s">
        <v>197</v>
      </c>
      <c r="B85" s="193" t="s">
        <v>198</v>
      </c>
      <c r="C85" s="172"/>
      <c r="D85" s="172"/>
      <c r="E85" s="172"/>
      <c r="F85" s="3"/>
    </row>
    <row r="86" spans="1:6" ht="12.75" customHeight="1">
      <c r="A86" s="141" t="s">
        <v>199</v>
      </c>
      <c r="B86" s="193" t="s">
        <v>200</v>
      </c>
      <c r="C86" s="172"/>
      <c r="D86" s="172"/>
      <c r="E86" s="172"/>
      <c r="F86" s="111"/>
    </row>
    <row r="87" spans="1:6" s="111" customFormat="1" ht="12.75" customHeight="1">
      <c r="A87" s="180" t="s">
        <v>201</v>
      </c>
      <c r="B87" s="193" t="s">
        <v>202</v>
      </c>
      <c r="C87" s="172"/>
      <c r="D87" s="172"/>
      <c r="E87" s="172"/>
      <c r="F87" s="3"/>
    </row>
    <row r="88" spans="1:5" ht="12.75" customHeight="1">
      <c r="A88" s="180" t="s">
        <v>203</v>
      </c>
      <c r="B88" s="193" t="s">
        <v>204</v>
      </c>
      <c r="C88" s="172"/>
      <c r="D88" s="172"/>
      <c r="E88" s="172"/>
    </row>
    <row r="89" spans="1:6" ht="12.75" customHeight="1">
      <c r="A89" s="340" t="s">
        <v>205</v>
      </c>
      <c r="B89" s="341" t="s">
        <v>206</v>
      </c>
      <c r="C89" s="342"/>
      <c r="D89" s="342"/>
      <c r="E89" s="342"/>
      <c r="F89" s="333"/>
    </row>
    <row r="90" spans="1:6" s="333" customFormat="1" ht="61.5" customHeight="1">
      <c r="A90" s="180" t="s">
        <v>208</v>
      </c>
      <c r="B90" s="193" t="s">
        <v>209</v>
      </c>
      <c r="C90" s="172"/>
      <c r="D90" s="172"/>
      <c r="E90" s="172"/>
      <c r="F90" s="3"/>
    </row>
    <row r="91" spans="1:5" ht="25.5" customHeight="1">
      <c r="A91" s="181" t="s">
        <v>210</v>
      </c>
      <c r="B91" s="197" t="s">
        <v>211</v>
      </c>
      <c r="C91" s="173"/>
      <c r="D91" s="173"/>
      <c r="E91" s="173"/>
    </row>
    <row r="92" spans="1:5" ht="15.75" customHeight="1">
      <c r="A92" s="180" t="s">
        <v>212</v>
      </c>
      <c r="B92" s="193" t="s">
        <v>213</v>
      </c>
      <c r="C92" s="172"/>
      <c r="D92" s="172"/>
      <c r="E92" s="172"/>
    </row>
    <row r="93" spans="1:5" ht="15.75" customHeight="1">
      <c r="A93" s="180" t="s">
        <v>214</v>
      </c>
      <c r="B93" s="193" t="s">
        <v>215</v>
      </c>
      <c r="C93" s="172"/>
      <c r="D93" s="172"/>
      <c r="E93" s="172"/>
    </row>
    <row r="94" spans="1:5" ht="15.75" customHeight="1">
      <c r="A94" s="180" t="s">
        <v>216</v>
      </c>
      <c r="B94" s="193" t="s">
        <v>217</v>
      </c>
      <c r="C94" s="172"/>
      <c r="D94" s="172"/>
      <c r="E94" s="172"/>
    </row>
    <row r="95" spans="1:5" ht="15.75" customHeight="1">
      <c r="A95" s="180" t="s">
        <v>218</v>
      </c>
      <c r="B95" s="193" t="s">
        <v>219</v>
      </c>
      <c r="C95" s="172"/>
      <c r="D95" s="172"/>
      <c r="E95" s="172"/>
    </row>
    <row r="96" spans="1:5" ht="24" customHeight="1">
      <c r="A96" s="181" t="s">
        <v>220</v>
      </c>
      <c r="B96" s="197" t="s">
        <v>221</v>
      </c>
      <c r="C96" s="173">
        <f>SUM(C92:C95)</f>
        <v>0</v>
      </c>
      <c r="D96" s="173">
        <f>SUM(D92:D95)</f>
        <v>0</v>
      </c>
      <c r="E96" s="173">
        <f>SUM(E92:E95)</f>
        <v>0</v>
      </c>
    </row>
    <row r="97" spans="1:5" ht="25.5">
      <c r="A97" s="180" t="s">
        <v>222</v>
      </c>
      <c r="B97" s="199" t="s">
        <v>223</v>
      </c>
      <c r="C97" s="172"/>
      <c r="D97" s="172"/>
      <c r="E97" s="172"/>
    </row>
    <row r="98" spans="1:5" ht="25.5" customHeight="1">
      <c r="A98" s="113" t="s">
        <v>224</v>
      </c>
      <c r="B98" s="193" t="s">
        <v>225</v>
      </c>
      <c r="C98" s="172"/>
      <c r="D98" s="172"/>
      <c r="E98" s="172"/>
    </row>
    <row r="99" spans="1:5" ht="27" customHeight="1">
      <c r="A99" s="181" t="s">
        <v>226</v>
      </c>
      <c r="B99" s="182" t="s">
        <v>227</v>
      </c>
      <c r="C99" s="44">
        <f>SUM(C97:C98)</f>
        <v>0</v>
      </c>
      <c r="D99" s="44">
        <f>SUM(D97:D98)</f>
        <v>0</v>
      </c>
      <c r="E99" s="44">
        <f>SUM(E97:E98)</f>
        <v>0</v>
      </c>
    </row>
    <row r="100" spans="1:5" ht="12.75">
      <c r="A100" s="180"/>
      <c r="B100" s="183" t="s">
        <v>228</v>
      </c>
      <c r="C100" s="148">
        <f>SUM(C99+C96+C91+C84+C77+C28+C22)</f>
        <v>5384034</v>
      </c>
      <c r="D100" s="148">
        <f>SUM(D99+D96+D91+D84+D77+D28+D22)</f>
        <v>5384034</v>
      </c>
      <c r="E100" s="148">
        <f>SUM(E99+E96+E91+E84+E77+E28+E22)</f>
        <v>2253184</v>
      </c>
    </row>
    <row r="101" spans="1:5" ht="12.75">
      <c r="A101" s="180"/>
      <c r="B101" s="183"/>
      <c r="C101" s="148"/>
      <c r="D101" s="148"/>
      <c r="E101" s="148"/>
    </row>
  </sheetData>
  <sheetProtection selectLockedCells="1" selectUnlockedCells="1"/>
  <mergeCells count="1">
    <mergeCell ref="A1:D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7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2"/>
  <sheetViews>
    <sheetView view="pageBreakPreview" zoomScale="90" zoomScaleSheetLayoutView="90" zoomScalePageLayoutView="0" workbookViewId="0" topLeftCell="A94">
      <selection activeCell="E38" sqref="E38"/>
    </sheetView>
  </sheetViews>
  <sheetFormatPr defaultColWidth="8.41015625" defaultRowHeight="18"/>
  <cols>
    <col min="1" max="1" width="8.41015625" style="3" customWidth="1"/>
    <col min="2" max="2" width="34" style="3" customWidth="1"/>
    <col min="3" max="3" width="9.33203125" style="119" customWidth="1"/>
    <col min="4" max="5" width="13.25" style="11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428</v>
      </c>
      <c r="B2" s="720"/>
      <c r="C2" s="720"/>
      <c r="D2" s="720"/>
      <c r="E2" s="3"/>
    </row>
    <row r="4" spans="1:5" ht="12.75">
      <c r="A4" s="94">
        <v>889921</v>
      </c>
      <c r="B4" s="43" t="s">
        <v>28</v>
      </c>
      <c r="C4" s="563" t="s">
        <v>416</v>
      </c>
      <c r="D4" s="563" t="s">
        <v>583</v>
      </c>
      <c r="E4" s="563" t="s">
        <v>606</v>
      </c>
    </row>
    <row r="5" spans="1:5" ht="12.75">
      <c r="A5" s="266">
        <v>107051</v>
      </c>
      <c r="B5" s="45"/>
      <c r="C5" s="354"/>
      <c r="D5" s="354"/>
      <c r="E5" s="354"/>
    </row>
    <row r="6" spans="1:5" ht="12.75">
      <c r="A6" s="122" t="s">
        <v>46</v>
      </c>
      <c r="B6" s="123" t="s">
        <v>47</v>
      </c>
      <c r="C6" s="354"/>
      <c r="D6" s="354"/>
      <c r="E6" s="354"/>
    </row>
    <row r="7" spans="1:5" ht="12.75">
      <c r="A7" s="124" t="s">
        <v>48</v>
      </c>
      <c r="B7" s="125" t="s">
        <v>49</v>
      </c>
      <c r="C7" s="354"/>
      <c r="D7" s="354"/>
      <c r="E7" s="354"/>
    </row>
    <row r="8" spans="1:5" ht="12.75">
      <c r="A8" s="124" t="s">
        <v>50</v>
      </c>
      <c r="B8" s="125" t="s">
        <v>51</v>
      </c>
      <c r="C8" s="358"/>
      <c r="D8" s="358"/>
      <c r="E8" s="358"/>
    </row>
    <row r="9" spans="1:5" ht="12.75">
      <c r="A9" s="124" t="s">
        <v>52</v>
      </c>
      <c r="B9" s="125" t="s">
        <v>53</v>
      </c>
      <c r="C9" s="354"/>
      <c r="D9" s="354"/>
      <c r="E9" s="354"/>
    </row>
    <row r="10" spans="1:5" ht="12.75">
      <c r="A10" s="124" t="s">
        <v>54</v>
      </c>
      <c r="B10" s="126" t="s">
        <v>55</v>
      </c>
      <c r="C10" s="354"/>
      <c r="D10" s="354"/>
      <c r="E10" s="354"/>
    </row>
    <row r="11" spans="1:5" ht="12.75">
      <c r="A11" s="124" t="s">
        <v>56</v>
      </c>
      <c r="B11" s="126" t="s">
        <v>57</v>
      </c>
      <c r="C11" s="354"/>
      <c r="D11" s="354"/>
      <c r="E11" s="354"/>
    </row>
    <row r="12" spans="1:5" ht="12.75">
      <c r="A12" s="124" t="s">
        <v>58</v>
      </c>
      <c r="B12" s="127" t="s">
        <v>229</v>
      </c>
      <c r="C12" s="354"/>
      <c r="D12" s="354"/>
      <c r="E12" s="354"/>
    </row>
    <row r="13" spans="1:5" ht="12.75">
      <c r="A13" s="124" t="s">
        <v>60</v>
      </c>
      <c r="B13" s="127" t="s">
        <v>61</v>
      </c>
      <c r="C13" s="354"/>
      <c r="D13" s="354"/>
      <c r="E13" s="354"/>
    </row>
    <row r="14" spans="1:5" ht="12.75">
      <c r="A14" s="124" t="s">
        <v>62</v>
      </c>
      <c r="B14" s="125" t="s">
        <v>230</v>
      </c>
      <c r="C14" s="354"/>
      <c r="D14" s="354"/>
      <c r="E14" s="354"/>
    </row>
    <row r="15" spans="1:5" ht="12.75">
      <c r="A15" s="124" t="s">
        <v>64</v>
      </c>
      <c r="B15" s="125" t="s">
        <v>231</v>
      </c>
      <c r="C15" s="354"/>
      <c r="D15" s="354"/>
      <c r="E15" s="354"/>
    </row>
    <row r="16" spans="1:5" ht="12.75">
      <c r="A16" s="128" t="s">
        <v>65</v>
      </c>
      <c r="B16" s="129" t="s">
        <v>66</v>
      </c>
      <c r="C16" s="354"/>
      <c r="D16" s="354"/>
      <c r="E16" s="354"/>
    </row>
    <row r="17" spans="1:5" ht="12.75">
      <c r="A17" s="130" t="s">
        <v>67</v>
      </c>
      <c r="B17" s="131" t="s">
        <v>68</v>
      </c>
      <c r="C17" s="361">
        <f>SUM(C6:C16)</f>
        <v>0</v>
      </c>
      <c r="D17" s="361">
        <f>SUM(D6:D16)</f>
        <v>0</v>
      </c>
      <c r="E17" s="361">
        <f>SUM(E6:E16)</f>
        <v>0</v>
      </c>
    </row>
    <row r="18" spans="1:5" ht="12.75">
      <c r="A18" s="133" t="s">
        <v>69</v>
      </c>
      <c r="B18" s="134" t="s">
        <v>70</v>
      </c>
      <c r="C18" s="354"/>
      <c r="D18" s="354"/>
      <c r="E18" s="354"/>
    </row>
    <row r="19" spans="1:5" ht="12.75">
      <c r="A19" s="133" t="s">
        <v>71</v>
      </c>
      <c r="B19" s="134" t="s">
        <v>72</v>
      </c>
      <c r="C19" s="354"/>
      <c r="D19" s="354"/>
      <c r="E19" s="354"/>
    </row>
    <row r="20" spans="1:5" ht="12.75">
      <c r="A20" s="133" t="s">
        <v>73</v>
      </c>
      <c r="B20" s="134" t="s">
        <v>74</v>
      </c>
      <c r="C20" s="354"/>
      <c r="D20" s="354"/>
      <c r="E20" s="354"/>
    </row>
    <row r="21" spans="1:5" ht="12.75">
      <c r="A21" s="133" t="s">
        <v>75</v>
      </c>
      <c r="B21" s="134" t="s">
        <v>76</v>
      </c>
      <c r="C21" s="354"/>
      <c r="D21" s="354"/>
      <c r="E21" s="354"/>
    </row>
    <row r="22" spans="1:5" ht="12.75">
      <c r="A22" s="130" t="s">
        <v>77</v>
      </c>
      <c r="B22" s="131" t="s">
        <v>78</v>
      </c>
      <c r="C22" s="361">
        <f>SUM(C18:C21)</f>
        <v>0</v>
      </c>
      <c r="D22" s="361">
        <f>SUM(D18:D21)</f>
        <v>0</v>
      </c>
      <c r="E22" s="361">
        <f>SUM(E18:E21)</f>
        <v>0</v>
      </c>
    </row>
    <row r="23" spans="1:5" ht="15.75" customHeight="1">
      <c r="A23" s="136" t="s">
        <v>79</v>
      </c>
      <c r="B23" s="137" t="s">
        <v>80</v>
      </c>
      <c r="C23" s="361">
        <f>SUM(C22,C17)</f>
        <v>0</v>
      </c>
      <c r="D23" s="361">
        <f>SUM(D22,D17)</f>
        <v>0</v>
      </c>
      <c r="E23" s="361">
        <f>SUM(E22,E17)</f>
        <v>0</v>
      </c>
    </row>
    <row r="24" spans="1:5" ht="12.75">
      <c r="A24" s="138"/>
      <c r="B24" s="139"/>
      <c r="C24" s="354"/>
      <c r="D24" s="354"/>
      <c r="E24" s="354"/>
    </row>
    <row r="25" spans="1:5" ht="12.75">
      <c r="A25" s="140" t="s">
        <v>81</v>
      </c>
      <c r="B25" s="141" t="s">
        <v>232</v>
      </c>
      <c r="C25" s="354"/>
      <c r="D25" s="354"/>
      <c r="E25" s="354"/>
    </row>
    <row r="26" spans="1:5" ht="12.75">
      <c r="A26" s="142" t="s">
        <v>83</v>
      </c>
      <c r="B26" s="141" t="s">
        <v>84</v>
      </c>
      <c r="C26" s="354"/>
      <c r="D26" s="354"/>
      <c r="E26" s="354"/>
    </row>
    <row r="27" spans="1:5" ht="12.75">
      <c r="A27" s="143" t="s">
        <v>85</v>
      </c>
      <c r="B27" s="144" t="s">
        <v>86</v>
      </c>
      <c r="C27" s="354"/>
      <c r="D27" s="354"/>
      <c r="E27" s="354"/>
    </row>
    <row r="28" spans="1:5" ht="12.75">
      <c r="A28" s="145" t="s">
        <v>87</v>
      </c>
      <c r="B28" s="144" t="s">
        <v>88</v>
      </c>
      <c r="C28" s="354"/>
      <c r="D28" s="354"/>
      <c r="E28" s="354"/>
    </row>
    <row r="29" spans="1:5" ht="12.75">
      <c r="A29" s="146" t="s">
        <v>89</v>
      </c>
      <c r="B29" s="147" t="s">
        <v>90</v>
      </c>
      <c r="C29" s="361">
        <f>SUM(C25:C28)</f>
        <v>0</v>
      </c>
      <c r="D29" s="361">
        <f>SUM(D25:D28)</f>
        <v>0</v>
      </c>
      <c r="E29" s="361">
        <f>SUM(E25:E28)</f>
        <v>0</v>
      </c>
    </row>
    <row r="30" spans="1:5" ht="12.75">
      <c r="A30" s="149"/>
      <c r="B30" s="150"/>
      <c r="C30" s="354"/>
      <c r="D30" s="354"/>
      <c r="E30" s="354"/>
    </row>
    <row r="31" spans="1:5" ht="12.75">
      <c r="A31" s="122" t="s">
        <v>91</v>
      </c>
      <c r="B31" s="151" t="s">
        <v>92</v>
      </c>
      <c r="C31" s="354"/>
      <c r="D31" s="354"/>
      <c r="E31" s="354"/>
    </row>
    <row r="32" spans="1:5" ht="12.75">
      <c r="A32" s="124" t="s">
        <v>93</v>
      </c>
      <c r="B32" s="125" t="s">
        <v>233</v>
      </c>
      <c r="C32" s="354"/>
      <c r="D32" s="354"/>
      <c r="E32" s="354"/>
    </row>
    <row r="33" spans="1:5" ht="12.75">
      <c r="A33" s="124" t="s">
        <v>95</v>
      </c>
      <c r="B33" s="125" t="s">
        <v>96</v>
      </c>
      <c r="C33" s="354"/>
      <c r="D33" s="354"/>
      <c r="E33" s="354"/>
    </row>
    <row r="34" spans="1:5" ht="12.75">
      <c r="A34" s="124" t="s">
        <v>97</v>
      </c>
      <c r="B34" s="125" t="s">
        <v>98</v>
      </c>
      <c r="C34" s="354"/>
      <c r="D34" s="354"/>
      <c r="E34" s="354"/>
    </row>
    <row r="35" spans="1:5" ht="12.75">
      <c r="A35" s="124" t="s">
        <v>99</v>
      </c>
      <c r="B35" s="125" t="s">
        <v>100</v>
      </c>
      <c r="C35" s="354"/>
      <c r="D35" s="354"/>
      <c r="E35" s="354"/>
    </row>
    <row r="36" spans="1:5" ht="12.75">
      <c r="A36" s="124" t="s">
        <v>101</v>
      </c>
      <c r="B36" s="152" t="s">
        <v>102</v>
      </c>
      <c r="C36" s="370">
        <f>SUM(C31:C35)</f>
        <v>0</v>
      </c>
      <c r="D36" s="370">
        <f>SUM(D31:D35)</f>
        <v>0</v>
      </c>
      <c r="E36" s="370">
        <f>SUM(E31:E35)</f>
        <v>0</v>
      </c>
    </row>
    <row r="37" spans="1:5" ht="12.75">
      <c r="A37" s="124" t="s">
        <v>103</v>
      </c>
      <c r="B37" s="125" t="s">
        <v>104</v>
      </c>
      <c r="C37" s="370">
        <v>1038330</v>
      </c>
      <c r="D37" s="370">
        <v>1038330</v>
      </c>
      <c r="E37" s="370">
        <v>506862</v>
      </c>
    </row>
    <row r="38" spans="1:5" ht="12.75">
      <c r="A38" s="124" t="s">
        <v>105</v>
      </c>
      <c r="B38" s="125" t="s">
        <v>106</v>
      </c>
      <c r="C38" s="354"/>
      <c r="D38" s="354"/>
      <c r="E38" s="354"/>
    </row>
    <row r="39" spans="1:5" ht="12.75">
      <c r="A39" s="124" t="s">
        <v>107</v>
      </c>
      <c r="B39" s="125" t="s">
        <v>108</v>
      </c>
      <c r="C39" s="354"/>
      <c r="D39" s="354"/>
      <c r="E39" s="354"/>
    </row>
    <row r="40" spans="1:5" ht="12.75">
      <c r="A40" s="124" t="s">
        <v>109</v>
      </c>
      <c r="B40" s="125" t="s">
        <v>110</v>
      </c>
      <c r="C40" s="354"/>
      <c r="D40" s="354"/>
      <c r="E40" s="354"/>
    </row>
    <row r="41" spans="1:5" ht="12.75">
      <c r="A41" s="154" t="s">
        <v>111</v>
      </c>
      <c r="B41" s="155" t="s">
        <v>112</v>
      </c>
      <c r="C41" s="354"/>
      <c r="D41" s="354"/>
      <c r="E41" s="354"/>
    </row>
    <row r="42" spans="1:5" ht="17.25" customHeight="1">
      <c r="A42" s="136" t="s">
        <v>113</v>
      </c>
      <c r="B42" s="156" t="s">
        <v>114</v>
      </c>
      <c r="C42" s="361">
        <f>SUM(C37:C41)</f>
        <v>1038330</v>
      </c>
      <c r="D42" s="361">
        <f>SUM(D37:D41)</f>
        <v>1038330</v>
      </c>
      <c r="E42" s="361">
        <f>SUM(E37:E41)</f>
        <v>506862</v>
      </c>
    </row>
    <row r="43" spans="1:5" ht="19.5" customHeight="1">
      <c r="A43" s="157" t="s">
        <v>115</v>
      </c>
      <c r="B43" s="158" t="s">
        <v>116</v>
      </c>
      <c r="C43" s="373">
        <f>SUM(C42,C36)</f>
        <v>1038330</v>
      </c>
      <c r="D43" s="373">
        <f>SUM(D42,D36)</f>
        <v>1038330</v>
      </c>
      <c r="E43" s="373">
        <f>SUM(E42,E36)</f>
        <v>506862</v>
      </c>
    </row>
    <row r="44" spans="1:5" ht="12.75">
      <c r="A44" s="122" t="s">
        <v>117</v>
      </c>
      <c r="B44" s="151" t="s">
        <v>118</v>
      </c>
      <c r="C44" s="354"/>
      <c r="D44" s="354"/>
      <c r="E44" s="354"/>
    </row>
    <row r="45" spans="1:5" ht="12.75">
      <c r="A45" s="160" t="s">
        <v>119</v>
      </c>
      <c r="B45" s="161" t="s">
        <v>120</v>
      </c>
      <c r="C45" s="354"/>
      <c r="D45" s="354"/>
      <c r="E45" s="354"/>
    </row>
    <row r="46" spans="1:5" ht="12.75">
      <c r="A46" s="124" t="s">
        <v>121</v>
      </c>
      <c r="B46" s="125" t="s">
        <v>122</v>
      </c>
      <c r="C46" s="354"/>
      <c r="D46" s="354"/>
      <c r="E46" s="354"/>
    </row>
    <row r="47" spans="1:5" ht="12.75">
      <c r="A47" s="162" t="s">
        <v>123</v>
      </c>
      <c r="B47" s="163" t="s">
        <v>124</v>
      </c>
      <c r="C47" s="373">
        <f>SUM(C44:C46)</f>
        <v>0</v>
      </c>
      <c r="D47" s="373">
        <f>SUM(D44:D46)</f>
        <v>0</v>
      </c>
      <c r="E47" s="373">
        <f>SUM(E44:E46)</f>
        <v>0</v>
      </c>
    </row>
    <row r="48" spans="1:5" ht="12.75">
      <c r="A48" s="124" t="s">
        <v>125</v>
      </c>
      <c r="B48" s="125" t="s">
        <v>126</v>
      </c>
      <c r="C48" s="354"/>
      <c r="D48" s="354"/>
      <c r="E48" s="354"/>
    </row>
    <row r="49" spans="1:5" ht="12.75">
      <c r="A49" s="124" t="s">
        <v>127</v>
      </c>
      <c r="B49" s="125" t="s">
        <v>128</v>
      </c>
      <c r="C49" s="354"/>
      <c r="D49" s="354"/>
      <c r="E49" s="354"/>
    </row>
    <row r="50" spans="1:5" ht="12.75">
      <c r="A50" s="124" t="s">
        <v>129</v>
      </c>
      <c r="B50" s="125" t="s">
        <v>130</v>
      </c>
      <c r="C50" s="354"/>
      <c r="D50" s="354"/>
      <c r="E50" s="354"/>
    </row>
    <row r="51" spans="1:5" ht="12.75">
      <c r="A51" s="162" t="s">
        <v>131</v>
      </c>
      <c r="B51" s="163" t="s">
        <v>132</v>
      </c>
      <c r="C51" s="373">
        <f>SUM(C48:C50)</f>
        <v>0</v>
      </c>
      <c r="D51" s="373">
        <f>SUM(D48:D50)</f>
        <v>0</v>
      </c>
      <c r="E51" s="373">
        <f>SUM(E48:E50)</f>
        <v>0</v>
      </c>
    </row>
    <row r="52" spans="1:5" ht="12.75">
      <c r="A52" s="124" t="s">
        <v>133</v>
      </c>
      <c r="B52" s="125" t="s">
        <v>134</v>
      </c>
      <c r="C52" s="354"/>
      <c r="D52" s="354"/>
      <c r="E52" s="354"/>
    </row>
    <row r="53" spans="1:5" ht="12.75">
      <c r="A53" s="124" t="s">
        <v>135</v>
      </c>
      <c r="B53" s="125" t="s">
        <v>136</v>
      </c>
      <c r="C53" s="354"/>
      <c r="D53" s="354"/>
      <c r="E53" s="354"/>
    </row>
    <row r="54" spans="1:5" ht="12.75">
      <c r="A54" s="124" t="s">
        <v>137</v>
      </c>
      <c r="B54" s="125" t="s">
        <v>138</v>
      </c>
      <c r="C54" s="354"/>
      <c r="D54" s="354"/>
      <c r="E54" s="354"/>
    </row>
    <row r="55" spans="1:5" ht="12.75">
      <c r="A55" s="162" t="s">
        <v>139</v>
      </c>
      <c r="B55" s="163" t="s">
        <v>140</v>
      </c>
      <c r="C55" s="373">
        <f>SUM(C53:C54)</f>
        <v>0</v>
      </c>
      <c r="D55" s="373">
        <f>SUM(D53:D54)</f>
        <v>0</v>
      </c>
      <c r="E55" s="373">
        <f>SUM(E53:E54)</f>
        <v>0</v>
      </c>
    </row>
    <row r="56" spans="1:5" ht="12.75">
      <c r="A56" s="162" t="s">
        <v>141</v>
      </c>
      <c r="B56" s="164" t="s">
        <v>142</v>
      </c>
      <c r="C56" s="390"/>
      <c r="D56" s="390"/>
      <c r="E56" s="390"/>
    </row>
    <row r="57" spans="1:5" ht="12.75">
      <c r="A57" s="154"/>
      <c r="B57" s="89" t="s">
        <v>143</v>
      </c>
      <c r="C57" s="391"/>
      <c r="D57" s="391"/>
      <c r="E57" s="391"/>
    </row>
    <row r="58" spans="1:5" ht="12.75">
      <c r="A58" s="154" t="s">
        <v>144</v>
      </c>
      <c r="B58" s="89" t="s">
        <v>145</v>
      </c>
      <c r="C58" s="392"/>
      <c r="D58" s="392"/>
      <c r="E58" s="392"/>
    </row>
    <row r="59" spans="1:5" ht="12.75">
      <c r="A59" s="154" t="s">
        <v>146</v>
      </c>
      <c r="B59" s="89" t="s">
        <v>147</v>
      </c>
      <c r="C59" s="391"/>
      <c r="D59" s="391"/>
      <c r="E59" s="391"/>
    </row>
    <row r="60" spans="1:5" ht="20.25" customHeight="1">
      <c r="A60" s="167" t="s">
        <v>148</v>
      </c>
      <c r="B60" s="91" t="s">
        <v>149</v>
      </c>
      <c r="C60" s="393">
        <f>SUM(C58:C59)</f>
        <v>0</v>
      </c>
      <c r="D60" s="393">
        <f>SUM(D58:D59)</f>
        <v>0</v>
      </c>
      <c r="E60" s="393">
        <f>SUM(E58:E59)</f>
        <v>0</v>
      </c>
    </row>
    <row r="61" spans="1:5" ht="12" customHeight="1">
      <c r="A61" s="145" t="s">
        <v>150</v>
      </c>
      <c r="B61" s="93" t="s">
        <v>151</v>
      </c>
      <c r="C61" s="393"/>
      <c r="D61" s="393"/>
      <c r="E61" s="393"/>
    </row>
    <row r="62" spans="1:5" ht="12" customHeight="1">
      <c r="A62" s="145" t="s">
        <v>152</v>
      </c>
      <c r="B62" s="93" t="s">
        <v>153</v>
      </c>
      <c r="C62" s="393"/>
      <c r="D62" s="393"/>
      <c r="E62" s="393"/>
    </row>
    <row r="63" spans="1:5" ht="12" customHeight="1">
      <c r="A63" s="145" t="s">
        <v>154</v>
      </c>
      <c r="B63" s="93" t="s">
        <v>155</v>
      </c>
      <c r="C63" s="393"/>
      <c r="D63" s="393"/>
      <c r="E63" s="393"/>
    </row>
    <row r="64" spans="1:5" ht="12" customHeight="1">
      <c r="A64" s="145" t="s">
        <v>156</v>
      </c>
      <c r="B64" s="93" t="s">
        <v>157</v>
      </c>
      <c r="C64" s="393"/>
      <c r="D64" s="393"/>
      <c r="E64" s="393"/>
    </row>
    <row r="65" spans="1:5" ht="12" customHeight="1">
      <c r="A65" s="169" t="s">
        <v>158</v>
      </c>
      <c r="B65" s="91" t="s">
        <v>159</v>
      </c>
      <c r="C65" s="393">
        <f>SUM(C61:C64)</f>
        <v>0</v>
      </c>
      <c r="D65" s="393">
        <f>SUM(D61:D64)</f>
        <v>0</v>
      </c>
      <c r="E65" s="393">
        <f>SUM(E61:E64)</f>
        <v>0</v>
      </c>
    </row>
    <row r="66" spans="1:5" ht="12" customHeight="1">
      <c r="A66" s="170" t="s">
        <v>160</v>
      </c>
      <c r="B66" s="88" t="s">
        <v>161</v>
      </c>
      <c r="C66" s="394">
        <f>SUM(C65+C60+C56+C55+C52)</f>
        <v>0</v>
      </c>
      <c r="D66" s="394">
        <f>SUM(D65+D60+D56+D55+D52)</f>
        <v>0</v>
      </c>
      <c r="E66" s="394">
        <f>SUM(E65+E60+E56+E55+E52)</f>
        <v>0</v>
      </c>
    </row>
    <row r="67" spans="1:5" ht="12" customHeight="1">
      <c r="A67" s="124" t="s">
        <v>162</v>
      </c>
      <c r="B67" s="93" t="s">
        <v>163</v>
      </c>
      <c r="C67" s="391"/>
      <c r="D67" s="391"/>
      <c r="E67" s="391"/>
    </row>
    <row r="68" spans="1:5" ht="12" customHeight="1">
      <c r="A68" s="124" t="s">
        <v>164</v>
      </c>
      <c r="B68" s="93" t="s">
        <v>165</v>
      </c>
      <c r="C68" s="391"/>
      <c r="D68" s="391"/>
      <c r="E68" s="391"/>
    </row>
    <row r="69" spans="1:5" ht="18" customHeight="1">
      <c r="A69" s="162" t="s">
        <v>166</v>
      </c>
      <c r="B69" s="88" t="s">
        <v>167</v>
      </c>
      <c r="C69" s="394">
        <f>SUM(C67:C68)</f>
        <v>0</v>
      </c>
      <c r="D69" s="394">
        <f>SUM(D67:D68)</f>
        <v>0</v>
      </c>
      <c r="E69" s="394">
        <f>SUM(E67:E68)</f>
        <v>0</v>
      </c>
    </row>
    <row r="70" spans="1:6" ht="26.25" customHeight="1">
      <c r="A70" s="167" t="s">
        <v>168</v>
      </c>
      <c r="B70" s="91" t="s">
        <v>169</v>
      </c>
      <c r="C70" s="393">
        <v>280349</v>
      </c>
      <c r="D70" s="393">
        <v>280349</v>
      </c>
      <c r="E70" s="393">
        <v>100266</v>
      </c>
      <c r="F70" s="3">
        <f>E70*27%</f>
        <v>27071.820000000003</v>
      </c>
    </row>
    <row r="71" spans="1:5" ht="12" customHeight="1">
      <c r="A71" s="136" t="s">
        <v>170</v>
      </c>
      <c r="B71" s="91" t="s">
        <v>171</v>
      </c>
      <c r="C71" s="393"/>
      <c r="D71" s="393"/>
      <c r="E71" s="393"/>
    </row>
    <row r="72" spans="1:5" ht="12" customHeight="1">
      <c r="A72" s="45" t="s">
        <v>172</v>
      </c>
      <c r="B72" s="91" t="s">
        <v>173</v>
      </c>
      <c r="C72" s="393"/>
      <c r="D72" s="393"/>
      <c r="E72" s="393"/>
    </row>
    <row r="73" spans="1:5" ht="11.25" customHeight="1">
      <c r="A73" s="174" t="s">
        <v>174</v>
      </c>
      <c r="B73" s="100" t="s">
        <v>175</v>
      </c>
      <c r="C73" s="393"/>
      <c r="D73" s="393"/>
      <c r="E73" s="393"/>
    </row>
    <row r="74" spans="1:5" ht="11.25" customHeight="1">
      <c r="A74" s="175" t="s">
        <v>176</v>
      </c>
      <c r="B74" s="101" t="s">
        <v>177</v>
      </c>
      <c r="C74" s="391"/>
      <c r="D74" s="391"/>
      <c r="E74" s="391"/>
    </row>
    <row r="75" spans="1:5" ht="11.25" customHeight="1">
      <c r="A75" s="175" t="s">
        <v>178</v>
      </c>
      <c r="B75" s="101" t="s">
        <v>179</v>
      </c>
      <c r="C75" s="391"/>
      <c r="D75" s="391"/>
      <c r="E75" s="391"/>
    </row>
    <row r="76" spans="1:5" ht="11.25" customHeight="1">
      <c r="A76" s="176" t="s">
        <v>180</v>
      </c>
      <c r="B76" s="91" t="s">
        <v>181</v>
      </c>
      <c r="C76" s="393">
        <f>SUM(C74:C75)</f>
        <v>0</v>
      </c>
      <c r="D76" s="393">
        <f>SUM(D74:D75)</f>
        <v>0</v>
      </c>
      <c r="E76" s="393">
        <f>SUM(E74:E75)</f>
        <v>0</v>
      </c>
    </row>
    <row r="77" spans="1:5" ht="24.75" customHeight="1">
      <c r="A77" s="177" t="s">
        <v>182</v>
      </c>
      <c r="B77" s="88" t="s">
        <v>183</v>
      </c>
      <c r="C77" s="394">
        <f>C76+C73+C72+C71+C70</f>
        <v>280349</v>
      </c>
      <c r="D77" s="394">
        <f>D76+D73+D72+D71+D70</f>
        <v>280349</v>
      </c>
      <c r="E77" s="394">
        <f>E76+E73+E72+E71+E70</f>
        <v>100266</v>
      </c>
    </row>
    <row r="78" spans="1:9" ht="19.5" customHeight="1">
      <c r="A78" s="178" t="s">
        <v>184</v>
      </c>
      <c r="B78" s="106" t="s">
        <v>185</v>
      </c>
      <c r="C78" s="394">
        <f>SUM(C77+C69+C66+C47+C43)</f>
        <v>1318679</v>
      </c>
      <c r="D78" s="394">
        <f>SUM(D77+D69+D66+D47+D43)</f>
        <v>1318679</v>
      </c>
      <c r="E78" s="394">
        <f>SUM(E77+E69+E66+E47+E43)</f>
        <v>607128</v>
      </c>
      <c r="F78" s="104"/>
      <c r="G78" s="104"/>
      <c r="H78" s="104"/>
      <c r="I78" s="104"/>
    </row>
    <row r="79" spans="1:9" ht="17.25" customHeight="1">
      <c r="A79" s="176" t="s">
        <v>186</v>
      </c>
      <c r="B79" s="93" t="s">
        <v>187</v>
      </c>
      <c r="C79" s="393"/>
      <c r="D79" s="393"/>
      <c r="E79" s="393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93"/>
      <c r="D80" s="393"/>
      <c r="E80" s="393"/>
      <c r="F80" s="104"/>
      <c r="G80" s="104"/>
      <c r="H80" s="104"/>
      <c r="I80" s="104"/>
    </row>
    <row r="81" spans="1:9" ht="11.25" customHeight="1">
      <c r="A81" s="176"/>
      <c r="B81" s="141" t="s">
        <v>190</v>
      </c>
      <c r="C81" s="393"/>
      <c r="D81" s="393"/>
      <c r="E81" s="393"/>
      <c r="F81" s="104"/>
      <c r="G81" s="104"/>
      <c r="H81" s="104"/>
      <c r="I81" s="104"/>
    </row>
    <row r="82" spans="1:5" ht="11.25" customHeight="1">
      <c r="A82" s="176"/>
      <c r="B82" s="141" t="s">
        <v>191</v>
      </c>
      <c r="C82" s="354"/>
      <c r="D82" s="354"/>
      <c r="E82" s="354"/>
    </row>
    <row r="83" spans="1:5" ht="11.25" customHeight="1">
      <c r="A83" s="176"/>
      <c r="B83" s="67" t="s">
        <v>192</v>
      </c>
      <c r="C83" s="354"/>
      <c r="D83" s="354"/>
      <c r="E83" s="354"/>
    </row>
    <row r="84" spans="1:5" ht="12.75">
      <c r="A84" s="177" t="s">
        <v>193</v>
      </c>
      <c r="B84" s="88" t="s">
        <v>194</v>
      </c>
      <c r="C84" s="361">
        <f>SUM(C80:C83)</f>
        <v>0</v>
      </c>
      <c r="D84" s="361">
        <f>SUM(D80:D83)</f>
        <v>0</v>
      </c>
      <c r="E84" s="361">
        <f>SUM(E80:E83)</f>
        <v>0</v>
      </c>
    </row>
    <row r="85" spans="1:5" s="108" customFormat="1" ht="12.75">
      <c r="A85" s="178" t="s">
        <v>195</v>
      </c>
      <c r="B85" s="178" t="s">
        <v>196</v>
      </c>
      <c r="C85" s="373">
        <f>SUM(C79+C84)</f>
        <v>0</v>
      </c>
      <c r="D85" s="373">
        <f>SUM(D79+D84)</f>
        <v>0</v>
      </c>
      <c r="E85" s="373">
        <f>SUM(E79+E84)</f>
        <v>0</v>
      </c>
    </row>
    <row r="86" spans="1:5" ht="16.5" customHeight="1">
      <c r="A86" s="141" t="s">
        <v>197</v>
      </c>
      <c r="B86" s="93" t="s">
        <v>198</v>
      </c>
      <c r="C86" s="391"/>
      <c r="D86" s="391"/>
      <c r="E86" s="391"/>
    </row>
    <row r="87" spans="1:5" s="111" customFormat="1" ht="16.5" customHeight="1">
      <c r="A87" s="141" t="s">
        <v>199</v>
      </c>
      <c r="B87" s="93" t="s">
        <v>200</v>
      </c>
      <c r="C87" s="391"/>
      <c r="D87" s="391"/>
      <c r="E87" s="391"/>
    </row>
    <row r="88" spans="1:5" ht="16.5" customHeight="1">
      <c r="A88" s="180" t="s">
        <v>201</v>
      </c>
      <c r="B88" s="93" t="s">
        <v>202</v>
      </c>
      <c r="C88" s="391"/>
      <c r="D88" s="391"/>
      <c r="E88" s="391"/>
    </row>
    <row r="89" spans="1:5" ht="16.5" customHeight="1">
      <c r="A89" s="180" t="s">
        <v>203</v>
      </c>
      <c r="B89" s="93" t="s">
        <v>204</v>
      </c>
      <c r="C89" s="391"/>
      <c r="D89" s="391"/>
      <c r="E89" s="391"/>
    </row>
    <row r="90" spans="1:5" ht="16.5" customHeight="1">
      <c r="A90" s="180" t="s">
        <v>205</v>
      </c>
      <c r="B90" s="93" t="s">
        <v>206</v>
      </c>
      <c r="C90" s="391"/>
      <c r="D90" s="391"/>
      <c r="E90" s="391"/>
    </row>
    <row r="91" spans="1:5" ht="25.5" customHeight="1">
      <c r="A91" s="180" t="s">
        <v>208</v>
      </c>
      <c r="B91" s="93" t="s">
        <v>209</v>
      </c>
      <c r="C91" s="391"/>
      <c r="D91" s="391"/>
      <c r="E91" s="391"/>
    </row>
    <row r="92" spans="1:5" ht="12.75">
      <c r="A92" s="181" t="s">
        <v>210</v>
      </c>
      <c r="B92" s="106" t="s">
        <v>211</v>
      </c>
      <c r="C92" s="393">
        <f>SUM(C86:C91)</f>
        <v>0</v>
      </c>
      <c r="D92" s="393">
        <f>SUM(D86:D91)</f>
        <v>0</v>
      </c>
      <c r="E92" s="393">
        <f>SUM(E86:E91)</f>
        <v>0</v>
      </c>
    </row>
    <row r="93" spans="1:5" ht="12.75">
      <c r="A93" s="180" t="s">
        <v>212</v>
      </c>
      <c r="B93" s="93" t="s">
        <v>213</v>
      </c>
      <c r="C93" s="391"/>
      <c r="D93" s="391"/>
      <c r="E93" s="391"/>
    </row>
    <row r="94" spans="1:5" ht="12.75">
      <c r="A94" s="180" t="s">
        <v>214</v>
      </c>
      <c r="B94" s="93" t="s">
        <v>215</v>
      </c>
      <c r="C94" s="391"/>
      <c r="D94" s="391"/>
      <c r="E94" s="391"/>
    </row>
    <row r="95" spans="1:5" ht="12.75">
      <c r="A95" s="180" t="s">
        <v>216</v>
      </c>
      <c r="B95" s="93" t="s">
        <v>217</v>
      </c>
      <c r="C95" s="391"/>
      <c r="D95" s="391"/>
      <c r="E95" s="391"/>
    </row>
    <row r="96" spans="1:5" ht="24" customHeight="1">
      <c r="A96" s="180" t="s">
        <v>218</v>
      </c>
      <c r="B96" s="93" t="s">
        <v>219</v>
      </c>
      <c r="C96" s="391"/>
      <c r="D96" s="391"/>
      <c r="E96" s="391"/>
    </row>
    <row r="97" spans="1:5" ht="12.75">
      <c r="A97" s="181" t="s">
        <v>220</v>
      </c>
      <c r="B97" s="106" t="s">
        <v>221</v>
      </c>
      <c r="C97" s="393">
        <f>SUM(C93:C96)</f>
        <v>0</v>
      </c>
      <c r="D97" s="393">
        <f>SUM(D93:D96)</f>
        <v>0</v>
      </c>
      <c r="E97" s="393">
        <f>SUM(E93:E96)</f>
        <v>0</v>
      </c>
    </row>
    <row r="98" spans="1:5" ht="25.5" customHeight="1">
      <c r="A98" s="180" t="s">
        <v>222</v>
      </c>
      <c r="B98" s="115" t="s">
        <v>223</v>
      </c>
      <c r="C98" s="391"/>
      <c r="D98" s="391"/>
      <c r="E98" s="391"/>
    </row>
    <row r="99" spans="1:5" ht="27" customHeight="1">
      <c r="A99" s="113" t="s">
        <v>224</v>
      </c>
      <c r="B99" s="93" t="s">
        <v>225</v>
      </c>
      <c r="C99" s="391"/>
      <c r="D99" s="391"/>
      <c r="E99" s="391"/>
    </row>
    <row r="100" spans="1:5" ht="12.75">
      <c r="A100" s="181" t="s">
        <v>226</v>
      </c>
      <c r="B100" s="182" t="s">
        <v>227</v>
      </c>
      <c r="C100" s="361">
        <f>SUM(C98:C99)</f>
        <v>0</v>
      </c>
      <c r="D100" s="361">
        <f>SUM(D98:D99)</f>
        <v>0</v>
      </c>
      <c r="E100" s="361">
        <f>SUM(E98:E99)</f>
        <v>0</v>
      </c>
    </row>
    <row r="101" spans="1:5" ht="12.75">
      <c r="A101" s="180"/>
      <c r="B101" s="183" t="s">
        <v>228</v>
      </c>
      <c r="C101" s="361">
        <f>SUM(C100+C97+C92+C85+C78+C29+C23)</f>
        <v>1318679</v>
      </c>
      <c r="D101" s="361">
        <f>SUM(D100+D97+D92+D85+D78+D29+D23)</f>
        <v>1318679</v>
      </c>
      <c r="E101" s="361">
        <f>SUM(E100+E97+E92+E85+E78+E29+E23)</f>
        <v>607128</v>
      </c>
    </row>
    <row r="104" ht="15">
      <c r="B104" s="575" t="s">
        <v>335</v>
      </c>
    </row>
    <row r="105" ht="15">
      <c r="B105" s="575" t="s">
        <v>493</v>
      </c>
    </row>
    <row r="106" ht="15">
      <c r="B106" s="575" t="s">
        <v>336</v>
      </c>
    </row>
    <row r="107" ht="14.25">
      <c r="B107" s="577" t="s">
        <v>250</v>
      </c>
    </row>
    <row r="108" ht="18.75">
      <c r="B108"/>
    </row>
    <row r="109" ht="15">
      <c r="B109" s="575" t="s">
        <v>337</v>
      </c>
    </row>
    <row r="110" ht="15">
      <c r="B110" s="575" t="s">
        <v>338</v>
      </c>
    </row>
    <row r="111" ht="15">
      <c r="B111" s="575" t="s">
        <v>336</v>
      </c>
    </row>
    <row r="112" ht="14.25">
      <c r="B112" s="577" t="s">
        <v>250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49" r:id="rId1"/>
  <headerFooter alignWithMargins="0">
    <oddHeader>&amp;L&amp;D&amp;C&amp;P/&amp;N</oddHeader>
    <oddFooter>&amp;L&amp;"Times New Roman,Normál"&amp;12&amp;F&amp;R&amp;A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85">
      <selection activeCell="E60" sqref="E60"/>
    </sheetView>
  </sheetViews>
  <sheetFormatPr defaultColWidth="8.41015625" defaultRowHeight="18"/>
  <cols>
    <col min="1" max="1" width="8.41015625" style="3" customWidth="1"/>
    <col min="2" max="2" width="32.25" style="3" customWidth="1"/>
    <col min="3" max="3" width="8.41015625" style="119" customWidth="1"/>
    <col min="4" max="5" width="13.25" style="11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4" spans="1:5" ht="12.75">
      <c r="A4" s="94">
        <v>889922</v>
      </c>
      <c r="B4" s="43" t="s">
        <v>29</v>
      </c>
      <c r="C4" s="543" t="s">
        <v>416</v>
      </c>
      <c r="D4" s="543" t="s">
        <v>583</v>
      </c>
      <c r="E4" s="543" t="s">
        <v>606</v>
      </c>
    </row>
    <row r="5" spans="1:5" ht="12.75">
      <c r="A5" s="266">
        <v>107052</v>
      </c>
      <c r="B5" s="45"/>
      <c r="C5" s="354"/>
      <c r="D5" s="354"/>
      <c r="E5" s="354"/>
    </row>
    <row r="6" spans="1:5" ht="12.75">
      <c r="A6" s="122" t="s">
        <v>46</v>
      </c>
      <c r="B6" s="123" t="s">
        <v>47</v>
      </c>
      <c r="C6" s="354"/>
      <c r="D6" s="354"/>
      <c r="E6" s="354"/>
    </row>
    <row r="7" spans="1:5" ht="12.75">
      <c r="A7" s="124" t="s">
        <v>48</v>
      </c>
      <c r="B7" s="125" t="s">
        <v>49</v>
      </c>
      <c r="C7" s="354"/>
      <c r="D7" s="354"/>
      <c r="E7" s="354"/>
    </row>
    <row r="8" spans="1:5" ht="12.75">
      <c r="A8" s="124" t="s">
        <v>50</v>
      </c>
      <c r="B8" s="125" t="s">
        <v>51</v>
      </c>
      <c r="C8" s="358"/>
      <c r="D8" s="358"/>
      <c r="E8" s="358"/>
    </row>
    <row r="9" spans="1:5" ht="12.75">
      <c r="A9" s="124" t="s">
        <v>52</v>
      </c>
      <c r="B9" s="125" t="s">
        <v>53</v>
      </c>
      <c r="C9" s="354"/>
      <c r="D9" s="354"/>
      <c r="E9" s="354"/>
    </row>
    <row r="10" spans="1:5" ht="12.75">
      <c r="A10" s="124" t="s">
        <v>54</v>
      </c>
      <c r="B10" s="126" t="s">
        <v>55</v>
      </c>
      <c r="C10" s="354"/>
      <c r="D10" s="354"/>
      <c r="E10" s="354"/>
    </row>
    <row r="11" spans="1:5" ht="12.75">
      <c r="A11" s="124" t="s">
        <v>56</v>
      </c>
      <c r="B11" s="126" t="s">
        <v>57</v>
      </c>
      <c r="C11" s="354"/>
      <c r="D11" s="354"/>
      <c r="E11" s="354"/>
    </row>
    <row r="12" spans="1:5" ht="12.75">
      <c r="A12" s="124" t="s">
        <v>58</v>
      </c>
      <c r="B12" s="127" t="s">
        <v>229</v>
      </c>
      <c r="C12" s="354"/>
      <c r="D12" s="354"/>
      <c r="E12" s="354"/>
    </row>
    <row r="13" spans="1:5" ht="12.75">
      <c r="A13" s="124" t="s">
        <v>60</v>
      </c>
      <c r="B13" s="127" t="s">
        <v>61</v>
      </c>
      <c r="C13" s="354"/>
      <c r="D13" s="354"/>
      <c r="E13" s="354"/>
    </row>
    <row r="14" spans="1:5" ht="12.75">
      <c r="A14" s="124" t="s">
        <v>62</v>
      </c>
      <c r="B14" s="125" t="s">
        <v>230</v>
      </c>
      <c r="C14" s="354"/>
      <c r="D14" s="354"/>
      <c r="E14" s="354"/>
    </row>
    <row r="15" spans="1:5" ht="12.75">
      <c r="A15" s="124" t="s">
        <v>64</v>
      </c>
      <c r="B15" s="125" t="s">
        <v>231</v>
      </c>
      <c r="C15" s="354"/>
      <c r="D15" s="354"/>
      <c r="E15" s="354"/>
    </row>
    <row r="16" spans="1:5" ht="12.75">
      <c r="A16" s="128" t="s">
        <v>65</v>
      </c>
      <c r="B16" s="129" t="s">
        <v>66</v>
      </c>
      <c r="C16" s="354"/>
      <c r="D16" s="354"/>
      <c r="E16" s="354"/>
    </row>
    <row r="17" spans="1:5" ht="12.75">
      <c r="A17" s="130" t="s">
        <v>67</v>
      </c>
      <c r="B17" s="131" t="s">
        <v>68</v>
      </c>
      <c r="C17" s="361">
        <f>SUM(C6:C16)</f>
        <v>0</v>
      </c>
      <c r="D17" s="361">
        <f>SUM(D6:D16)</f>
        <v>0</v>
      </c>
      <c r="E17" s="361">
        <f>SUM(E6:E16)</f>
        <v>0</v>
      </c>
    </row>
    <row r="18" spans="1:5" ht="12.75">
      <c r="A18" s="133" t="s">
        <v>69</v>
      </c>
      <c r="B18" s="134" t="s">
        <v>70</v>
      </c>
      <c r="C18" s="354"/>
      <c r="D18" s="354"/>
      <c r="E18" s="354"/>
    </row>
    <row r="19" spans="1:5" ht="12.75">
      <c r="A19" s="133" t="s">
        <v>71</v>
      </c>
      <c r="B19" s="134" t="s">
        <v>72</v>
      </c>
      <c r="C19" s="354"/>
      <c r="D19" s="354"/>
      <c r="E19" s="354"/>
    </row>
    <row r="20" spans="1:5" ht="12.75">
      <c r="A20" s="133" t="s">
        <v>73</v>
      </c>
      <c r="B20" s="134" t="s">
        <v>74</v>
      </c>
      <c r="C20" s="354"/>
      <c r="D20" s="354"/>
      <c r="E20" s="354"/>
    </row>
    <row r="21" spans="1:5" ht="12.75">
      <c r="A21" s="133" t="s">
        <v>75</v>
      </c>
      <c r="B21" s="134" t="s">
        <v>76</v>
      </c>
      <c r="C21" s="354"/>
      <c r="D21" s="354"/>
      <c r="E21" s="354"/>
    </row>
    <row r="22" spans="1:5" ht="12.75">
      <c r="A22" s="130" t="s">
        <v>77</v>
      </c>
      <c r="B22" s="131" t="s">
        <v>78</v>
      </c>
      <c r="C22" s="361">
        <f>SUM(C18:C21)</f>
        <v>0</v>
      </c>
      <c r="D22" s="361">
        <f>SUM(D18:D21)</f>
        <v>0</v>
      </c>
      <c r="E22" s="361">
        <f>SUM(E18:E21)</f>
        <v>0</v>
      </c>
    </row>
    <row r="23" spans="1:5" ht="18" customHeight="1">
      <c r="A23" s="136" t="s">
        <v>79</v>
      </c>
      <c r="B23" s="137" t="s">
        <v>80</v>
      </c>
      <c r="C23" s="361">
        <f>SUM(C22,C17)</f>
        <v>0</v>
      </c>
      <c r="D23" s="361">
        <f>SUM(D22,D17)</f>
        <v>0</v>
      </c>
      <c r="E23" s="361">
        <f>SUM(E22,E17)</f>
        <v>0</v>
      </c>
    </row>
    <row r="24" spans="1:5" ht="12.75">
      <c r="A24" s="138"/>
      <c r="B24" s="139"/>
      <c r="C24" s="354"/>
      <c r="D24" s="354"/>
      <c r="E24" s="354"/>
    </row>
    <row r="25" spans="1:5" ht="12.75">
      <c r="A25" s="140" t="s">
        <v>81</v>
      </c>
      <c r="B25" s="141" t="s">
        <v>232</v>
      </c>
      <c r="C25" s="354"/>
      <c r="D25" s="354"/>
      <c r="E25" s="354"/>
    </row>
    <row r="26" spans="1:5" ht="12.75">
      <c r="A26" s="142" t="s">
        <v>83</v>
      </c>
      <c r="B26" s="141" t="s">
        <v>84</v>
      </c>
      <c r="C26" s="354"/>
      <c r="D26" s="354"/>
      <c r="E26" s="354"/>
    </row>
    <row r="27" spans="1:5" ht="12.75">
      <c r="A27" s="143" t="s">
        <v>85</v>
      </c>
      <c r="B27" s="144" t="s">
        <v>86</v>
      </c>
      <c r="C27" s="354"/>
      <c r="D27" s="354"/>
      <c r="E27" s="354"/>
    </row>
    <row r="28" spans="1:5" ht="12.75">
      <c r="A28" s="145" t="s">
        <v>87</v>
      </c>
      <c r="B28" s="144" t="s">
        <v>88</v>
      </c>
      <c r="C28" s="354"/>
      <c r="D28" s="354"/>
      <c r="E28" s="354"/>
    </row>
    <row r="29" spans="1:5" ht="12.75">
      <c r="A29" s="146" t="s">
        <v>89</v>
      </c>
      <c r="B29" s="147" t="s">
        <v>90</v>
      </c>
      <c r="C29" s="361">
        <f>SUM(C25:C28)</f>
        <v>0</v>
      </c>
      <c r="D29" s="361">
        <f>SUM(D25:D28)</f>
        <v>0</v>
      </c>
      <c r="E29" s="361">
        <f>SUM(E25:E28)</f>
        <v>0</v>
      </c>
    </row>
    <row r="30" spans="1:5" ht="12.75">
      <c r="A30" s="149"/>
      <c r="B30" s="150"/>
      <c r="C30" s="354"/>
      <c r="D30" s="354"/>
      <c r="E30" s="354"/>
    </row>
    <row r="31" spans="1:5" ht="12.75">
      <c r="A31" s="122" t="s">
        <v>91</v>
      </c>
      <c r="B31" s="151" t="s">
        <v>92</v>
      </c>
      <c r="C31" s="354"/>
      <c r="D31" s="354"/>
      <c r="E31" s="354"/>
    </row>
    <row r="32" spans="1:5" ht="12.75">
      <c r="A32" s="124" t="s">
        <v>93</v>
      </c>
      <c r="B32" s="125" t="s">
        <v>233</v>
      </c>
      <c r="C32" s="354"/>
      <c r="D32" s="354"/>
      <c r="E32" s="354"/>
    </row>
    <row r="33" spans="1:5" ht="12.75">
      <c r="A33" s="124" t="s">
        <v>95</v>
      </c>
      <c r="B33" s="125" t="s">
        <v>96</v>
      </c>
      <c r="C33" s="354"/>
      <c r="D33" s="354"/>
      <c r="E33" s="354"/>
    </row>
    <row r="34" spans="1:5" ht="12.75">
      <c r="A34" s="124" t="s">
        <v>97</v>
      </c>
      <c r="B34" s="125" t="s">
        <v>98</v>
      </c>
      <c r="C34" s="354"/>
      <c r="D34" s="354"/>
      <c r="E34" s="354"/>
    </row>
    <row r="35" spans="1:5" ht="12.75">
      <c r="A35" s="124" t="s">
        <v>99</v>
      </c>
      <c r="B35" s="125" t="s">
        <v>100</v>
      </c>
      <c r="C35" s="354"/>
      <c r="D35" s="354"/>
      <c r="E35" s="354"/>
    </row>
    <row r="36" spans="1:5" ht="12.75">
      <c r="A36" s="124" t="s">
        <v>101</v>
      </c>
      <c r="B36" s="152" t="s">
        <v>102</v>
      </c>
      <c r="C36" s="370">
        <f>SUM(C31:C35)</f>
        <v>0</v>
      </c>
      <c r="D36" s="370">
        <f>SUM(D31:D35)</f>
        <v>0</v>
      </c>
      <c r="E36" s="370">
        <f>SUM(E31:E35)</f>
        <v>0</v>
      </c>
    </row>
    <row r="37" spans="1:5" ht="12.75">
      <c r="A37" s="124" t="s">
        <v>103</v>
      </c>
      <c r="B37" s="125" t="s">
        <v>104</v>
      </c>
      <c r="C37" s="370"/>
      <c r="D37" s="370"/>
      <c r="E37" s="370"/>
    </row>
    <row r="38" spans="1:5" ht="12.75">
      <c r="A38" s="124" t="s">
        <v>105</v>
      </c>
      <c r="B38" s="125" t="s">
        <v>106</v>
      </c>
      <c r="C38" s="354"/>
      <c r="D38" s="354"/>
      <c r="E38" s="354"/>
    </row>
    <row r="39" spans="1:5" ht="12.75">
      <c r="A39" s="124" t="s">
        <v>107</v>
      </c>
      <c r="B39" s="125" t="s">
        <v>108</v>
      </c>
      <c r="C39" s="354"/>
      <c r="D39" s="354"/>
      <c r="E39" s="354"/>
    </row>
    <row r="40" spans="1:5" ht="12.75">
      <c r="A40" s="124" t="s">
        <v>109</v>
      </c>
      <c r="B40" s="125" t="s">
        <v>110</v>
      </c>
      <c r="C40" s="354"/>
      <c r="D40" s="354"/>
      <c r="E40" s="354"/>
    </row>
    <row r="41" spans="1:5" ht="12.75">
      <c r="A41" s="154" t="s">
        <v>111</v>
      </c>
      <c r="B41" s="155" t="s">
        <v>112</v>
      </c>
      <c r="C41" s="354"/>
      <c r="D41" s="354"/>
      <c r="E41" s="354"/>
    </row>
    <row r="42" spans="1:5" ht="17.25" customHeight="1">
      <c r="A42" s="136" t="s">
        <v>113</v>
      </c>
      <c r="B42" s="156" t="s">
        <v>114</v>
      </c>
      <c r="C42" s="361">
        <f>SUM(C38:C41)</f>
        <v>0</v>
      </c>
      <c r="D42" s="361">
        <f>SUM(D38:D41)</f>
        <v>0</v>
      </c>
      <c r="E42" s="361">
        <f>SUM(E38:E41)</f>
        <v>0</v>
      </c>
    </row>
    <row r="43" spans="1:5" ht="17.25" customHeight="1">
      <c r="A43" s="157" t="s">
        <v>115</v>
      </c>
      <c r="B43" s="158" t="s">
        <v>116</v>
      </c>
      <c r="C43" s="373">
        <f>SUM(C42,C36)</f>
        <v>0</v>
      </c>
      <c r="D43" s="373">
        <f>SUM(D42,D36)</f>
        <v>0</v>
      </c>
      <c r="E43" s="373">
        <f>SUM(E42,E36)</f>
        <v>0</v>
      </c>
    </row>
    <row r="44" spans="1:5" ht="12.75">
      <c r="A44" s="122" t="s">
        <v>117</v>
      </c>
      <c r="B44" s="151" t="s">
        <v>118</v>
      </c>
      <c r="C44" s="354"/>
      <c r="D44" s="354"/>
      <c r="E44" s="354"/>
    </row>
    <row r="45" spans="1:5" ht="12.75">
      <c r="A45" s="160" t="s">
        <v>119</v>
      </c>
      <c r="B45" s="161" t="s">
        <v>120</v>
      </c>
      <c r="C45" s="354"/>
      <c r="D45" s="354"/>
      <c r="E45" s="354"/>
    </row>
    <row r="46" spans="1:5" ht="12.75">
      <c r="A46" s="124" t="s">
        <v>121</v>
      </c>
      <c r="B46" s="125" t="s">
        <v>122</v>
      </c>
      <c r="C46" s="354"/>
      <c r="D46" s="354"/>
      <c r="E46" s="354"/>
    </row>
    <row r="47" spans="1:5" ht="12.75">
      <c r="A47" s="162" t="s">
        <v>123</v>
      </c>
      <c r="B47" s="163" t="s">
        <v>124</v>
      </c>
      <c r="C47" s="373">
        <f>SUM(C44:C46)</f>
        <v>0</v>
      </c>
      <c r="D47" s="373">
        <f>SUM(D44:D46)</f>
        <v>0</v>
      </c>
      <c r="E47" s="373">
        <f>SUM(E44:E46)</f>
        <v>0</v>
      </c>
    </row>
    <row r="48" spans="1:5" ht="12.75">
      <c r="A48" s="124" t="s">
        <v>125</v>
      </c>
      <c r="B48" s="125" t="s">
        <v>126</v>
      </c>
      <c r="C48" s="354"/>
      <c r="D48" s="354"/>
      <c r="E48" s="354"/>
    </row>
    <row r="49" spans="1:5" ht="12.75">
      <c r="A49" s="124" t="s">
        <v>127</v>
      </c>
      <c r="B49" s="125" t="s">
        <v>128</v>
      </c>
      <c r="C49" s="354"/>
      <c r="D49" s="354"/>
      <c r="E49" s="354"/>
    </row>
    <row r="50" spans="1:5" ht="12.75">
      <c r="A50" s="124" t="s">
        <v>129</v>
      </c>
      <c r="B50" s="125" t="s">
        <v>130</v>
      </c>
      <c r="C50" s="354"/>
      <c r="D50" s="354"/>
      <c r="E50" s="354"/>
    </row>
    <row r="51" spans="1:5" ht="12.75">
      <c r="A51" s="162" t="s">
        <v>131</v>
      </c>
      <c r="B51" s="163" t="s">
        <v>132</v>
      </c>
      <c r="C51" s="373">
        <f>SUM(C48:C50)</f>
        <v>0</v>
      </c>
      <c r="D51" s="373">
        <f>SUM(D48:D50)</f>
        <v>0</v>
      </c>
      <c r="E51" s="373">
        <f>SUM(E48:E50)</f>
        <v>0</v>
      </c>
    </row>
    <row r="52" spans="1:5" ht="12.75">
      <c r="A52" s="124" t="s">
        <v>133</v>
      </c>
      <c r="B52" s="125" t="s">
        <v>134</v>
      </c>
      <c r="C52" s="354"/>
      <c r="D52" s="354"/>
      <c r="E52" s="354"/>
    </row>
    <row r="53" spans="1:5" ht="12.75">
      <c r="A53" s="124" t="s">
        <v>135</v>
      </c>
      <c r="B53" s="125" t="s">
        <v>136</v>
      </c>
      <c r="C53" s="354"/>
      <c r="D53" s="354"/>
      <c r="E53" s="354"/>
    </row>
    <row r="54" spans="1:5" ht="12.75">
      <c r="A54" s="124" t="s">
        <v>137</v>
      </c>
      <c r="B54" s="125" t="s">
        <v>138</v>
      </c>
      <c r="C54" s="354"/>
      <c r="D54" s="354"/>
      <c r="E54" s="354"/>
    </row>
    <row r="55" spans="1:5" ht="12.75">
      <c r="A55" s="162" t="s">
        <v>139</v>
      </c>
      <c r="B55" s="163" t="s">
        <v>140</v>
      </c>
      <c r="C55" s="373">
        <f>SUM(C53:C54)</f>
        <v>0</v>
      </c>
      <c r="D55" s="373">
        <f>SUM(D53:D54)</f>
        <v>0</v>
      </c>
      <c r="E55" s="373">
        <f>SUM(E53:E54)</f>
        <v>0</v>
      </c>
    </row>
    <row r="56" spans="1:5" ht="12.75">
      <c r="A56" s="162" t="s">
        <v>141</v>
      </c>
      <c r="B56" s="164" t="s">
        <v>142</v>
      </c>
      <c r="C56" s="390"/>
      <c r="D56" s="390"/>
      <c r="E56" s="390"/>
    </row>
    <row r="57" spans="1:5" ht="12.75">
      <c r="A57" s="154"/>
      <c r="B57" s="89" t="s">
        <v>143</v>
      </c>
      <c r="C57" s="391"/>
      <c r="D57" s="391"/>
      <c r="E57" s="391"/>
    </row>
    <row r="58" spans="1:5" ht="12.75">
      <c r="A58" s="154" t="s">
        <v>144</v>
      </c>
      <c r="B58" s="89" t="s">
        <v>145</v>
      </c>
      <c r="C58" s="391">
        <v>688000</v>
      </c>
      <c r="D58" s="391">
        <v>688000</v>
      </c>
      <c r="E58" s="391">
        <v>297376</v>
      </c>
    </row>
    <row r="59" spans="1:5" ht="12.75">
      <c r="A59" s="154" t="s">
        <v>146</v>
      </c>
      <c r="B59" s="89" t="s">
        <v>147</v>
      </c>
      <c r="C59" s="391"/>
      <c r="D59" s="391"/>
      <c r="E59" s="391"/>
    </row>
    <row r="60" spans="1:5" ht="27" customHeight="1">
      <c r="A60" s="167" t="s">
        <v>148</v>
      </c>
      <c r="B60" s="91" t="s">
        <v>149</v>
      </c>
      <c r="C60" s="393">
        <f>SUM(C58:C59)</f>
        <v>688000</v>
      </c>
      <c r="D60" s="393">
        <f>SUM(D58:D59)</f>
        <v>688000</v>
      </c>
      <c r="E60" s="393">
        <f>SUM(E58:E59)</f>
        <v>297376</v>
      </c>
    </row>
    <row r="61" spans="1:5" ht="23.25" customHeight="1">
      <c r="A61" s="145" t="s">
        <v>150</v>
      </c>
      <c r="B61" s="93" t="s">
        <v>151</v>
      </c>
      <c r="C61" s="393"/>
      <c r="D61" s="393"/>
      <c r="E61" s="393"/>
    </row>
    <row r="62" spans="1:5" ht="23.25" customHeight="1">
      <c r="A62" s="145" t="s">
        <v>152</v>
      </c>
      <c r="B62" s="93" t="s">
        <v>153</v>
      </c>
      <c r="C62" s="393"/>
      <c r="D62" s="393"/>
      <c r="E62" s="393"/>
    </row>
    <row r="63" spans="1:5" ht="23.25" customHeight="1">
      <c r="A63" s="145" t="s">
        <v>154</v>
      </c>
      <c r="B63" s="93" t="s">
        <v>155</v>
      </c>
      <c r="C63" s="393"/>
      <c r="D63" s="393"/>
      <c r="E63" s="393"/>
    </row>
    <row r="64" spans="1:5" ht="23.25" customHeight="1">
      <c r="A64" s="145" t="s">
        <v>156</v>
      </c>
      <c r="B64" s="93" t="s">
        <v>157</v>
      </c>
      <c r="C64" s="393"/>
      <c r="D64" s="393"/>
      <c r="E64" s="393"/>
    </row>
    <row r="65" spans="1:5" ht="17.25" customHeight="1">
      <c r="A65" s="169" t="s">
        <v>158</v>
      </c>
      <c r="B65" s="91" t="s">
        <v>159</v>
      </c>
      <c r="C65" s="393">
        <f>SUM(C61:C64)</f>
        <v>0</v>
      </c>
      <c r="D65" s="393">
        <f>SUM(D61:D64)</f>
        <v>0</v>
      </c>
      <c r="E65" s="393">
        <f>SUM(E61:E64)</f>
        <v>0</v>
      </c>
    </row>
    <row r="66" spans="1:5" ht="25.5" customHeight="1">
      <c r="A66" s="170" t="s">
        <v>160</v>
      </c>
      <c r="B66" s="88" t="s">
        <v>161</v>
      </c>
      <c r="C66" s="394">
        <f>SUM(C65+C60+C56+C55+C52)</f>
        <v>688000</v>
      </c>
      <c r="D66" s="394">
        <f>SUM(D65+D60+D56+D55+D52)</f>
        <v>688000</v>
      </c>
      <c r="E66" s="394">
        <f>SUM(E65+E60+E56+E55+E52)</f>
        <v>297376</v>
      </c>
    </row>
    <row r="67" spans="1:5" ht="12.75">
      <c r="A67" s="124" t="s">
        <v>162</v>
      </c>
      <c r="B67" s="93" t="s">
        <v>163</v>
      </c>
      <c r="C67" s="391"/>
      <c r="D67" s="391"/>
      <c r="E67" s="391"/>
    </row>
    <row r="68" spans="1:5" ht="12.75">
      <c r="A68" s="124" t="s">
        <v>164</v>
      </c>
      <c r="B68" s="93" t="s">
        <v>165</v>
      </c>
      <c r="C68" s="391"/>
      <c r="D68" s="391"/>
      <c r="E68" s="391"/>
    </row>
    <row r="69" spans="1:5" ht="24" customHeight="1">
      <c r="A69" s="162" t="s">
        <v>166</v>
      </c>
      <c r="B69" s="88" t="s">
        <v>167</v>
      </c>
      <c r="C69" s="394">
        <f>SUM(C67:C68)</f>
        <v>0</v>
      </c>
      <c r="D69" s="394">
        <f>SUM(D67:D68)</f>
        <v>0</v>
      </c>
      <c r="E69" s="394">
        <f>SUM(E67:E68)</f>
        <v>0</v>
      </c>
    </row>
    <row r="70" spans="1:5" ht="26.25" customHeight="1">
      <c r="A70" s="167" t="s">
        <v>168</v>
      </c>
      <c r="B70" s="91" t="s">
        <v>169</v>
      </c>
      <c r="C70" s="393"/>
      <c r="D70" s="393"/>
      <c r="E70" s="393"/>
    </row>
    <row r="71" spans="1:5" ht="27" customHeight="1">
      <c r="A71" s="136" t="s">
        <v>170</v>
      </c>
      <c r="B71" s="91" t="s">
        <v>171</v>
      </c>
      <c r="C71" s="393"/>
      <c r="D71" s="393"/>
      <c r="E71" s="393"/>
    </row>
    <row r="72" spans="1:5" ht="12.75">
      <c r="A72" s="45" t="s">
        <v>172</v>
      </c>
      <c r="B72" s="91" t="s">
        <v>173</v>
      </c>
      <c r="C72" s="393"/>
      <c r="D72" s="393"/>
      <c r="E72" s="393"/>
    </row>
    <row r="73" spans="1:5" ht="24.75" customHeight="1">
      <c r="A73" s="174" t="s">
        <v>174</v>
      </c>
      <c r="B73" s="100" t="s">
        <v>175</v>
      </c>
      <c r="C73" s="393"/>
      <c r="D73" s="393"/>
      <c r="E73" s="393"/>
    </row>
    <row r="74" spans="1:5" ht="24.75" customHeight="1">
      <c r="A74" s="175" t="s">
        <v>176</v>
      </c>
      <c r="B74" s="101" t="s">
        <v>177</v>
      </c>
      <c r="C74" s="391"/>
      <c r="D74" s="391"/>
      <c r="E74" s="391"/>
    </row>
    <row r="75" spans="1:5" ht="24.75" customHeight="1">
      <c r="A75" s="175" t="s">
        <v>178</v>
      </c>
      <c r="B75" s="101" t="s">
        <v>179</v>
      </c>
      <c r="C75" s="391"/>
      <c r="D75" s="391"/>
      <c r="E75" s="391"/>
    </row>
    <row r="76" spans="1:5" ht="12.75">
      <c r="A76" s="176" t="s">
        <v>180</v>
      </c>
      <c r="B76" s="91" t="s">
        <v>181</v>
      </c>
      <c r="C76" s="393">
        <f>SUM(C74:C75)</f>
        <v>0</v>
      </c>
      <c r="D76" s="393">
        <f>SUM(D74:D75)</f>
        <v>0</v>
      </c>
      <c r="E76" s="393">
        <f>SUM(E74:E75)</f>
        <v>0</v>
      </c>
    </row>
    <row r="77" spans="1:5" ht="24.75" customHeight="1">
      <c r="A77" s="177" t="s">
        <v>182</v>
      </c>
      <c r="B77" s="88" t="s">
        <v>183</v>
      </c>
      <c r="C77" s="394">
        <f>C76+C73+C72+C71+C70</f>
        <v>0</v>
      </c>
      <c r="D77" s="394">
        <f>D76+D73+D72+D71+D70</f>
        <v>0</v>
      </c>
      <c r="E77" s="394">
        <f>E76+E73+E72+E71+E70</f>
        <v>0</v>
      </c>
    </row>
    <row r="78" spans="1:9" ht="24.75" customHeight="1">
      <c r="A78" s="178" t="s">
        <v>184</v>
      </c>
      <c r="B78" s="106" t="s">
        <v>185</v>
      </c>
      <c r="C78" s="394">
        <f>SUM(C77+C69+C66+C47+C43)</f>
        <v>688000</v>
      </c>
      <c r="D78" s="394">
        <f>SUM(D77+D69+D66+D47+D43)</f>
        <v>688000</v>
      </c>
      <c r="E78" s="394">
        <f>SUM(E77+E69+E66+E47+E43)</f>
        <v>297376</v>
      </c>
      <c r="F78" s="104"/>
      <c r="G78" s="104"/>
      <c r="H78" s="104"/>
      <c r="I78" s="104"/>
    </row>
    <row r="79" spans="1:9" ht="24.75" customHeight="1">
      <c r="A79" s="176" t="s">
        <v>186</v>
      </c>
      <c r="B79" s="93" t="s">
        <v>187</v>
      </c>
      <c r="C79" s="393"/>
      <c r="D79" s="393"/>
      <c r="E79" s="393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93"/>
      <c r="D80" s="393"/>
      <c r="E80" s="393"/>
      <c r="F80" s="104"/>
      <c r="G80" s="104"/>
      <c r="H80" s="104"/>
      <c r="I80" s="104"/>
    </row>
    <row r="81" spans="1:9" ht="24.75" customHeight="1">
      <c r="A81" s="176"/>
      <c r="B81" s="141" t="s">
        <v>190</v>
      </c>
      <c r="C81" s="393"/>
      <c r="D81" s="393"/>
      <c r="E81" s="393"/>
      <c r="F81" s="104"/>
      <c r="G81" s="104"/>
      <c r="H81" s="104"/>
      <c r="I81" s="104"/>
    </row>
    <row r="82" spans="1:5" ht="12.75">
      <c r="A82" s="176"/>
      <c r="B82" s="141" t="s">
        <v>191</v>
      </c>
      <c r="C82" s="354"/>
      <c r="D82" s="354"/>
      <c r="E82" s="354"/>
    </row>
    <row r="83" spans="1:5" ht="12.75">
      <c r="A83" s="176"/>
      <c r="B83" s="67" t="s">
        <v>192</v>
      </c>
      <c r="C83" s="354"/>
      <c r="D83" s="354"/>
      <c r="E83" s="354"/>
    </row>
    <row r="84" spans="1:5" ht="12.75">
      <c r="A84" s="177" t="s">
        <v>193</v>
      </c>
      <c r="B84" s="88" t="s">
        <v>194</v>
      </c>
      <c r="C84" s="361">
        <f>SUM(C80:C83)</f>
        <v>0</v>
      </c>
      <c r="D84" s="361">
        <f>SUM(D80:D83)</f>
        <v>0</v>
      </c>
      <c r="E84" s="361">
        <f>SUM(E80:E83)</f>
        <v>0</v>
      </c>
    </row>
    <row r="85" spans="1:5" s="108" customFormat="1" ht="12.75">
      <c r="A85" s="178" t="s">
        <v>195</v>
      </c>
      <c r="B85" s="178" t="s">
        <v>196</v>
      </c>
      <c r="C85" s="373">
        <f>SUM(C79+C84)</f>
        <v>0</v>
      </c>
      <c r="D85" s="373">
        <f>SUM(D79+D84)</f>
        <v>0</v>
      </c>
      <c r="E85" s="373">
        <f>SUM(E79+E84)</f>
        <v>0</v>
      </c>
    </row>
    <row r="86" spans="1:5" ht="12.75">
      <c r="A86" s="141" t="s">
        <v>197</v>
      </c>
      <c r="B86" s="93" t="s">
        <v>198</v>
      </c>
      <c r="C86" s="391"/>
      <c r="D86" s="391"/>
      <c r="E86" s="391"/>
    </row>
    <row r="87" spans="1:5" s="111" customFormat="1" ht="12.75">
      <c r="A87" s="141" t="s">
        <v>199</v>
      </c>
      <c r="B87" s="93" t="s">
        <v>200</v>
      </c>
      <c r="C87" s="391"/>
      <c r="D87" s="391"/>
      <c r="E87" s="391"/>
    </row>
    <row r="88" spans="1:5" ht="12.75">
      <c r="A88" s="180" t="s">
        <v>201</v>
      </c>
      <c r="B88" s="93" t="s">
        <v>202</v>
      </c>
      <c r="C88" s="391"/>
      <c r="D88" s="391"/>
      <c r="E88" s="391"/>
    </row>
    <row r="89" spans="1:5" ht="24" customHeight="1">
      <c r="A89" s="180" t="s">
        <v>203</v>
      </c>
      <c r="B89" s="93" t="s">
        <v>204</v>
      </c>
      <c r="C89" s="391"/>
      <c r="D89" s="391"/>
      <c r="E89" s="391"/>
    </row>
    <row r="90" spans="1:5" ht="26.25" customHeight="1">
      <c r="A90" s="180" t="s">
        <v>205</v>
      </c>
      <c r="B90" s="93" t="s">
        <v>206</v>
      </c>
      <c r="C90" s="391"/>
      <c r="D90" s="391"/>
      <c r="E90" s="391"/>
    </row>
    <row r="91" spans="1:5" ht="25.5" customHeight="1">
      <c r="A91" s="180" t="s">
        <v>208</v>
      </c>
      <c r="B91" s="93" t="s">
        <v>209</v>
      </c>
      <c r="C91" s="391"/>
      <c r="D91" s="391"/>
      <c r="E91" s="391"/>
    </row>
    <row r="92" spans="1:5" ht="12.75">
      <c r="A92" s="181" t="s">
        <v>210</v>
      </c>
      <c r="B92" s="106" t="s">
        <v>211</v>
      </c>
      <c r="C92" s="393">
        <f>SUM(C86:C91)</f>
        <v>0</v>
      </c>
      <c r="D92" s="393">
        <f>SUM(D86:D91)</f>
        <v>0</v>
      </c>
      <c r="E92" s="393">
        <f>SUM(E86:E91)</f>
        <v>0</v>
      </c>
    </row>
    <row r="93" spans="1:5" ht="12.75">
      <c r="A93" s="180" t="s">
        <v>212</v>
      </c>
      <c r="B93" s="93" t="s">
        <v>213</v>
      </c>
      <c r="C93" s="391"/>
      <c r="D93" s="391"/>
      <c r="E93" s="391"/>
    </row>
    <row r="94" spans="1:5" ht="12.75">
      <c r="A94" s="180" t="s">
        <v>214</v>
      </c>
      <c r="B94" s="93" t="s">
        <v>215</v>
      </c>
      <c r="C94" s="391"/>
      <c r="D94" s="391"/>
      <c r="E94" s="391"/>
    </row>
    <row r="95" spans="1:5" ht="12.75">
      <c r="A95" s="180" t="s">
        <v>216</v>
      </c>
      <c r="B95" s="93" t="s">
        <v>217</v>
      </c>
      <c r="C95" s="391"/>
      <c r="D95" s="391"/>
      <c r="E95" s="391"/>
    </row>
    <row r="96" spans="1:5" ht="24" customHeight="1">
      <c r="A96" s="180" t="s">
        <v>218</v>
      </c>
      <c r="B96" s="93" t="s">
        <v>219</v>
      </c>
      <c r="C96" s="391"/>
      <c r="D96" s="391"/>
      <c r="E96" s="391"/>
    </row>
    <row r="97" spans="1:5" ht="12.75">
      <c r="A97" s="181" t="s">
        <v>220</v>
      </c>
      <c r="B97" s="106" t="s">
        <v>221</v>
      </c>
      <c r="C97" s="393">
        <f>SUM(C93:C96)</f>
        <v>0</v>
      </c>
      <c r="D97" s="393">
        <f>SUM(D93:D96)</f>
        <v>0</v>
      </c>
      <c r="E97" s="393">
        <f>SUM(E93:E96)</f>
        <v>0</v>
      </c>
    </row>
    <row r="98" spans="1:5" ht="25.5" customHeight="1">
      <c r="A98" s="180" t="s">
        <v>222</v>
      </c>
      <c r="B98" s="115" t="s">
        <v>223</v>
      </c>
      <c r="C98" s="391"/>
      <c r="D98" s="391"/>
      <c r="E98" s="391"/>
    </row>
    <row r="99" spans="1:5" ht="27" customHeight="1">
      <c r="A99" s="113" t="s">
        <v>224</v>
      </c>
      <c r="B99" s="93" t="s">
        <v>225</v>
      </c>
      <c r="C99" s="391"/>
      <c r="D99" s="391"/>
      <c r="E99" s="391"/>
    </row>
    <row r="100" spans="1:5" ht="12.75">
      <c r="A100" s="181" t="s">
        <v>226</v>
      </c>
      <c r="B100" s="182" t="s">
        <v>227</v>
      </c>
      <c r="C100" s="361">
        <f>SUM(C98:C99)</f>
        <v>0</v>
      </c>
      <c r="D100" s="361">
        <f>SUM(D98:D99)</f>
        <v>0</v>
      </c>
      <c r="E100" s="361">
        <f>SUM(E98:E99)</f>
        <v>0</v>
      </c>
    </row>
    <row r="101" spans="1:5" ht="12.75">
      <c r="A101" s="180"/>
      <c r="B101" s="183" t="s">
        <v>228</v>
      </c>
      <c r="C101" s="358">
        <f>SUM(C100+C97+C92+C85+C78+C29+C23)</f>
        <v>688000</v>
      </c>
      <c r="D101" s="358">
        <f>SUM(D100+D97+D92+D85+D78+D29+D23)</f>
        <v>688000</v>
      </c>
      <c r="E101" s="358">
        <f>SUM(E100+E97+E92+E85+E78+E29+E23)</f>
        <v>297376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76">
      <selection activeCell="D75" sqref="D75"/>
    </sheetView>
  </sheetViews>
  <sheetFormatPr defaultColWidth="8.41015625" defaultRowHeight="18"/>
  <cols>
    <col min="1" max="1" width="8.41015625" style="3" customWidth="1"/>
    <col min="2" max="2" width="36.41015625" style="3" customWidth="1"/>
    <col min="3" max="3" width="7.75" style="348" customWidth="1"/>
    <col min="4" max="5" width="12.33203125" style="348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3:5" ht="12.75">
      <c r="C3" s="118"/>
      <c r="D3" s="118"/>
      <c r="E3" s="118"/>
    </row>
    <row r="4" spans="1:5" ht="12.75">
      <c r="A4" s="94">
        <v>889928</v>
      </c>
      <c r="B4" s="43" t="s">
        <v>339</v>
      </c>
      <c r="C4" s="550" t="s">
        <v>416</v>
      </c>
      <c r="D4" s="550" t="s">
        <v>583</v>
      </c>
      <c r="E4" s="550" t="s">
        <v>606</v>
      </c>
    </row>
    <row r="5" spans="1:5" ht="12.75">
      <c r="A5" s="266">
        <v>107055</v>
      </c>
      <c r="B5" s="45"/>
      <c r="C5" s="395"/>
      <c r="D5" s="395"/>
      <c r="E5" s="395"/>
    </row>
    <row r="6" spans="1:7" ht="12.75" customHeight="1">
      <c r="A6" s="122" t="s">
        <v>46</v>
      </c>
      <c r="B6" s="123" t="s">
        <v>47</v>
      </c>
      <c r="C6" s="395">
        <v>2147000</v>
      </c>
      <c r="D6" s="395">
        <v>2147000</v>
      </c>
      <c r="E6" s="395">
        <v>1063500</v>
      </c>
      <c r="G6"/>
    </row>
    <row r="7" spans="1:7" ht="12.75" customHeight="1">
      <c r="A7" s="124" t="s">
        <v>48</v>
      </c>
      <c r="B7" s="125" t="s">
        <v>49</v>
      </c>
      <c r="C7" s="395"/>
      <c r="D7" s="395"/>
      <c r="E7" s="395"/>
      <c r="G7"/>
    </row>
    <row r="8" spans="1:7" ht="12.75" customHeight="1">
      <c r="A8" s="124" t="s">
        <v>50</v>
      </c>
      <c r="B8" s="125" t="s">
        <v>51</v>
      </c>
      <c r="C8" s="630">
        <v>349932</v>
      </c>
      <c r="D8" s="630">
        <v>349932</v>
      </c>
      <c r="E8" s="630">
        <v>178025</v>
      </c>
      <c r="G8"/>
    </row>
    <row r="9" spans="1:7" ht="12.75" customHeight="1">
      <c r="A9" s="124" t="s">
        <v>52</v>
      </c>
      <c r="B9" s="125" t="s">
        <v>53</v>
      </c>
      <c r="C9" s="395"/>
      <c r="D9" s="395"/>
      <c r="E9" s="395"/>
      <c r="G9"/>
    </row>
    <row r="10" spans="1:8" ht="12.75" customHeight="1">
      <c r="A10" s="124" t="s">
        <v>54</v>
      </c>
      <c r="B10" s="126" t="s">
        <v>55</v>
      </c>
      <c r="C10" s="395"/>
      <c r="D10" s="395"/>
      <c r="E10" s="395"/>
      <c r="F10" s="479" t="s">
        <v>431</v>
      </c>
      <c r="G10"/>
      <c r="H10" s="479" t="s">
        <v>559</v>
      </c>
    </row>
    <row r="11" spans="1:5" ht="12.75" customHeight="1">
      <c r="A11" s="124" t="s">
        <v>56</v>
      </c>
      <c r="B11" s="126" t="s">
        <v>57</v>
      </c>
      <c r="C11" s="395"/>
      <c r="D11" s="395"/>
      <c r="E11" s="395"/>
    </row>
    <row r="12" spans="1:5" ht="12.75" customHeight="1">
      <c r="A12" s="124" t="s">
        <v>58</v>
      </c>
      <c r="B12" s="127" t="s">
        <v>229</v>
      </c>
      <c r="C12" s="395"/>
      <c r="D12" s="395"/>
      <c r="E12" s="395"/>
    </row>
    <row r="13" spans="1:5" ht="12.75" customHeight="1">
      <c r="A13" s="124" t="s">
        <v>60</v>
      </c>
      <c r="B13" s="127" t="s">
        <v>61</v>
      </c>
      <c r="C13" s="395">
        <v>149009</v>
      </c>
      <c r="D13" s="395">
        <v>149009</v>
      </c>
      <c r="E13" s="395">
        <v>74502</v>
      </c>
    </row>
    <row r="14" spans="1:5" ht="12.75" customHeight="1">
      <c r="A14" s="124" t="s">
        <v>62</v>
      </c>
      <c r="B14" s="125" t="s">
        <v>230</v>
      </c>
      <c r="C14" s="395"/>
      <c r="D14" s="395"/>
      <c r="E14" s="395"/>
    </row>
    <row r="15" spans="1:6" ht="12.75" customHeight="1">
      <c r="A15" s="124" t="s">
        <v>64</v>
      </c>
      <c r="B15" s="125" t="s">
        <v>231</v>
      </c>
      <c r="C15" s="551"/>
      <c r="D15" s="666">
        <v>12400</v>
      </c>
      <c r="E15" s="551">
        <v>15200</v>
      </c>
      <c r="F15" s="492"/>
    </row>
    <row r="16" spans="1:5" ht="12.75" customHeight="1">
      <c r="A16" s="128" t="s">
        <v>65</v>
      </c>
      <c r="B16" s="129" t="s">
        <v>66</v>
      </c>
      <c r="C16" s="618">
        <v>210171</v>
      </c>
      <c r="D16" s="660">
        <v>210171</v>
      </c>
      <c r="E16" s="660"/>
    </row>
    <row r="17" spans="1:5" ht="12.75" customHeight="1">
      <c r="A17" s="130" t="s">
        <v>67</v>
      </c>
      <c r="B17" s="131" t="s">
        <v>68</v>
      </c>
      <c r="C17" s="358">
        <f>SUM(C6:C16)</f>
        <v>2856112</v>
      </c>
      <c r="D17" s="358">
        <f>SUM(D6:D16)</f>
        <v>2868512</v>
      </c>
      <c r="E17" s="358">
        <f>SUM(E6:E16)</f>
        <v>1331227</v>
      </c>
    </row>
    <row r="18" spans="1:5" ht="12.75" customHeight="1">
      <c r="A18" s="133" t="s">
        <v>69</v>
      </c>
      <c r="B18" s="134" t="s">
        <v>70</v>
      </c>
      <c r="C18" s="395"/>
      <c r="D18" s="395"/>
      <c r="E18" s="395"/>
    </row>
    <row r="19" spans="1:5" ht="12.75" customHeight="1">
      <c r="A19" s="133" t="s">
        <v>71</v>
      </c>
      <c r="B19" s="134" t="s">
        <v>72</v>
      </c>
      <c r="C19" s="395"/>
      <c r="D19" s="395"/>
      <c r="E19" s="395"/>
    </row>
    <row r="20" spans="1:5" ht="12.75" customHeight="1">
      <c r="A20" s="133" t="s">
        <v>73</v>
      </c>
      <c r="B20" s="134" t="s">
        <v>74</v>
      </c>
      <c r="C20" s="395"/>
      <c r="D20" s="395"/>
      <c r="E20" s="395"/>
    </row>
    <row r="21" spans="1:5" ht="12.75" customHeight="1">
      <c r="A21" s="133" t="s">
        <v>75</v>
      </c>
      <c r="B21" s="134" t="s">
        <v>76</v>
      </c>
      <c r="C21" s="395"/>
      <c r="D21" s="395"/>
      <c r="E21" s="395"/>
    </row>
    <row r="22" spans="1:5" ht="12.75" customHeight="1">
      <c r="A22" s="130" t="s">
        <v>77</v>
      </c>
      <c r="B22" s="131" t="s">
        <v>78</v>
      </c>
      <c r="C22" s="358">
        <f>SUM(C18:C21)</f>
        <v>0</v>
      </c>
      <c r="D22" s="358">
        <f>SUM(D18:D21)</f>
        <v>0</v>
      </c>
      <c r="E22" s="358">
        <f>SUM(E18:E21)</f>
        <v>0</v>
      </c>
    </row>
    <row r="23" spans="1:5" ht="12.75" customHeight="1">
      <c r="A23" s="136" t="s">
        <v>79</v>
      </c>
      <c r="B23" s="137" t="s">
        <v>80</v>
      </c>
      <c r="C23" s="552">
        <f>SUM(C22,C17)</f>
        <v>2856112</v>
      </c>
      <c r="D23" s="552">
        <f>SUM(D22,D17)</f>
        <v>2868512</v>
      </c>
      <c r="E23" s="552">
        <f>SUM(E22,E17)</f>
        <v>1331227</v>
      </c>
    </row>
    <row r="24" spans="1:5" ht="12.75" customHeight="1">
      <c r="A24" s="138"/>
      <c r="B24" s="139"/>
      <c r="C24" s="395"/>
      <c r="D24" s="395"/>
      <c r="E24" s="395"/>
    </row>
    <row r="25" spans="1:7" ht="12.75" customHeight="1">
      <c r="A25" s="140" t="s">
        <v>81</v>
      </c>
      <c r="B25" s="141" t="s">
        <v>429</v>
      </c>
      <c r="C25" s="631">
        <v>531059</v>
      </c>
      <c r="D25" s="668">
        <v>533577</v>
      </c>
      <c r="E25" s="714">
        <v>252531</v>
      </c>
      <c r="F25" s="3" t="s">
        <v>503</v>
      </c>
      <c r="G25"/>
    </row>
    <row r="26" spans="1:7" ht="12.75" customHeight="1">
      <c r="A26" s="142" t="s">
        <v>83</v>
      </c>
      <c r="B26" s="141" t="s">
        <v>84</v>
      </c>
      <c r="C26" s="395"/>
      <c r="D26" s="395"/>
      <c r="E26" s="395"/>
      <c r="G26"/>
    </row>
    <row r="27" spans="1:7" ht="12.75" customHeight="1">
      <c r="A27" s="143" t="s">
        <v>85</v>
      </c>
      <c r="B27" s="144" t="s">
        <v>86</v>
      </c>
      <c r="C27" s="395">
        <v>24616</v>
      </c>
      <c r="D27" s="395">
        <v>24616</v>
      </c>
      <c r="E27" s="395">
        <v>12307</v>
      </c>
      <c r="G27"/>
    </row>
    <row r="28" spans="1:7" ht="12.75" customHeight="1">
      <c r="A28" s="145" t="s">
        <v>87</v>
      </c>
      <c r="B28" s="144" t="s">
        <v>88</v>
      </c>
      <c r="C28" s="395">
        <v>26381</v>
      </c>
      <c r="D28" s="395">
        <v>26381</v>
      </c>
      <c r="E28" s="395">
        <v>13187</v>
      </c>
      <c r="G28"/>
    </row>
    <row r="29" spans="1:7" ht="12.75" customHeight="1">
      <c r="A29" s="146" t="s">
        <v>89</v>
      </c>
      <c r="B29" s="147" t="s">
        <v>90</v>
      </c>
      <c r="C29" s="553">
        <f>SUM(C25:C28)</f>
        <v>582056</v>
      </c>
      <c r="D29" s="553">
        <f>SUM(D25:D28)</f>
        <v>584574</v>
      </c>
      <c r="E29" s="553">
        <f>SUM(E25:E28)</f>
        <v>278025</v>
      </c>
      <c r="G29"/>
    </row>
    <row r="30" spans="1:7" ht="12.75" customHeight="1">
      <c r="A30" s="149"/>
      <c r="B30" s="150"/>
      <c r="C30" s="395"/>
      <c r="D30" s="395"/>
      <c r="E30" s="395"/>
      <c r="G30"/>
    </row>
    <row r="31" spans="1:5" ht="12.75" customHeight="1">
      <c r="A31" s="122" t="s">
        <v>91</v>
      </c>
      <c r="B31" s="151" t="s">
        <v>92</v>
      </c>
      <c r="C31" s="395"/>
      <c r="D31" s="395"/>
      <c r="E31" s="395"/>
    </row>
    <row r="32" spans="1:5" ht="12.75" customHeight="1">
      <c r="A32" s="124" t="s">
        <v>93</v>
      </c>
      <c r="B32" s="125" t="s">
        <v>233</v>
      </c>
      <c r="C32" s="395"/>
      <c r="D32" s="395"/>
      <c r="E32" s="395"/>
    </row>
    <row r="33" spans="1:5" ht="12.75" customHeight="1">
      <c r="A33" s="124" t="s">
        <v>95</v>
      </c>
      <c r="B33" s="125" t="s">
        <v>96</v>
      </c>
      <c r="C33" s="395"/>
      <c r="D33" s="395"/>
      <c r="E33" s="395"/>
    </row>
    <row r="34" spans="1:5" ht="12.75" customHeight="1">
      <c r="A34" s="124" t="s">
        <v>97</v>
      </c>
      <c r="B34" s="125" t="s">
        <v>98</v>
      </c>
      <c r="C34" s="395"/>
      <c r="D34" s="395"/>
      <c r="E34" s="395"/>
    </row>
    <row r="35" spans="1:5" ht="12.75" customHeight="1">
      <c r="A35" s="124" t="s">
        <v>99</v>
      </c>
      <c r="B35" s="125" t="s">
        <v>100</v>
      </c>
      <c r="C35" s="395"/>
      <c r="D35" s="395"/>
      <c r="E35" s="395"/>
    </row>
    <row r="36" spans="1:5" ht="12.75" customHeight="1">
      <c r="A36" s="124" t="s">
        <v>101</v>
      </c>
      <c r="B36" s="152" t="s">
        <v>102</v>
      </c>
      <c r="C36" s="396"/>
      <c r="D36" s="396"/>
      <c r="E36" s="396"/>
    </row>
    <row r="37" spans="1:5" ht="12.75" customHeight="1">
      <c r="A37" s="124" t="s">
        <v>103</v>
      </c>
      <c r="B37" s="125" t="s">
        <v>104</v>
      </c>
      <c r="C37" s="395"/>
      <c r="D37" s="395"/>
      <c r="E37" s="395"/>
    </row>
    <row r="38" spans="1:5" ht="12.75" customHeight="1">
      <c r="A38" s="124" t="s">
        <v>105</v>
      </c>
      <c r="B38" s="125" t="s">
        <v>106</v>
      </c>
      <c r="C38" s="395">
        <v>10000</v>
      </c>
      <c r="D38" s="395">
        <v>10000</v>
      </c>
      <c r="E38" s="395">
        <v>3307</v>
      </c>
    </row>
    <row r="39" spans="1:5" ht="12.75" customHeight="1">
      <c r="A39" s="124" t="s">
        <v>107</v>
      </c>
      <c r="B39" s="125" t="s">
        <v>108</v>
      </c>
      <c r="C39" s="395">
        <v>850000</v>
      </c>
      <c r="D39" s="395">
        <v>850000</v>
      </c>
      <c r="E39" s="395">
        <v>304060</v>
      </c>
    </row>
    <row r="40" spans="1:5" ht="12.75" customHeight="1">
      <c r="A40" s="124" t="s">
        <v>109</v>
      </c>
      <c r="B40" s="125" t="s">
        <v>110</v>
      </c>
      <c r="C40" s="395">
        <v>50000</v>
      </c>
      <c r="D40" s="395">
        <v>50000</v>
      </c>
      <c r="E40" s="395">
        <v>50000</v>
      </c>
    </row>
    <row r="41" spans="1:7" ht="12.75" customHeight="1">
      <c r="A41" s="154" t="s">
        <v>111</v>
      </c>
      <c r="B41" s="155" t="s">
        <v>112</v>
      </c>
      <c r="C41" s="395">
        <v>50000</v>
      </c>
      <c r="D41" s="395">
        <v>50000</v>
      </c>
      <c r="E41" s="395">
        <v>3317</v>
      </c>
      <c r="F41" s="397"/>
      <c r="G41"/>
    </row>
    <row r="42" spans="1:6" ht="12.75" customHeight="1">
      <c r="A42" s="136" t="s">
        <v>113</v>
      </c>
      <c r="B42" s="156" t="s">
        <v>114</v>
      </c>
      <c r="C42" s="358">
        <f>SUM(C38:C41)</f>
        <v>960000</v>
      </c>
      <c r="D42" s="358">
        <f>SUM(D38:D41)</f>
        <v>960000</v>
      </c>
      <c r="E42" s="358">
        <f>SUM(E38:E41)</f>
        <v>360684</v>
      </c>
      <c r="F42" s="19"/>
    </row>
    <row r="43" spans="1:6" ht="12.75" customHeight="1">
      <c r="A43" s="157" t="s">
        <v>115</v>
      </c>
      <c r="B43" s="158" t="s">
        <v>116</v>
      </c>
      <c r="C43" s="398">
        <f>SUM(C42,C36)</f>
        <v>960000</v>
      </c>
      <c r="D43" s="398">
        <f>SUM(D42,D36)</f>
        <v>960000</v>
      </c>
      <c r="E43" s="398">
        <f>SUM(E42,E36)</f>
        <v>360684</v>
      </c>
      <c r="F43" s="19"/>
    </row>
    <row r="44" spans="1:5" ht="12.75" customHeight="1">
      <c r="A44" s="122" t="s">
        <v>117</v>
      </c>
      <c r="B44" s="151" t="s">
        <v>118</v>
      </c>
      <c r="C44" s="395"/>
      <c r="D44" s="395"/>
      <c r="E44" s="395">
        <v>197</v>
      </c>
    </row>
    <row r="45" spans="1:5" ht="12.75" customHeight="1">
      <c r="A45" s="160" t="s">
        <v>119</v>
      </c>
      <c r="B45" s="161" t="s">
        <v>120</v>
      </c>
      <c r="C45" s="395"/>
      <c r="D45" s="395"/>
      <c r="E45" s="395"/>
    </row>
    <row r="46" spans="1:9" s="328" customFormat="1" ht="12.75" customHeight="1">
      <c r="A46" s="124" t="s">
        <v>121</v>
      </c>
      <c r="B46" s="125" t="s">
        <v>122</v>
      </c>
      <c r="C46" s="395">
        <v>60000</v>
      </c>
      <c r="D46" s="395">
        <v>60000</v>
      </c>
      <c r="E46" s="395">
        <v>953</v>
      </c>
      <c r="G46" s="3"/>
      <c r="H46" s="3"/>
      <c r="I46" s="3"/>
    </row>
    <row r="47" spans="1:5" ht="12.75" customHeight="1">
      <c r="A47" s="162" t="s">
        <v>123</v>
      </c>
      <c r="B47" s="163" t="s">
        <v>124</v>
      </c>
      <c r="C47" s="398">
        <f>SUM(C44:C46)</f>
        <v>60000</v>
      </c>
      <c r="D47" s="398">
        <f>SUM(D44:D46)</f>
        <v>60000</v>
      </c>
      <c r="E47" s="398">
        <f>SUM(E44:E46)</f>
        <v>1150</v>
      </c>
    </row>
    <row r="48" spans="1:5" ht="12.75" customHeight="1">
      <c r="A48" s="124" t="s">
        <v>125</v>
      </c>
      <c r="B48" s="125" t="s">
        <v>126</v>
      </c>
      <c r="C48" s="395"/>
      <c r="D48" s="395"/>
      <c r="E48" s="395"/>
    </row>
    <row r="49" spans="1:5" ht="12.75" customHeight="1">
      <c r="A49" s="124" t="s">
        <v>127</v>
      </c>
      <c r="B49" s="125" t="s">
        <v>128</v>
      </c>
      <c r="C49" s="395"/>
      <c r="D49" s="395"/>
      <c r="E49" s="395"/>
    </row>
    <row r="50" spans="1:5" ht="12.75" customHeight="1">
      <c r="A50" s="124" t="s">
        <v>129</v>
      </c>
      <c r="B50" s="125" t="s">
        <v>130</v>
      </c>
      <c r="C50" s="395"/>
      <c r="D50" s="395"/>
      <c r="E50" s="395"/>
    </row>
    <row r="51" spans="1:5" ht="12.75" customHeight="1">
      <c r="A51" s="162" t="s">
        <v>131</v>
      </c>
      <c r="B51" s="163" t="s">
        <v>132</v>
      </c>
      <c r="C51" s="398">
        <f>SUM(C48:C50)</f>
        <v>0</v>
      </c>
      <c r="D51" s="398">
        <f>SUM(D48:D50)</f>
        <v>0</v>
      </c>
      <c r="E51" s="398">
        <f>SUM(E48:E50)</f>
        <v>0</v>
      </c>
    </row>
    <row r="52" spans="1:5" ht="12.75" customHeight="1">
      <c r="A52" s="124" t="s">
        <v>133</v>
      </c>
      <c r="B52" s="125" t="s">
        <v>134</v>
      </c>
      <c r="C52" s="395"/>
      <c r="D52" s="395"/>
      <c r="E52" s="395"/>
    </row>
    <row r="53" spans="1:5" ht="12.75" customHeight="1">
      <c r="A53" s="124" t="s">
        <v>135</v>
      </c>
      <c r="B53" s="125" t="s">
        <v>136</v>
      </c>
      <c r="C53" s="395"/>
      <c r="D53" s="395"/>
      <c r="E53" s="395"/>
    </row>
    <row r="54" spans="1:5" ht="12.75" customHeight="1">
      <c r="A54" s="124" t="s">
        <v>137</v>
      </c>
      <c r="B54" s="125" t="s">
        <v>138</v>
      </c>
      <c r="C54" s="395">
        <v>200000</v>
      </c>
      <c r="D54" s="395">
        <v>200000</v>
      </c>
      <c r="E54" s="395">
        <v>76400</v>
      </c>
    </row>
    <row r="55" spans="1:5" ht="12.75" customHeight="1">
      <c r="A55" s="162" t="s">
        <v>139</v>
      </c>
      <c r="B55" s="163" t="s">
        <v>140</v>
      </c>
      <c r="C55" s="398">
        <f>SUM(C53:C54)</f>
        <v>200000</v>
      </c>
      <c r="D55" s="398">
        <f>SUM(D53:D54)</f>
        <v>200000</v>
      </c>
      <c r="E55" s="398">
        <f>SUM(E53:E54)</f>
        <v>76400</v>
      </c>
    </row>
    <row r="56" spans="1:5" ht="12.75" customHeight="1">
      <c r="A56" s="162" t="s">
        <v>141</v>
      </c>
      <c r="B56" s="164" t="s">
        <v>142</v>
      </c>
      <c r="C56" s="395"/>
      <c r="D56" s="395"/>
      <c r="E56" s="395"/>
    </row>
    <row r="57" spans="1:5" ht="12.75" customHeight="1">
      <c r="A57" s="154"/>
      <c r="B57" s="89" t="s">
        <v>143</v>
      </c>
      <c r="C57" s="395"/>
      <c r="D57" s="395"/>
      <c r="E57" s="395"/>
    </row>
    <row r="58" spans="1:5" ht="12.75" customHeight="1">
      <c r="A58" s="154" t="s">
        <v>144</v>
      </c>
      <c r="B58" s="89" t="s">
        <v>145</v>
      </c>
      <c r="C58" s="395"/>
      <c r="D58" s="395"/>
      <c r="E58" s="395"/>
    </row>
    <row r="59" spans="1:5" ht="12.75" customHeight="1">
      <c r="A59" s="154" t="s">
        <v>146</v>
      </c>
      <c r="B59" s="89" t="s">
        <v>147</v>
      </c>
      <c r="C59" s="395"/>
      <c r="D59" s="395"/>
      <c r="E59" s="395"/>
    </row>
    <row r="60" spans="1:5" ht="27" customHeight="1">
      <c r="A60" s="167" t="s">
        <v>148</v>
      </c>
      <c r="B60" s="91" t="s">
        <v>149</v>
      </c>
      <c r="C60" s="393"/>
      <c r="D60" s="393"/>
      <c r="E60" s="393"/>
    </row>
    <row r="61" spans="1:5" ht="11.25" customHeight="1">
      <c r="A61" s="145" t="s">
        <v>150</v>
      </c>
      <c r="B61" s="93" t="s">
        <v>151</v>
      </c>
      <c r="C61" s="395"/>
      <c r="D61" s="395"/>
      <c r="E61" s="395"/>
    </row>
    <row r="62" spans="1:5" ht="11.25" customHeight="1">
      <c r="A62" s="145" t="s">
        <v>152</v>
      </c>
      <c r="B62" s="93" t="s">
        <v>153</v>
      </c>
      <c r="C62" s="395"/>
      <c r="D62" s="395"/>
      <c r="E62" s="395"/>
    </row>
    <row r="63" spans="1:5" ht="11.25" customHeight="1">
      <c r="A63" s="145" t="s">
        <v>154</v>
      </c>
      <c r="B63" s="93" t="s">
        <v>155</v>
      </c>
      <c r="C63" s="395"/>
      <c r="D63" s="395"/>
      <c r="E63" s="395"/>
    </row>
    <row r="64" spans="1:5" ht="11.25" customHeight="1">
      <c r="A64" s="145" t="s">
        <v>156</v>
      </c>
      <c r="B64" s="93" t="s">
        <v>157</v>
      </c>
      <c r="C64" s="399">
        <v>30000</v>
      </c>
      <c r="D64" s="399">
        <v>30000</v>
      </c>
      <c r="E64" s="399">
        <v>7874</v>
      </c>
    </row>
    <row r="65" spans="1:5" ht="11.25" customHeight="1">
      <c r="A65" s="169" t="s">
        <v>158</v>
      </c>
      <c r="B65" s="91" t="s">
        <v>159</v>
      </c>
      <c r="C65" s="379">
        <f>SUM(C61:C64)</f>
        <v>30000</v>
      </c>
      <c r="D65" s="379">
        <f>SUM(D61:D64)</f>
        <v>30000</v>
      </c>
      <c r="E65" s="379">
        <f>SUM(E61:E64)</f>
        <v>7874</v>
      </c>
    </row>
    <row r="66" spans="1:5" ht="11.25" customHeight="1">
      <c r="A66" s="170" t="s">
        <v>160</v>
      </c>
      <c r="B66" s="88" t="s">
        <v>161</v>
      </c>
      <c r="C66" s="382">
        <f>SUM(C65+C60+C56+C55+C52)</f>
        <v>230000</v>
      </c>
      <c r="D66" s="382">
        <f>SUM(D65+D60+D56+D55+D52)</f>
        <v>230000</v>
      </c>
      <c r="E66" s="382">
        <f>SUM(E65+E60+E56+E55+E52)</f>
        <v>84274</v>
      </c>
    </row>
    <row r="67" spans="1:5" ht="11.25" customHeight="1">
      <c r="A67" s="124" t="s">
        <v>162</v>
      </c>
      <c r="B67" s="93" t="s">
        <v>163</v>
      </c>
      <c r="C67" s="395"/>
      <c r="D67" s="395"/>
      <c r="E67" s="395"/>
    </row>
    <row r="68" spans="1:5" ht="11.25" customHeight="1">
      <c r="A68" s="124" t="s">
        <v>164</v>
      </c>
      <c r="B68" s="93" t="s">
        <v>165</v>
      </c>
      <c r="C68" s="395"/>
      <c r="D68" s="395"/>
      <c r="E68" s="395"/>
    </row>
    <row r="69" spans="1:5" ht="24" customHeight="1">
      <c r="A69" s="162" t="s">
        <v>166</v>
      </c>
      <c r="B69" s="88" t="s">
        <v>167</v>
      </c>
      <c r="C69" s="382">
        <f>SUM(C67:C68)</f>
        <v>0</v>
      </c>
      <c r="D69" s="382">
        <f>SUM(D67:D68)</f>
        <v>0</v>
      </c>
      <c r="E69" s="382">
        <f>SUM(E67:E68)</f>
        <v>0</v>
      </c>
    </row>
    <row r="70" spans="1:6" ht="26.25" customHeight="1">
      <c r="A70" s="167" t="s">
        <v>168</v>
      </c>
      <c r="B70" s="91" t="s">
        <v>169</v>
      </c>
      <c r="C70" s="400">
        <v>338000</v>
      </c>
      <c r="D70" s="400">
        <v>338000</v>
      </c>
      <c r="E70" s="400">
        <v>103872</v>
      </c>
      <c r="F70" s="401"/>
    </row>
    <row r="71" spans="1:5" ht="16.5" customHeight="1">
      <c r="A71" s="136" t="s">
        <v>170</v>
      </c>
      <c r="B71" s="91" t="s">
        <v>171</v>
      </c>
      <c r="C71" s="395"/>
      <c r="D71" s="395"/>
      <c r="E71" s="395"/>
    </row>
    <row r="72" spans="1:5" ht="16.5" customHeight="1">
      <c r="A72" s="45" t="s">
        <v>172</v>
      </c>
      <c r="B72" s="91" t="s">
        <v>173</v>
      </c>
      <c r="C72" s="395"/>
      <c r="D72" s="395"/>
      <c r="E72" s="395"/>
    </row>
    <row r="73" spans="1:5" ht="16.5" customHeight="1">
      <c r="A73" s="174" t="s">
        <v>174</v>
      </c>
      <c r="B73" s="100" t="s">
        <v>175</v>
      </c>
      <c r="C73" s="395"/>
      <c r="D73" s="395"/>
      <c r="E73" s="395"/>
    </row>
    <row r="74" spans="1:6" ht="16.5" customHeight="1">
      <c r="A74" s="175" t="s">
        <v>176</v>
      </c>
      <c r="B74" s="101" t="s">
        <v>177</v>
      </c>
      <c r="C74" s="395">
        <v>15000</v>
      </c>
      <c r="D74" s="395">
        <v>15000</v>
      </c>
      <c r="E74" s="395"/>
      <c r="F74" s="402" t="s">
        <v>312</v>
      </c>
    </row>
    <row r="75" spans="1:6" ht="16.5" customHeight="1">
      <c r="A75" s="175" t="s">
        <v>178</v>
      </c>
      <c r="B75" s="101" t="s">
        <v>179</v>
      </c>
      <c r="C75" s="403">
        <v>8000</v>
      </c>
      <c r="D75" s="403">
        <v>8000</v>
      </c>
      <c r="E75" s="403">
        <v>7874</v>
      </c>
      <c r="F75" s="402" t="s">
        <v>340</v>
      </c>
    </row>
    <row r="76" spans="1:5" ht="16.5" customHeight="1">
      <c r="A76" s="176" t="s">
        <v>180</v>
      </c>
      <c r="B76" s="91" t="s">
        <v>181</v>
      </c>
      <c r="C76" s="379">
        <f>SUM(C74:C75)</f>
        <v>23000</v>
      </c>
      <c r="D76" s="379">
        <f>SUM(D74:D75)</f>
        <v>23000</v>
      </c>
      <c r="E76" s="379">
        <f>SUM(E74:E75)</f>
        <v>7874</v>
      </c>
    </row>
    <row r="77" spans="1:5" ht="15.75" customHeight="1">
      <c r="A77" s="177" t="s">
        <v>182</v>
      </c>
      <c r="B77" s="88" t="s">
        <v>183</v>
      </c>
      <c r="C77" s="382">
        <f>C76+C73+C72+C71+C70</f>
        <v>361000</v>
      </c>
      <c r="D77" s="382">
        <f>D76+D73+D72+D71+D70</f>
        <v>361000</v>
      </c>
      <c r="E77" s="382">
        <f>E76+E73+E72+E71+E70</f>
        <v>111746</v>
      </c>
    </row>
    <row r="78" spans="1:6" ht="15.75" customHeight="1">
      <c r="A78" s="178" t="s">
        <v>184</v>
      </c>
      <c r="B78" s="106" t="s">
        <v>185</v>
      </c>
      <c r="C78" s="382">
        <f>SUM(C77+C69+C66+C47+C43)</f>
        <v>1611000</v>
      </c>
      <c r="D78" s="382">
        <f>SUM(D77+D69+D66+D47+D43)</f>
        <v>1611000</v>
      </c>
      <c r="E78" s="382">
        <f>SUM(E77+E69+E66+E47+E43)</f>
        <v>557854</v>
      </c>
      <c r="F78" s="104"/>
    </row>
    <row r="79" spans="1:6" ht="15.75" customHeight="1">
      <c r="A79" s="176" t="s">
        <v>186</v>
      </c>
      <c r="B79" s="93" t="s">
        <v>187</v>
      </c>
      <c r="C79" s="379"/>
      <c r="D79" s="379"/>
      <c r="E79" s="379"/>
      <c r="F79" s="104"/>
    </row>
    <row r="80" spans="1:6" ht="24.75" customHeight="1">
      <c r="A80" s="176" t="s">
        <v>188</v>
      </c>
      <c r="B80" s="93" t="s">
        <v>189</v>
      </c>
      <c r="C80" s="379"/>
      <c r="D80" s="379"/>
      <c r="E80" s="379"/>
      <c r="F80" s="104"/>
    </row>
    <row r="81" spans="1:6" ht="12" customHeight="1">
      <c r="A81" s="176"/>
      <c r="B81" s="141" t="s">
        <v>190</v>
      </c>
      <c r="C81" s="379"/>
      <c r="D81" s="379"/>
      <c r="E81" s="379"/>
      <c r="F81" s="104"/>
    </row>
    <row r="82" spans="1:5" ht="12" customHeight="1">
      <c r="A82" s="176"/>
      <c r="B82" s="141" t="s">
        <v>191</v>
      </c>
      <c r="C82" s="395"/>
      <c r="D82" s="395"/>
      <c r="E82" s="395"/>
    </row>
    <row r="83" spans="1:5" ht="12" customHeight="1">
      <c r="A83" s="176"/>
      <c r="B83" s="67" t="s">
        <v>192</v>
      </c>
      <c r="C83" s="395"/>
      <c r="D83" s="395"/>
      <c r="E83" s="395"/>
    </row>
    <row r="84" spans="1:5" ht="12" customHeight="1">
      <c r="A84" s="177" t="s">
        <v>193</v>
      </c>
      <c r="B84" s="88" t="s">
        <v>194</v>
      </c>
      <c r="C84" s="358">
        <f>SUM(C80:C83)</f>
        <v>0</v>
      </c>
      <c r="D84" s="358">
        <f>SUM(D80:D83)</f>
        <v>0</v>
      </c>
      <c r="E84" s="358">
        <f>SUM(E80:E83)</f>
        <v>0</v>
      </c>
    </row>
    <row r="85" spans="1:9" s="108" customFormat="1" ht="12" customHeight="1">
      <c r="A85" s="178" t="s">
        <v>195</v>
      </c>
      <c r="B85" s="178" t="s">
        <v>196</v>
      </c>
      <c r="C85" s="398">
        <f>SUM(C79+C84)</f>
        <v>0</v>
      </c>
      <c r="D85" s="398">
        <f>SUM(D79+D84)</f>
        <v>0</v>
      </c>
      <c r="E85" s="398">
        <f>SUM(E79+E84)</f>
        <v>0</v>
      </c>
      <c r="G85" s="3"/>
      <c r="H85" s="3"/>
      <c r="I85" s="3"/>
    </row>
    <row r="86" spans="1:5" ht="12" customHeight="1">
      <c r="A86" s="141" t="s">
        <v>197</v>
      </c>
      <c r="B86" s="93" t="s">
        <v>198</v>
      </c>
      <c r="C86" s="395"/>
      <c r="D86" s="395"/>
      <c r="E86" s="395"/>
    </row>
    <row r="87" spans="1:9" s="111" customFormat="1" ht="12" customHeight="1">
      <c r="A87" s="141" t="s">
        <v>199</v>
      </c>
      <c r="B87" s="93" t="s">
        <v>200</v>
      </c>
      <c r="C87" s="358"/>
      <c r="D87" s="358"/>
      <c r="E87" s="358"/>
      <c r="G87" s="3"/>
      <c r="H87" s="3"/>
      <c r="I87" s="3"/>
    </row>
    <row r="88" spans="1:5" ht="12" customHeight="1">
      <c r="A88" s="180" t="s">
        <v>201</v>
      </c>
      <c r="B88" s="93" t="s">
        <v>202</v>
      </c>
      <c r="C88" s="395"/>
      <c r="D88" s="395"/>
      <c r="E88" s="395"/>
    </row>
    <row r="89" spans="1:5" ht="12" customHeight="1">
      <c r="A89" s="180" t="s">
        <v>203</v>
      </c>
      <c r="B89" s="93" t="s">
        <v>204</v>
      </c>
      <c r="C89" s="395"/>
      <c r="D89" s="395"/>
      <c r="E89" s="395"/>
    </row>
    <row r="90" spans="1:5" ht="12" customHeight="1">
      <c r="A90" s="180" t="s">
        <v>205</v>
      </c>
      <c r="B90" s="93" t="s">
        <v>206</v>
      </c>
      <c r="C90" s="551"/>
      <c r="D90" s="551"/>
      <c r="E90" s="551"/>
    </row>
    <row r="91" spans="1:5" ht="25.5" customHeight="1">
      <c r="A91" s="180" t="s">
        <v>208</v>
      </c>
      <c r="B91" s="93" t="s">
        <v>209</v>
      </c>
      <c r="C91" s="551"/>
      <c r="D91" s="551"/>
      <c r="E91" s="551"/>
    </row>
    <row r="92" spans="1:5" ht="15" customHeight="1">
      <c r="A92" s="181" t="s">
        <v>210</v>
      </c>
      <c r="B92" s="106" t="s">
        <v>211</v>
      </c>
      <c r="C92" s="554"/>
      <c r="D92" s="554"/>
      <c r="E92" s="554"/>
    </row>
    <row r="93" spans="1:5" ht="12.75">
      <c r="A93" s="180" t="s">
        <v>212</v>
      </c>
      <c r="B93" s="93" t="s">
        <v>213</v>
      </c>
      <c r="C93" s="395"/>
      <c r="D93" s="395"/>
      <c r="E93" s="395"/>
    </row>
    <row r="94" spans="1:5" ht="12.75">
      <c r="A94" s="180" t="s">
        <v>214</v>
      </c>
      <c r="B94" s="93" t="s">
        <v>215</v>
      </c>
      <c r="C94" s="395"/>
      <c r="D94" s="395"/>
      <c r="E94" s="395"/>
    </row>
    <row r="95" spans="1:5" ht="12.75">
      <c r="A95" s="180" t="s">
        <v>216</v>
      </c>
      <c r="B95" s="93" t="s">
        <v>217</v>
      </c>
      <c r="C95" s="395"/>
      <c r="D95" s="395"/>
      <c r="E95" s="395"/>
    </row>
    <row r="96" spans="1:5" ht="24" customHeight="1">
      <c r="A96" s="180" t="s">
        <v>218</v>
      </c>
      <c r="B96" s="93" t="s">
        <v>219</v>
      </c>
      <c r="C96" s="395"/>
      <c r="D96" s="395"/>
      <c r="E96" s="395"/>
    </row>
    <row r="97" spans="1:5" ht="12.75">
      <c r="A97" s="181" t="s">
        <v>220</v>
      </c>
      <c r="B97" s="106" t="s">
        <v>221</v>
      </c>
      <c r="C97" s="379">
        <f>SUM(C93:C96)</f>
        <v>0</v>
      </c>
      <c r="D97" s="379">
        <f>SUM(D93:D96)</f>
        <v>0</v>
      </c>
      <c r="E97" s="379">
        <f>SUM(E93:E96)</f>
        <v>0</v>
      </c>
    </row>
    <row r="98" spans="1:5" ht="25.5" customHeight="1">
      <c r="A98" s="180" t="s">
        <v>222</v>
      </c>
      <c r="B98" s="115" t="s">
        <v>223</v>
      </c>
      <c r="C98" s="395"/>
      <c r="D98" s="395"/>
      <c r="E98" s="395"/>
    </row>
    <row r="99" spans="1:5" ht="27" customHeight="1">
      <c r="A99" s="113" t="s">
        <v>224</v>
      </c>
      <c r="B99" s="93" t="s">
        <v>225</v>
      </c>
      <c r="C99" s="395"/>
      <c r="D99" s="395"/>
      <c r="E99" s="395"/>
    </row>
    <row r="100" spans="1:5" ht="12.75">
      <c r="A100" s="181" t="s">
        <v>226</v>
      </c>
      <c r="B100" s="182" t="s">
        <v>227</v>
      </c>
      <c r="C100" s="358">
        <f>SUM(C98:C99)</f>
        <v>0</v>
      </c>
      <c r="D100" s="358">
        <f>SUM(D98:D99)</f>
        <v>0</v>
      </c>
      <c r="E100" s="358">
        <f>SUM(E98:E99)</f>
        <v>0</v>
      </c>
    </row>
    <row r="101" spans="1:5" ht="12.75">
      <c r="A101" s="180"/>
      <c r="B101" s="183" t="s">
        <v>228</v>
      </c>
      <c r="C101" s="552">
        <f>SUM(C100+C97+C92+C85+C78+C29+C23)</f>
        <v>5049168</v>
      </c>
      <c r="D101" s="552">
        <f>SUM(D100+D97+D92+D85+D78+D29+D23)</f>
        <v>5064086</v>
      </c>
      <c r="E101" s="552">
        <f>SUM(E100+E97+E92+E85+E78+E29+E23)</f>
        <v>2167106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fitToHeight="2" horizontalDpi="600" verticalDpi="600" orientation="portrait" paperSize="9" scale="53" r:id="rId1"/>
  <headerFooter alignWithMargins="0">
    <oddHeader>&amp;L&amp;D&amp;C&amp;P/&amp;N</oddHeader>
    <oddFooter>&amp;L&amp;"Times New Roman,Normál"&amp;12&amp;F&amp;R&amp;A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82">
      <selection activeCell="E101" sqref="E101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7.75" style="39" customWidth="1"/>
    <col min="4" max="5" width="13.58203125" style="3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428</v>
      </c>
      <c r="B2" s="720"/>
      <c r="C2" s="720"/>
      <c r="D2" s="720"/>
      <c r="E2" s="3"/>
    </row>
    <row r="4" spans="1:5" ht="12.75">
      <c r="A4" s="94">
        <v>890301</v>
      </c>
      <c r="B4" s="43" t="s">
        <v>31</v>
      </c>
      <c r="C4" s="543" t="s">
        <v>416</v>
      </c>
      <c r="D4" s="543" t="s">
        <v>583</v>
      </c>
      <c r="E4" s="543" t="s">
        <v>608</v>
      </c>
    </row>
    <row r="5" spans="1:5" ht="12.75">
      <c r="A5" s="266" t="s">
        <v>341</v>
      </c>
      <c r="B5" s="45"/>
      <c r="C5" s="395"/>
      <c r="D5" s="395"/>
      <c r="E5" s="395"/>
    </row>
    <row r="6" spans="1:5" ht="12.75">
      <c r="A6" s="122" t="s">
        <v>46</v>
      </c>
      <c r="B6" s="123" t="s">
        <v>47</v>
      </c>
      <c r="C6" s="395"/>
      <c r="D6" s="395"/>
      <c r="E6" s="395"/>
    </row>
    <row r="7" spans="1:5" ht="12.75">
      <c r="A7" s="124" t="s">
        <v>48</v>
      </c>
      <c r="B7" s="125" t="s">
        <v>49</v>
      </c>
      <c r="C7" s="395"/>
      <c r="D7" s="395"/>
      <c r="E7" s="395"/>
    </row>
    <row r="8" spans="1:5" ht="12.75">
      <c r="A8" s="124" t="s">
        <v>50</v>
      </c>
      <c r="B8" s="125" t="s">
        <v>51</v>
      </c>
      <c r="C8" s="358"/>
      <c r="D8" s="358"/>
      <c r="E8" s="358"/>
    </row>
    <row r="9" spans="1:5" ht="12.75">
      <c r="A9" s="124" t="s">
        <v>52</v>
      </c>
      <c r="B9" s="125" t="s">
        <v>53</v>
      </c>
      <c r="C9" s="395"/>
      <c r="D9" s="395"/>
      <c r="E9" s="395"/>
    </row>
    <row r="10" spans="1:5" ht="12.75">
      <c r="A10" s="124" t="s">
        <v>54</v>
      </c>
      <c r="B10" s="126" t="s">
        <v>55</v>
      </c>
      <c r="C10" s="395"/>
      <c r="D10" s="395"/>
      <c r="E10" s="395"/>
    </row>
    <row r="11" spans="1:5" ht="12.75">
      <c r="A11" s="124" t="s">
        <v>56</v>
      </c>
      <c r="B11" s="126" t="s">
        <v>57</v>
      </c>
      <c r="C11" s="395"/>
      <c r="D11" s="395"/>
      <c r="E11" s="395"/>
    </row>
    <row r="12" spans="1:5" ht="12.75">
      <c r="A12" s="124" t="s">
        <v>58</v>
      </c>
      <c r="B12" s="127" t="s">
        <v>229</v>
      </c>
      <c r="C12" s="395"/>
      <c r="D12" s="395"/>
      <c r="E12" s="395"/>
    </row>
    <row r="13" spans="1:5" ht="12.75">
      <c r="A13" s="124" t="s">
        <v>60</v>
      </c>
      <c r="B13" s="127" t="s">
        <v>61</v>
      </c>
      <c r="C13" s="395"/>
      <c r="D13" s="395"/>
      <c r="E13" s="395"/>
    </row>
    <row r="14" spans="1:5" ht="12.75">
      <c r="A14" s="124" t="s">
        <v>62</v>
      </c>
      <c r="B14" s="125" t="s">
        <v>230</v>
      </c>
      <c r="C14" s="395"/>
      <c r="D14" s="395"/>
      <c r="E14" s="395"/>
    </row>
    <row r="15" spans="1:5" ht="12.75">
      <c r="A15" s="124" t="s">
        <v>64</v>
      </c>
      <c r="B15" s="125" t="s">
        <v>231</v>
      </c>
      <c r="C15" s="395"/>
      <c r="D15" s="395"/>
      <c r="E15" s="395"/>
    </row>
    <row r="16" spans="1:5" ht="12.75">
      <c r="A16" s="128" t="s">
        <v>65</v>
      </c>
      <c r="B16" s="129" t="s">
        <v>66</v>
      </c>
      <c r="C16" s="395"/>
      <c r="D16" s="395"/>
      <c r="E16" s="395"/>
    </row>
    <row r="17" spans="1:5" ht="12.75">
      <c r="A17" s="130" t="s">
        <v>67</v>
      </c>
      <c r="B17" s="131" t="s">
        <v>68</v>
      </c>
      <c r="C17" s="358">
        <f>SUM(C6:C16)</f>
        <v>0</v>
      </c>
      <c r="D17" s="358">
        <f>SUM(D6:D16)</f>
        <v>0</v>
      </c>
      <c r="E17" s="358">
        <f>SUM(E6:E16)</f>
        <v>0</v>
      </c>
    </row>
    <row r="18" spans="1:5" ht="12.75">
      <c r="A18" s="133" t="s">
        <v>69</v>
      </c>
      <c r="B18" s="134" t="s">
        <v>70</v>
      </c>
      <c r="C18" s="395"/>
      <c r="D18" s="395"/>
      <c r="E18" s="395"/>
    </row>
    <row r="19" spans="1:5" ht="12.75">
      <c r="A19" s="133" t="s">
        <v>71</v>
      </c>
      <c r="B19" s="134" t="s">
        <v>72</v>
      </c>
      <c r="C19" s="395"/>
      <c r="D19" s="395"/>
      <c r="E19" s="395"/>
    </row>
    <row r="20" spans="1:5" ht="12.75">
      <c r="A20" s="133" t="s">
        <v>73</v>
      </c>
      <c r="B20" s="134" t="s">
        <v>74</v>
      </c>
      <c r="C20" s="395"/>
      <c r="D20" s="395"/>
      <c r="E20" s="395"/>
    </row>
    <row r="21" spans="1:5" ht="12.75">
      <c r="A21" s="133" t="s">
        <v>75</v>
      </c>
      <c r="B21" s="134" t="s">
        <v>76</v>
      </c>
      <c r="C21" s="395"/>
      <c r="D21" s="395"/>
      <c r="E21" s="395"/>
    </row>
    <row r="22" spans="1:5" ht="12.75">
      <c r="A22" s="130" t="s">
        <v>77</v>
      </c>
      <c r="B22" s="131" t="s">
        <v>78</v>
      </c>
      <c r="C22" s="358">
        <f>SUM(C18:C21)</f>
        <v>0</v>
      </c>
      <c r="D22" s="358">
        <f>SUM(D18:D21)</f>
        <v>0</v>
      </c>
      <c r="E22" s="358">
        <f>SUM(E18:E21)</f>
        <v>0</v>
      </c>
    </row>
    <row r="23" spans="1:5" ht="15.75" customHeight="1">
      <c r="A23" s="136" t="s">
        <v>79</v>
      </c>
      <c r="B23" s="137" t="s">
        <v>80</v>
      </c>
      <c r="C23" s="358">
        <f>SUM(C22,C17)</f>
        <v>0</v>
      </c>
      <c r="D23" s="358">
        <f>SUM(D22,D17)</f>
        <v>0</v>
      </c>
      <c r="E23" s="358">
        <f>SUM(E22,E17)</f>
        <v>0</v>
      </c>
    </row>
    <row r="24" spans="1:5" ht="12.75">
      <c r="A24" s="138"/>
      <c r="B24" s="139"/>
      <c r="C24" s="395"/>
      <c r="D24" s="395"/>
      <c r="E24" s="395"/>
    </row>
    <row r="25" spans="1:5" ht="12.75">
      <c r="A25" s="140" t="s">
        <v>81</v>
      </c>
      <c r="B25" s="141" t="s">
        <v>232</v>
      </c>
      <c r="C25" s="395"/>
      <c r="D25" s="395"/>
      <c r="E25" s="395"/>
    </row>
    <row r="26" spans="1:5" ht="12.75">
      <c r="A26" s="142" t="s">
        <v>83</v>
      </c>
      <c r="B26" s="141" t="s">
        <v>84</v>
      </c>
      <c r="C26" s="395"/>
      <c r="D26" s="395"/>
      <c r="E26" s="395"/>
    </row>
    <row r="27" spans="1:5" ht="12.75">
      <c r="A27" s="143" t="s">
        <v>85</v>
      </c>
      <c r="B27" s="144" t="s">
        <v>86</v>
      </c>
      <c r="C27" s="395"/>
      <c r="D27" s="395"/>
      <c r="E27" s="395"/>
    </row>
    <row r="28" spans="1:5" ht="12.75">
      <c r="A28" s="145" t="s">
        <v>87</v>
      </c>
      <c r="B28" s="144" t="s">
        <v>88</v>
      </c>
      <c r="C28" s="395"/>
      <c r="D28" s="395"/>
      <c r="E28" s="395"/>
    </row>
    <row r="29" spans="1:5" ht="12.75">
      <c r="A29" s="146" t="s">
        <v>89</v>
      </c>
      <c r="B29" s="147" t="s">
        <v>90</v>
      </c>
      <c r="C29" s="358">
        <f>SUM(C25:C28)</f>
        <v>0</v>
      </c>
      <c r="D29" s="358">
        <f>SUM(D25:D28)</f>
        <v>0</v>
      </c>
      <c r="E29" s="358">
        <f>SUM(E25:E28)</f>
        <v>0</v>
      </c>
    </row>
    <row r="30" spans="1:5" ht="12.75">
      <c r="A30" s="149"/>
      <c r="B30" s="150"/>
      <c r="C30" s="395"/>
      <c r="D30" s="395"/>
      <c r="E30" s="395"/>
    </row>
    <row r="31" spans="1:5" ht="12.75">
      <c r="A31" s="122" t="s">
        <v>91</v>
      </c>
      <c r="B31" s="151" t="s">
        <v>92</v>
      </c>
      <c r="C31" s="395"/>
      <c r="D31" s="395"/>
      <c r="E31" s="395"/>
    </row>
    <row r="32" spans="1:5" ht="12.75">
      <c r="A32" s="124" t="s">
        <v>93</v>
      </c>
      <c r="B32" s="125" t="s">
        <v>233</v>
      </c>
      <c r="C32" s="395"/>
      <c r="D32" s="395"/>
      <c r="E32" s="395"/>
    </row>
    <row r="33" spans="1:5" ht="12.75">
      <c r="A33" s="124" t="s">
        <v>95</v>
      </c>
      <c r="B33" s="125" t="s">
        <v>96</v>
      </c>
      <c r="C33" s="395"/>
      <c r="D33" s="395"/>
      <c r="E33" s="395"/>
    </row>
    <row r="34" spans="1:5" ht="12.75">
      <c r="A34" s="124" t="s">
        <v>97</v>
      </c>
      <c r="B34" s="125" t="s">
        <v>98</v>
      </c>
      <c r="C34" s="395"/>
      <c r="D34" s="395"/>
      <c r="E34" s="395"/>
    </row>
    <row r="35" spans="1:5" ht="12.75">
      <c r="A35" s="124" t="s">
        <v>99</v>
      </c>
      <c r="B35" s="125" t="s">
        <v>100</v>
      </c>
      <c r="C35" s="395"/>
      <c r="D35" s="395"/>
      <c r="E35" s="395"/>
    </row>
    <row r="36" spans="1:5" ht="12.75">
      <c r="A36" s="124" t="s">
        <v>101</v>
      </c>
      <c r="B36" s="152" t="s">
        <v>102</v>
      </c>
      <c r="C36" s="396">
        <f>SUM(C31:C35)</f>
        <v>0</v>
      </c>
      <c r="D36" s="396">
        <f>SUM(D31:D35)</f>
        <v>0</v>
      </c>
      <c r="E36" s="396">
        <f>SUM(E31:E35)</f>
        <v>0</v>
      </c>
    </row>
    <row r="37" spans="1:5" ht="12.75">
      <c r="A37" s="124" t="s">
        <v>103</v>
      </c>
      <c r="B37" s="125" t="s">
        <v>104</v>
      </c>
      <c r="C37" s="396"/>
      <c r="D37" s="396"/>
      <c r="E37" s="396"/>
    </row>
    <row r="38" spans="1:5" ht="12.75">
      <c r="A38" s="124" t="s">
        <v>105</v>
      </c>
      <c r="B38" s="125" t="s">
        <v>106</v>
      </c>
      <c r="C38" s="395"/>
      <c r="D38" s="395"/>
      <c r="E38" s="395"/>
    </row>
    <row r="39" spans="1:5" ht="12.75">
      <c r="A39" s="124" t="s">
        <v>107</v>
      </c>
      <c r="B39" s="125" t="s">
        <v>108</v>
      </c>
      <c r="C39" s="395"/>
      <c r="D39" s="395"/>
      <c r="E39" s="395"/>
    </row>
    <row r="40" spans="1:5" ht="12.75">
      <c r="A40" s="124" t="s">
        <v>109</v>
      </c>
      <c r="B40" s="125" t="s">
        <v>110</v>
      </c>
      <c r="C40" s="395"/>
      <c r="D40" s="395"/>
      <c r="E40" s="395"/>
    </row>
    <row r="41" spans="1:5" ht="12.75">
      <c r="A41" s="154" t="s">
        <v>111</v>
      </c>
      <c r="B41" s="155" t="s">
        <v>112</v>
      </c>
      <c r="C41" s="395"/>
      <c r="D41" s="395"/>
      <c r="E41" s="395"/>
    </row>
    <row r="42" spans="1:5" ht="15" customHeight="1">
      <c r="A42" s="136" t="s">
        <v>113</v>
      </c>
      <c r="B42" s="156" t="s">
        <v>114</v>
      </c>
      <c r="C42" s="358">
        <f>SUM(C38:C41)</f>
        <v>0</v>
      </c>
      <c r="D42" s="358">
        <f>SUM(D38:D41)</f>
        <v>0</v>
      </c>
      <c r="E42" s="358">
        <f>SUM(E38:E41)</f>
        <v>0</v>
      </c>
    </row>
    <row r="43" spans="1:5" ht="15" customHeight="1">
      <c r="A43" s="157" t="s">
        <v>115</v>
      </c>
      <c r="B43" s="158" t="s">
        <v>116</v>
      </c>
      <c r="C43" s="398">
        <f>SUM(C42,C36)</f>
        <v>0</v>
      </c>
      <c r="D43" s="398">
        <f>SUM(D42,D36)</f>
        <v>0</v>
      </c>
      <c r="E43" s="398">
        <f>SUM(E42,E36)</f>
        <v>0</v>
      </c>
    </row>
    <row r="44" spans="1:5" ht="12.75">
      <c r="A44" s="122" t="s">
        <v>117</v>
      </c>
      <c r="B44" s="151" t="s">
        <v>118</v>
      </c>
      <c r="C44" s="395"/>
      <c r="D44" s="395"/>
      <c r="E44" s="395"/>
    </row>
    <row r="45" spans="1:5" ht="12.75">
      <c r="A45" s="160" t="s">
        <v>119</v>
      </c>
      <c r="B45" s="161" t="s">
        <v>120</v>
      </c>
      <c r="C45" s="395"/>
      <c r="D45" s="395"/>
      <c r="E45" s="395"/>
    </row>
    <row r="46" spans="1:5" ht="12.75">
      <c r="A46" s="124" t="s">
        <v>121</v>
      </c>
      <c r="B46" s="125" t="s">
        <v>122</v>
      </c>
      <c r="C46" s="395"/>
      <c r="D46" s="395"/>
      <c r="E46" s="395"/>
    </row>
    <row r="47" spans="1:5" ht="12.75">
      <c r="A47" s="162" t="s">
        <v>123</v>
      </c>
      <c r="B47" s="163" t="s">
        <v>124</v>
      </c>
      <c r="C47" s="398">
        <f>SUM(C44:C46)</f>
        <v>0</v>
      </c>
      <c r="D47" s="398">
        <f>SUM(D44:D46)</f>
        <v>0</v>
      </c>
      <c r="E47" s="398">
        <f>SUM(E44:E46)</f>
        <v>0</v>
      </c>
    </row>
    <row r="48" spans="1:5" ht="12.75">
      <c r="A48" s="124" t="s">
        <v>125</v>
      </c>
      <c r="B48" s="125" t="s">
        <v>126</v>
      </c>
      <c r="C48" s="395"/>
      <c r="D48" s="395"/>
      <c r="E48" s="395"/>
    </row>
    <row r="49" spans="1:5" ht="12.75">
      <c r="A49" s="124" t="s">
        <v>127</v>
      </c>
      <c r="B49" s="125" t="s">
        <v>128</v>
      </c>
      <c r="C49" s="395"/>
      <c r="D49" s="395"/>
      <c r="E49" s="395"/>
    </row>
    <row r="50" spans="1:5" ht="12.75">
      <c r="A50" s="124" t="s">
        <v>129</v>
      </c>
      <c r="B50" s="125" t="s">
        <v>130</v>
      </c>
      <c r="C50" s="395"/>
      <c r="D50" s="395"/>
      <c r="E50" s="395"/>
    </row>
    <row r="51" spans="1:5" ht="12.75">
      <c r="A51" s="162" t="s">
        <v>131</v>
      </c>
      <c r="B51" s="163" t="s">
        <v>132</v>
      </c>
      <c r="C51" s="398">
        <f>SUM(C48:C50)</f>
        <v>0</v>
      </c>
      <c r="D51" s="398">
        <f>SUM(D48:D50)</f>
        <v>0</v>
      </c>
      <c r="E51" s="398">
        <f>SUM(E48:E50)</f>
        <v>0</v>
      </c>
    </row>
    <row r="52" spans="1:5" ht="12.75">
      <c r="A52" s="124" t="s">
        <v>133</v>
      </c>
      <c r="B52" s="125" t="s">
        <v>134</v>
      </c>
      <c r="C52" s="395"/>
      <c r="D52" s="395"/>
      <c r="E52" s="395"/>
    </row>
    <row r="53" spans="1:5" ht="12.75">
      <c r="A53" s="124" t="s">
        <v>135</v>
      </c>
      <c r="B53" s="125" t="s">
        <v>136</v>
      </c>
      <c r="C53" s="395"/>
      <c r="D53" s="395"/>
      <c r="E53" s="395"/>
    </row>
    <row r="54" spans="1:5" ht="12.75">
      <c r="A54" s="124" t="s">
        <v>137</v>
      </c>
      <c r="B54" s="125" t="s">
        <v>138</v>
      </c>
      <c r="C54" s="395"/>
      <c r="D54" s="395"/>
      <c r="E54" s="395"/>
    </row>
    <row r="55" spans="1:5" ht="12.75">
      <c r="A55" s="162" t="s">
        <v>139</v>
      </c>
      <c r="B55" s="163" t="s">
        <v>140</v>
      </c>
      <c r="C55" s="398">
        <f>SUM(C53:C54)</f>
        <v>0</v>
      </c>
      <c r="D55" s="398">
        <f>SUM(D53:D54)</f>
        <v>0</v>
      </c>
      <c r="E55" s="398">
        <f>SUM(E53:E54)</f>
        <v>0</v>
      </c>
    </row>
    <row r="56" spans="1:5" ht="12.75">
      <c r="A56" s="162" t="s">
        <v>141</v>
      </c>
      <c r="B56" s="164" t="s">
        <v>142</v>
      </c>
      <c r="C56" s="404"/>
      <c r="D56" s="404"/>
      <c r="E56" s="404"/>
    </row>
    <row r="57" spans="1:5" ht="12.75">
      <c r="A57" s="154"/>
      <c r="B57" s="89" t="s">
        <v>143</v>
      </c>
      <c r="C57" s="391"/>
      <c r="D57" s="391"/>
      <c r="E57" s="391"/>
    </row>
    <row r="58" spans="1:5" ht="12.75">
      <c r="A58" s="154" t="s">
        <v>144</v>
      </c>
      <c r="B58" s="89" t="s">
        <v>145</v>
      </c>
      <c r="C58" s="391"/>
      <c r="D58" s="391"/>
      <c r="E58" s="391"/>
    </row>
    <row r="59" spans="1:5" ht="12.75">
      <c r="A59" s="154" t="s">
        <v>146</v>
      </c>
      <c r="B59" s="89" t="s">
        <v>147</v>
      </c>
      <c r="C59" s="391"/>
      <c r="D59" s="391"/>
      <c r="E59" s="391"/>
    </row>
    <row r="60" spans="1:5" ht="27" customHeight="1">
      <c r="A60" s="167" t="s">
        <v>148</v>
      </c>
      <c r="B60" s="91" t="s">
        <v>149</v>
      </c>
      <c r="C60" s="393">
        <f>SUM(C58:C59)</f>
        <v>0</v>
      </c>
      <c r="D60" s="393">
        <f>SUM(D58:D59)</f>
        <v>0</v>
      </c>
      <c r="E60" s="393">
        <f>SUM(E58:E59)</f>
        <v>0</v>
      </c>
    </row>
    <row r="61" spans="1:5" ht="15.75" customHeight="1">
      <c r="A61" s="145" t="s">
        <v>150</v>
      </c>
      <c r="B61" s="93" t="s">
        <v>151</v>
      </c>
      <c r="C61" s="393"/>
      <c r="D61" s="393"/>
      <c r="E61" s="393"/>
    </row>
    <row r="62" spans="1:5" ht="15.75" customHeight="1">
      <c r="A62" s="145" t="s">
        <v>152</v>
      </c>
      <c r="B62" s="93" t="s">
        <v>153</v>
      </c>
      <c r="C62" s="393"/>
      <c r="D62" s="393"/>
      <c r="E62" s="393"/>
    </row>
    <row r="63" spans="1:5" ht="15.75" customHeight="1">
      <c r="A63" s="145" t="s">
        <v>154</v>
      </c>
      <c r="B63" s="93" t="s">
        <v>155</v>
      </c>
      <c r="C63" s="393"/>
      <c r="D63" s="393"/>
      <c r="E63" s="393"/>
    </row>
    <row r="64" spans="1:5" ht="15.75" customHeight="1">
      <c r="A64" s="145" t="s">
        <v>156</v>
      </c>
      <c r="B64" s="93" t="s">
        <v>157</v>
      </c>
      <c r="C64" s="393"/>
      <c r="D64" s="393"/>
      <c r="E64" s="393"/>
    </row>
    <row r="65" spans="1:5" ht="15.75" customHeight="1">
      <c r="A65" s="169" t="s">
        <v>158</v>
      </c>
      <c r="B65" s="91" t="s">
        <v>159</v>
      </c>
      <c r="C65" s="393">
        <f>SUM(C61:C64)</f>
        <v>0</v>
      </c>
      <c r="D65" s="393">
        <f>SUM(D61:D64)</f>
        <v>0</v>
      </c>
      <c r="E65" s="393">
        <f>SUM(E61:E64)</f>
        <v>0</v>
      </c>
    </row>
    <row r="66" spans="1:5" ht="15.75" customHeight="1">
      <c r="A66" s="170" t="s">
        <v>160</v>
      </c>
      <c r="B66" s="88" t="s">
        <v>161</v>
      </c>
      <c r="C66" s="394">
        <f>SUM(C65+C60+C56+C55+C52)</f>
        <v>0</v>
      </c>
      <c r="D66" s="394">
        <f>SUM(D65+D60+D56+D55+D52)</f>
        <v>0</v>
      </c>
      <c r="E66" s="394">
        <f>SUM(E65+E60+E56+E55+E52)</f>
        <v>0</v>
      </c>
    </row>
    <row r="67" spans="1:5" ht="15.75" customHeight="1">
      <c r="A67" s="124" t="s">
        <v>162</v>
      </c>
      <c r="B67" s="93" t="s">
        <v>163</v>
      </c>
      <c r="C67" s="391"/>
      <c r="D67" s="391"/>
      <c r="E67" s="391"/>
    </row>
    <row r="68" spans="1:5" ht="15.75" customHeight="1">
      <c r="A68" s="124" t="s">
        <v>164</v>
      </c>
      <c r="B68" s="93" t="s">
        <v>165</v>
      </c>
      <c r="C68" s="391"/>
      <c r="D68" s="391"/>
      <c r="E68" s="391"/>
    </row>
    <row r="69" spans="1:5" ht="24" customHeight="1">
      <c r="A69" s="162" t="s">
        <v>166</v>
      </c>
      <c r="B69" s="88" t="s">
        <v>167</v>
      </c>
      <c r="C69" s="394">
        <f>SUM(C67:C68)</f>
        <v>0</v>
      </c>
      <c r="D69" s="394">
        <f>SUM(D67:D68)</f>
        <v>0</v>
      </c>
      <c r="E69" s="394">
        <f>SUM(E67:E68)</f>
        <v>0</v>
      </c>
    </row>
    <row r="70" spans="1:5" ht="26.25" customHeight="1">
      <c r="A70" s="167" t="s">
        <v>168</v>
      </c>
      <c r="B70" s="91" t="s">
        <v>169</v>
      </c>
      <c r="C70" s="393"/>
      <c r="D70" s="393"/>
      <c r="E70" s="393"/>
    </row>
    <row r="71" spans="1:5" ht="13.5" customHeight="1">
      <c r="A71" s="136" t="s">
        <v>170</v>
      </c>
      <c r="B71" s="91" t="s">
        <v>171</v>
      </c>
      <c r="C71" s="393"/>
      <c r="D71" s="393"/>
      <c r="E71" s="393"/>
    </row>
    <row r="72" spans="1:5" ht="13.5" customHeight="1">
      <c r="A72" s="45" t="s">
        <v>172</v>
      </c>
      <c r="B72" s="91" t="s">
        <v>173</v>
      </c>
      <c r="C72" s="393"/>
      <c r="D72" s="393"/>
      <c r="E72" s="393"/>
    </row>
    <row r="73" spans="1:5" ht="13.5" customHeight="1">
      <c r="A73" s="174" t="s">
        <v>174</v>
      </c>
      <c r="B73" s="100" t="s">
        <v>175</v>
      </c>
      <c r="C73" s="393"/>
      <c r="D73" s="393"/>
      <c r="E73" s="393"/>
    </row>
    <row r="74" spans="1:5" ht="13.5" customHeight="1">
      <c r="A74" s="175" t="s">
        <v>176</v>
      </c>
      <c r="B74" s="101" t="s">
        <v>177</v>
      </c>
      <c r="C74" s="391"/>
      <c r="D74" s="391"/>
      <c r="E74" s="391"/>
    </row>
    <row r="75" spans="1:5" ht="13.5" customHeight="1">
      <c r="A75" s="175" t="s">
        <v>178</v>
      </c>
      <c r="B75" s="101" t="s">
        <v>179</v>
      </c>
      <c r="C75" s="391"/>
      <c r="D75" s="391"/>
      <c r="E75" s="391"/>
    </row>
    <row r="76" spans="1:5" ht="13.5" customHeight="1">
      <c r="A76" s="176" t="s">
        <v>180</v>
      </c>
      <c r="B76" s="91" t="s">
        <v>181</v>
      </c>
      <c r="C76" s="393">
        <f>SUM(C74:C75)</f>
        <v>0</v>
      </c>
      <c r="D76" s="393">
        <f>SUM(D74:D75)</f>
        <v>0</v>
      </c>
      <c r="E76" s="393">
        <f>SUM(E74:E75)</f>
        <v>0</v>
      </c>
    </row>
    <row r="77" spans="1:5" ht="24.75" customHeight="1">
      <c r="A77" s="177" t="s">
        <v>182</v>
      </c>
      <c r="B77" s="88" t="s">
        <v>183</v>
      </c>
      <c r="C77" s="394">
        <f>C76+C73+C72+C71+C70</f>
        <v>0</v>
      </c>
      <c r="D77" s="394">
        <f>D76+D73+D72+D71+D70</f>
        <v>0</v>
      </c>
      <c r="E77" s="394">
        <f>E76+E73+E72+E71+E70</f>
        <v>0</v>
      </c>
    </row>
    <row r="78" spans="1:9" ht="17.25" customHeight="1">
      <c r="A78" s="178" t="s">
        <v>184</v>
      </c>
      <c r="B78" s="106" t="s">
        <v>185</v>
      </c>
      <c r="C78" s="394">
        <f>SUM(C77+C69+C66+C47+C43)</f>
        <v>0</v>
      </c>
      <c r="D78" s="394">
        <f>SUM(D77+D69+D66+D47+D43)</f>
        <v>0</v>
      </c>
      <c r="E78" s="394">
        <f>SUM(E77+E69+E66+E47+E43)</f>
        <v>0</v>
      </c>
      <c r="F78" s="104"/>
      <c r="G78" s="104"/>
      <c r="H78" s="104"/>
      <c r="I78" s="104"/>
    </row>
    <row r="79" spans="1:9" ht="16.5" customHeight="1">
      <c r="A79" s="176" t="s">
        <v>186</v>
      </c>
      <c r="B79" s="93" t="s">
        <v>187</v>
      </c>
      <c r="C79" s="393"/>
      <c r="D79" s="393"/>
      <c r="E79" s="393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91">
        <v>150000</v>
      </c>
      <c r="D80" s="391">
        <v>150000</v>
      </c>
      <c r="E80" s="391">
        <v>170000</v>
      </c>
      <c r="F80" s="104"/>
      <c r="G80" s="104"/>
      <c r="H80" s="104"/>
      <c r="I80" s="104"/>
    </row>
    <row r="81" spans="1:9" ht="25.5" customHeight="1">
      <c r="A81" s="176"/>
      <c r="B81" s="141" t="s">
        <v>190</v>
      </c>
      <c r="C81" s="633">
        <v>820000</v>
      </c>
      <c r="D81" s="661">
        <v>820000</v>
      </c>
      <c r="E81" s="661">
        <v>200000</v>
      </c>
      <c r="F81" s="104"/>
      <c r="G81" s="104"/>
      <c r="H81" s="104"/>
      <c r="I81" s="104"/>
    </row>
    <row r="82" spans="1:5" ht="16.5" customHeight="1">
      <c r="A82" s="176"/>
      <c r="B82" s="141" t="s">
        <v>191</v>
      </c>
      <c r="C82" s="395"/>
      <c r="D82" s="395"/>
      <c r="E82" s="395"/>
    </row>
    <row r="83" spans="1:5" ht="16.5" customHeight="1">
      <c r="A83" s="176"/>
      <c r="B83" s="67" t="s">
        <v>192</v>
      </c>
      <c r="C83" s="395">
        <v>50000</v>
      </c>
      <c r="D83" s="395">
        <v>50000</v>
      </c>
      <c r="E83" s="395"/>
    </row>
    <row r="84" spans="1:5" ht="25.5">
      <c r="A84" s="177" t="s">
        <v>193</v>
      </c>
      <c r="B84" s="88" t="s">
        <v>194</v>
      </c>
      <c r="C84" s="358">
        <f>SUM(C80:C83)</f>
        <v>1020000</v>
      </c>
      <c r="D84" s="358">
        <f>SUM(D80:D83)</f>
        <v>1020000</v>
      </c>
      <c r="E84" s="358">
        <f>SUM(E80:E83)</f>
        <v>370000</v>
      </c>
    </row>
    <row r="85" spans="1:5" s="108" customFormat="1" ht="12.75">
      <c r="A85" s="178" t="s">
        <v>195</v>
      </c>
      <c r="B85" s="178" t="s">
        <v>196</v>
      </c>
      <c r="C85" s="398">
        <f>SUM(C79+C84)</f>
        <v>1020000</v>
      </c>
      <c r="D85" s="398">
        <f>SUM(D79+D84)</f>
        <v>1020000</v>
      </c>
      <c r="E85" s="398">
        <f>SUM(E79+E84)</f>
        <v>370000</v>
      </c>
    </row>
    <row r="86" spans="1:5" ht="12.75">
      <c r="A86" s="141" t="s">
        <v>197</v>
      </c>
      <c r="B86" s="93" t="s">
        <v>198</v>
      </c>
      <c r="C86" s="391"/>
      <c r="D86" s="391"/>
      <c r="E86" s="391"/>
    </row>
    <row r="87" spans="1:5" s="111" customFormat="1" ht="12.75">
      <c r="A87" s="141" t="s">
        <v>199</v>
      </c>
      <c r="B87" s="93" t="s">
        <v>200</v>
      </c>
      <c r="C87" s="391"/>
      <c r="D87" s="391"/>
      <c r="E87" s="391"/>
    </row>
    <row r="88" spans="1:5" ht="12.75">
      <c r="A88" s="180" t="s">
        <v>201</v>
      </c>
      <c r="B88" s="93" t="s">
        <v>202</v>
      </c>
      <c r="C88" s="391"/>
      <c r="D88" s="391"/>
      <c r="E88" s="391"/>
    </row>
    <row r="89" spans="1:5" ht="24" customHeight="1">
      <c r="A89" s="180" t="s">
        <v>203</v>
      </c>
      <c r="B89" s="93" t="s">
        <v>204</v>
      </c>
      <c r="C89" s="391"/>
      <c r="D89" s="391"/>
      <c r="E89" s="391"/>
    </row>
    <row r="90" spans="1:5" ht="26.25" customHeight="1">
      <c r="A90" s="180" t="s">
        <v>205</v>
      </c>
      <c r="B90" s="93" t="s">
        <v>206</v>
      </c>
      <c r="C90" s="391"/>
      <c r="D90" s="391"/>
      <c r="E90" s="391"/>
    </row>
    <row r="91" spans="1:5" ht="25.5" customHeight="1">
      <c r="A91" s="180" t="s">
        <v>208</v>
      </c>
      <c r="B91" s="93" t="s">
        <v>209</v>
      </c>
      <c r="C91" s="391"/>
      <c r="D91" s="391"/>
      <c r="E91" s="391"/>
    </row>
    <row r="92" spans="1:5" ht="12.75">
      <c r="A92" s="181" t="s">
        <v>210</v>
      </c>
      <c r="B92" s="106" t="s">
        <v>211</v>
      </c>
      <c r="C92" s="393">
        <f>SUM(C86:C91)</f>
        <v>0</v>
      </c>
      <c r="D92" s="393">
        <f>SUM(D86:D91)</f>
        <v>0</v>
      </c>
      <c r="E92" s="393">
        <f>SUM(E86:E91)</f>
        <v>0</v>
      </c>
    </row>
    <row r="93" spans="1:5" ht="12.75">
      <c r="A93" s="180" t="s">
        <v>212</v>
      </c>
      <c r="B93" s="93" t="s">
        <v>213</v>
      </c>
      <c r="C93" s="391"/>
      <c r="D93" s="391"/>
      <c r="E93" s="391"/>
    </row>
    <row r="94" spans="1:5" ht="12.75">
      <c r="A94" s="180" t="s">
        <v>214</v>
      </c>
      <c r="B94" s="93" t="s">
        <v>215</v>
      </c>
      <c r="C94" s="391"/>
      <c r="D94" s="391"/>
      <c r="E94" s="391"/>
    </row>
    <row r="95" spans="1:5" ht="12.75">
      <c r="A95" s="180" t="s">
        <v>216</v>
      </c>
      <c r="B95" s="93" t="s">
        <v>217</v>
      </c>
      <c r="C95" s="391"/>
      <c r="D95" s="391"/>
      <c r="E95" s="391"/>
    </row>
    <row r="96" spans="1:5" ht="24" customHeight="1">
      <c r="A96" s="180" t="s">
        <v>218</v>
      </c>
      <c r="B96" s="93" t="s">
        <v>219</v>
      </c>
      <c r="C96" s="391"/>
      <c r="D96" s="391"/>
      <c r="E96" s="391"/>
    </row>
    <row r="97" spans="1:5" ht="12.75">
      <c r="A97" s="181" t="s">
        <v>220</v>
      </c>
      <c r="B97" s="106" t="s">
        <v>221</v>
      </c>
      <c r="C97" s="393">
        <f>SUM(C93:C96)</f>
        <v>0</v>
      </c>
      <c r="D97" s="393">
        <f>SUM(D93:D96)</f>
        <v>0</v>
      </c>
      <c r="E97" s="393">
        <f>SUM(E93:E96)</f>
        <v>0</v>
      </c>
    </row>
    <row r="98" spans="1:5" ht="25.5" customHeight="1">
      <c r="A98" s="180" t="s">
        <v>222</v>
      </c>
      <c r="B98" s="115" t="s">
        <v>223</v>
      </c>
      <c r="C98" s="391"/>
      <c r="D98" s="391"/>
      <c r="E98" s="391"/>
    </row>
    <row r="99" spans="1:5" ht="27" customHeight="1">
      <c r="A99" s="113" t="s">
        <v>224</v>
      </c>
      <c r="B99" s="93" t="s">
        <v>225</v>
      </c>
      <c r="C99" s="391"/>
      <c r="D99" s="391"/>
      <c r="E99" s="391"/>
    </row>
    <row r="100" spans="1:5" ht="12.75">
      <c r="A100" s="181" t="s">
        <v>226</v>
      </c>
      <c r="B100" s="182" t="s">
        <v>227</v>
      </c>
      <c r="C100" s="358">
        <f>SUM(C98:C99)</f>
        <v>0</v>
      </c>
      <c r="D100" s="358">
        <f>SUM(D98:D99)</f>
        <v>0</v>
      </c>
      <c r="E100" s="358">
        <f>SUM(E98:E99)</f>
        <v>0</v>
      </c>
    </row>
    <row r="101" spans="1:5" ht="12.75">
      <c r="A101" s="180"/>
      <c r="B101" s="183" t="s">
        <v>228</v>
      </c>
      <c r="C101" s="298">
        <f>SUM(C100+C97+C92+C85+C78+C29+C23)</f>
        <v>1020000</v>
      </c>
      <c r="D101" s="298">
        <f>SUM(D100+D97+D92+D85+D78+D29+D23)</f>
        <v>1020000</v>
      </c>
      <c r="E101" s="298">
        <f>SUM(E100+E97+E92+E85+E78+E29+E23)</f>
        <v>370000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&amp;L&amp;"Times New Roman,Normál"&amp;12&amp;F&amp;R&amp;A</oddFooter>
  </headerFooter>
  <rowBreaks count="1" manualBreakCount="1">
    <brk id="5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5:G22"/>
  <sheetViews>
    <sheetView view="pageBreakPreview" zoomScale="90" zoomScaleSheetLayoutView="90" zoomScalePageLayoutView="0" workbookViewId="0" topLeftCell="A4">
      <selection activeCell="I15" sqref="I15"/>
    </sheetView>
  </sheetViews>
  <sheetFormatPr defaultColWidth="8.66015625" defaultRowHeight="18"/>
  <cols>
    <col min="1" max="1" width="3.25" style="0" customWidth="1"/>
    <col min="2" max="2" width="35.41015625" style="405" customWidth="1"/>
    <col min="3" max="3" width="2.58203125" style="405" customWidth="1"/>
    <col min="4" max="4" width="7" style="405" customWidth="1"/>
    <col min="5" max="5" width="9.33203125" style="405" customWidth="1"/>
    <col min="6" max="6" width="8.58203125" style="405" customWidth="1"/>
    <col min="7" max="7" width="8.75" style="405" customWidth="1"/>
    <col min="8" max="16384" width="8.91015625" style="405" customWidth="1"/>
  </cols>
  <sheetData>
    <row r="5" spans="2:3" ht="18.75">
      <c r="B5" s="406" t="s">
        <v>550</v>
      </c>
      <c r="C5" s="407"/>
    </row>
    <row r="6" spans="2:3" ht="18.75">
      <c r="B6" s="406"/>
      <c r="C6" s="407"/>
    </row>
    <row r="7" spans="2:3" ht="18.75">
      <c r="B7" s="406"/>
      <c r="C7" s="407"/>
    </row>
    <row r="8" spans="2:3" ht="18.75">
      <c r="B8" s="408"/>
      <c r="C8" s="408"/>
    </row>
    <row r="9" ht="15.75" customHeight="1">
      <c r="B9" s="724" t="s">
        <v>342</v>
      </c>
    </row>
    <row r="10" spans="2:6" ht="30.75" customHeight="1">
      <c r="B10" s="724"/>
      <c r="C10" s="409"/>
      <c r="D10" s="410" t="s">
        <v>343</v>
      </c>
      <c r="E10" s="411" t="s">
        <v>344</v>
      </c>
      <c r="F10" s="546">
        <v>2018</v>
      </c>
    </row>
    <row r="11" spans="4:6" ht="12" customHeight="1">
      <c r="D11" s="409"/>
      <c r="E11" s="409"/>
      <c r="F11" s="409"/>
    </row>
    <row r="12" spans="1:6" ht="24.75" customHeight="1">
      <c r="A12" t="s">
        <v>345</v>
      </c>
      <c r="B12" s="412" t="s">
        <v>346</v>
      </c>
      <c r="C12" s="413"/>
      <c r="D12" s="409">
        <v>100</v>
      </c>
      <c r="E12" s="409">
        <v>100</v>
      </c>
      <c r="F12" s="409">
        <v>100</v>
      </c>
    </row>
    <row r="13" spans="1:6" ht="24.75" customHeight="1">
      <c r="A13" t="s">
        <v>347</v>
      </c>
      <c r="B13" s="412" t="s">
        <v>348</v>
      </c>
      <c r="C13" s="413"/>
      <c r="D13" s="409">
        <v>200</v>
      </c>
      <c r="E13" s="414">
        <v>350</v>
      </c>
      <c r="F13" s="632">
        <v>100</v>
      </c>
    </row>
    <row r="14" spans="1:6" ht="24.75" customHeight="1">
      <c r="A14" t="s">
        <v>349</v>
      </c>
      <c r="B14" s="412" t="s">
        <v>350</v>
      </c>
      <c r="C14" s="413"/>
      <c r="D14" s="409">
        <v>100</v>
      </c>
      <c r="E14" s="414">
        <v>100</v>
      </c>
      <c r="F14" s="414">
        <v>100</v>
      </c>
    </row>
    <row r="15" spans="1:6" ht="24.75" customHeight="1">
      <c r="A15" t="s">
        <v>351</v>
      </c>
      <c r="B15" s="412" t="s">
        <v>352</v>
      </c>
      <c r="C15" s="413"/>
      <c r="D15" s="409">
        <v>100</v>
      </c>
      <c r="E15" s="414">
        <v>100</v>
      </c>
      <c r="F15" s="414">
        <v>100</v>
      </c>
    </row>
    <row r="16" spans="1:6" ht="24.75" customHeight="1">
      <c r="A16" t="s">
        <v>353</v>
      </c>
      <c r="B16" s="412" t="s">
        <v>354</v>
      </c>
      <c r="C16" s="413"/>
      <c r="D16" s="409">
        <v>300</v>
      </c>
      <c r="E16" s="414">
        <v>300</v>
      </c>
      <c r="F16" s="414">
        <v>300</v>
      </c>
    </row>
    <row r="17" spans="1:7" ht="24.75" customHeight="1">
      <c r="A17" t="s">
        <v>355</v>
      </c>
      <c r="B17" s="412" t="s">
        <v>356</v>
      </c>
      <c r="C17" s="413"/>
      <c r="D17" s="409">
        <v>70</v>
      </c>
      <c r="E17" s="414">
        <v>70</v>
      </c>
      <c r="F17" s="414">
        <v>70</v>
      </c>
      <c r="G17" s="405" t="s">
        <v>357</v>
      </c>
    </row>
    <row r="18" spans="1:7" ht="24.75" customHeight="1">
      <c r="A18" t="s">
        <v>358</v>
      </c>
      <c r="B18" s="412" t="s">
        <v>359</v>
      </c>
      <c r="C18" s="413"/>
      <c r="D18" s="409">
        <v>80</v>
      </c>
      <c r="E18" s="414">
        <v>80</v>
      </c>
      <c r="F18" s="545">
        <v>100</v>
      </c>
      <c r="G18" s="405" t="s">
        <v>357</v>
      </c>
    </row>
    <row r="19" spans="1:6" ht="24.75" customHeight="1">
      <c r="A19" t="s">
        <v>360</v>
      </c>
      <c r="B19" s="415" t="s">
        <v>361</v>
      </c>
      <c r="C19" s="413"/>
      <c r="D19" s="409">
        <v>100</v>
      </c>
      <c r="E19" s="414">
        <v>100</v>
      </c>
      <c r="F19" s="414">
        <v>100</v>
      </c>
    </row>
    <row r="20" spans="2:6" ht="24.75" customHeight="1">
      <c r="B20" s="415" t="s">
        <v>362</v>
      </c>
      <c r="C20" s="413"/>
      <c r="D20" s="409">
        <v>0</v>
      </c>
      <c r="E20" s="414">
        <v>0</v>
      </c>
      <c r="F20" s="414">
        <v>0</v>
      </c>
    </row>
    <row r="21" spans="1:7" ht="24.75" customHeight="1">
      <c r="A21" t="s">
        <v>363</v>
      </c>
      <c r="B21" s="415" t="s">
        <v>364</v>
      </c>
      <c r="C21" s="413"/>
      <c r="D21" s="409">
        <v>50</v>
      </c>
      <c r="E21" s="414">
        <v>50</v>
      </c>
      <c r="F21" s="414">
        <v>50</v>
      </c>
      <c r="G21" s="405" t="s">
        <v>365</v>
      </c>
    </row>
    <row r="22" spans="2:6" s="416" customFormat="1" ht="24.75" customHeight="1">
      <c r="B22" s="417" t="s">
        <v>300</v>
      </c>
      <c r="C22" s="418"/>
      <c r="D22" s="418">
        <f>SUM(D12:D21)</f>
        <v>1100</v>
      </c>
      <c r="E22" s="419">
        <f>SUM(E12:E21)</f>
        <v>1250</v>
      </c>
      <c r="F22" s="547">
        <f>SUM(F12:F21)</f>
        <v>1020</v>
      </c>
    </row>
  </sheetData>
  <sheetProtection selectLockedCells="1" selectUnlockedCells="1"/>
  <mergeCells count="1">
    <mergeCell ref="B9:B10"/>
  </mergeCells>
  <printOptions headings="1"/>
  <pageMargins left="0.7" right="0.7" top="0.75" bottom="0.7493055555555554" header="0.5118055555555555" footer="0.5118055555555555"/>
  <pageSetup horizontalDpi="300" verticalDpi="300" orientation="portrait" paperSize="9" scale="81" r:id="rId1"/>
  <headerFooter alignWithMargins="0">
    <oddHeader>&amp;C&amp;P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1"/>
  <sheetViews>
    <sheetView view="pageBreakPreview" zoomScale="90" zoomScaleSheetLayoutView="90" zoomScalePageLayoutView="0" workbookViewId="0" topLeftCell="A79">
      <selection activeCell="E71" sqref="E71"/>
    </sheetView>
  </sheetViews>
  <sheetFormatPr defaultColWidth="8.41015625" defaultRowHeight="16.5" customHeight="1"/>
  <cols>
    <col min="1" max="1" width="8.41015625" style="19" customWidth="1"/>
    <col min="2" max="2" width="34.91015625" style="19" customWidth="1"/>
    <col min="3" max="3" width="10" style="39" customWidth="1"/>
    <col min="4" max="5" width="14.08203125" style="39" customWidth="1"/>
    <col min="6" max="6" width="29.75" style="19" customWidth="1"/>
    <col min="7" max="8" width="7.08203125" style="19" customWidth="1"/>
    <col min="9" max="247" width="7.08203125" style="2" customWidth="1"/>
    <col min="248" max="16384" width="8.41015625" style="2" customWidth="1"/>
  </cols>
  <sheetData>
    <row r="1" spans="3:5" ht="16.5" customHeight="1">
      <c r="C1" s="604" t="s">
        <v>554</v>
      </c>
      <c r="D1" s="604" t="s">
        <v>554</v>
      </c>
      <c r="E1" s="604" t="s">
        <v>554</v>
      </c>
    </row>
    <row r="2" spans="1:5" ht="16.5" customHeight="1">
      <c r="A2" s="718" t="s">
        <v>424</v>
      </c>
      <c r="B2" s="718"/>
      <c r="C2" s="718"/>
      <c r="D2" s="718"/>
      <c r="E2" s="603"/>
    </row>
    <row r="3" spans="1:5" ht="16.5" customHeight="1">
      <c r="A3" s="40"/>
      <c r="B3" s="40"/>
      <c r="C3" s="486"/>
      <c r="D3" s="486"/>
      <c r="E3" s="486"/>
    </row>
    <row r="4" spans="1:5" ht="18.75" customHeight="1">
      <c r="A4" s="42">
        <v>381103</v>
      </c>
      <c r="B4" s="43" t="s">
        <v>234</v>
      </c>
      <c r="C4" s="507">
        <v>2018</v>
      </c>
      <c r="D4" s="507" t="s">
        <v>583</v>
      </c>
      <c r="E4" s="507" t="s">
        <v>606</v>
      </c>
    </row>
    <row r="5" spans="1:5" ht="18.75" customHeight="1">
      <c r="A5" s="45" t="s">
        <v>235</v>
      </c>
      <c r="B5" s="45" t="s">
        <v>236</v>
      </c>
      <c r="C5" s="513" t="s">
        <v>416</v>
      </c>
      <c r="D5" s="513" t="s">
        <v>416</v>
      </c>
      <c r="E5" s="513" t="s">
        <v>416</v>
      </c>
    </row>
    <row r="6" spans="1:6" ht="13.5" customHeight="1">
      <c r="A6" s="47" t="s">
        <v>46</v>
      </c>
      <c r="B6" s="48" t="s">
        <v>237</v>
      </c>
      <c r="C6" s="514">
        <v>6439500</v>
      </c>
      <c r="D6" s="514">
        <v>6439500</v>
      </c>
      <c r="E6" s="514">
        <v>3555531</v>
      </c>
      <c r="F6" s="474"/>
    </row>
    <row r="7" spans="1:6" ht="13.5" customHeight="1">
      <c r="A7" s="50" t="s">
        <v>48</v>
      </c>
      <c r="B7" s="51" t="s">
        <v>49</v>
      </c>
      <c r="C7" s="49">
        <v>0</v>
      </c>
      <c r="D7" s="49">
        <v>0</v>
      </c>
      <c r="E7" s="49"/>
      <c r="F7"/>
    </row>
    <row r="8" spans="1:6" ht="13.5" customHeight="1">
      <c r="A8" s="50" t="s">
        <v>50</v>
      </c>
      <c r="B8" s="51" t="s">
        <v>51</v>
      </c>
      <c r="C8" s="49"/>
      <c r="D8" s="49"/>
      <c r="E8" s="49"/>
      <c r="F8"/>
    </row>
    <row r="9" spans="1:5" ht="13.5" customHeight="1">
      <c r="A9" s="50" t="s">
        <v>52</v>
      </c>
      <c r="B9" s="51" t="s">
        <v>53</v>
      </c>
      <c r="C9" s="49"/>
      <c r="D9" s="49"/>
      <c r="E9" s="49"/>
    </row>
    <row r="10" spans="1:5" ht="13.5" customHeight="1">
      <c r="A10" s="50" t="s">
        <v>54</v>
      </c>
      <c r="B10" s="52" t="s">
        <v>55</v>
      </c>
      <c r="C10" s="49"/>
      <c r="D10" s="49"/>
      <c r="E10" s="49"/>
    </row>
    <row r="11" spans="1:5" ht="13.5" customHeight="1">
      <c r="A11" s="50" t="s">
        <v>56</v>
      </c>
      <c r="B11" s="52" t="s">
        <v>57</v>
      </c>
      <c r="C11" s="49">
        <v>0</v>
      </c>
      <c r="D11" s="49">
        <v>0</v>
      </c>
      <c r="E11" s="49">
        <v>0</v>
      </c>
    </row>
    <row r="12" spans="1:5" ht="13.5" customHeight="1">
      <c r="A12" s="50" t="s">
        <v>58</v>
      </c>
      <c r="B12" s="53" t="s">
        <v>229</v>
      </c>
      <c r="C12" s="49"/>
      <c r="D12" s="49"/>
      <c r="E12" s="49"/>
    </row>
    <row r="13" spans="1:5" ht="13.5" customHeight="1">
      <c r="A13" s="50" t="s">
        <v>60</v>
      </c>
      <c r="B13" s="53" t="s">
        <v>61</v>
      </c>
      <c r="C13" s="49">
        <v>447027</v>
      </c>
      <c r="D13" s="49">
        <v>447027</v>
      </c>
      <c r="E13" s="49">
        <v>235923</v>
      </c>
    </row>
    <row r="14" spans="1:5" ht="13.5" customHeight="1">
      <c r="A14" s="50" t="s">
        <v>62</v>
      </c>
      <c r="B14" s="51" t="s">
        <v>230</v>
      </c>
      <c r="C14" s="49"/>
      <c r="D14" s="49"/>
      <c r="E14" s="49"/>
    </row>
    <row r="15" spans="1:5" ht="13.5" customHeight="1">
      <c r="A15" s="50" t="s">
        <v>238</v>
      </c>
      <c r="B15" s="51" t="s">
        <v>239</v>
      </c>
      <c r="C15" s="493"/>
      <c r="D15" s="635">
        <v>45300</v>
      </c>
      <c r="E15" s="493">
        <v>62700</v>
      </c>
    </row>
    <row r="16" spans="1:6" ht="13.5" customHeight="1">
      <c r="A16" s="54" t="s">
        <v>65</v>
      </c>
      <c r="B16" s="55" t="s">
        <v>66</v>
      </c>
      <c r="C16" s="49">
        <v>541500</v>
      </c>
      <c r="D16" s="49">
        <v>541500</v>
      </c>
      <c r="E16" s="49"/>
      <c r="F16"/>
    </row>
    <row r="17" spans="1:5" ht="15" customHeight="1">
      <c r="A17" s="56" t="s">
        <v>67</v>
      </c>
      <c r="B17" s="57" t="s">
        <v>68</v>
      </c>
      <c r="C17" s="483">
        <f>SUM(C6:C16)</f>
        <v>7428027</v>
      </c>
      <c r="D17" s="637">
        <f>SUM(D6:D16)</f>
        <v>7473327</v>
      </c>
      <c r="E17" s="483">
        <f>SUM(E6:E16)</f>
        <v>3854154</v>
      </c>
    </row>
    <row r="18" spans="1:5" ht="15" customHeight="1">
      <c r="A18" s="59" t="s">
        <v>69</v>
      </c>
      <c r="B18" s="60" t="s">
        <v>70</v>
      </c>
      <c r="C18" s="49"/>
      <c r="D18" s="49"/>
      <c r="E18" s="49"/>
    </row>
    <row r="19" spans="1:5" ht="15" customHeight="1">
      <c r="A19" s="59" t="s">
        <v>71</v>
      </c>
      <c r="B19" s="60" t="s">
        <v>72</v>
      </c>
      <c r="C19" s="49"/>
      <c r="D19" s="49"/>
      <c r="E19" s="49"/>
    </row>
    <row r="20" spans="1:5" ht="15" customHeight="1">
      <c r="A20" s="59" t="s">
        <v>73</v>
      </c>
      <c r="B20" s="60" t="s">
        <v>74</v>
      </c>
      <c r="C20" s="49"/>
      <c r="D20" s="49"/>
      <c r="E20" s="49"/>
    </row>
    <row r="21" spans="1:5" ht="15" customHeight="1">
      <c r="A21" s="59" t="s">
        <v>75</v>
      </c>
      <c r="B21" s="60" t="s">
        <v>76</v>
      </c>
      <c r="C21" s="493"/>
      <c r="D21" s="493"/>
      <c r="E21" s="493"/>
    </row>
    <row r="22" spans="1:5" ht="15" customHeight="1">
      <c r="A22" s="56" t="s">
        <v>77</v>
      </c>
      <c r="B22" s="57" t="s">
        <v>78</v>
      </c>
      <c r="C22" s="483">
        <f>SUM(C18:C21)</f>
        <v>0</v>
      </c>
      <c r="D22" s="483">
        <f>SUM(D18:D21)</f>
        <v>0</v>
      </c>
      <c r="E22" s="483">
        <f>SUM(E18:E21)</f>
        <v>0</v>
      </c>
    </row>
    <row r="23" spans="1:5" ht="15" customHeight="1">
      <c r="A23" s="62" t="s">
        <v>79</v>
      </c>
      <c r="B23" s="63" t="s">
        <v>80</v>
      </c>
      <c r="C23" s="483">
        <f>SUM(C22,C17)</f>
        <v>7428027</v>
      </c>
      <c r="D23" s="483">
        <f>SUM(D22,D17)</f>
        <v>7473327</v>
      </c>
      <c r="E23" s="483">
        <f>SUM(E22,E17)</f>
        <v>3854154</v>
      </c>
    </row>
    <row r="24" spans="1:5" ht="13.5" customHeight="1">
      <c r="A24" s="64"/>
      <c r="B24" s="65"/>
      <c r="C24" s="49"/>
      <c r="D24" s="49"/>
      <c r="E24" s="49"/>
    </row>
    <row r="25" spans="1:6" ht="13.5" customHeight="1">
      <c r="A25" s="66" t="s">
        <v>81</v>
      </c>
      <c r="B25" s="67" t="s">
        <v>419</v>
      </c>
      <c r="C25" s="493">
        <v>1373371</v>
      </c>
      <c r="D25" s="635">
        <v>1382562</v>
      </c>
      <c r="E25" s="493">
        <v>722017</v>
      </c>
      <c r="F25"/>
    </row>
    <row r="26" spans="1:6" ht="13.5" customHeight="1">
      <c r="A26" s="68" t="s">
        <v>83</v>
      </c>
      <c r="B26" s="67" t="s">
        <v>84</v>
      </c>
      <c r="C26" s="516"/>
      <c r="D26" s="516"/>
      <c r="E26" s="516"/>
      <c r="F26"/>
    </row>
    <row r="27" spans="1:6" ht="13.5" customHeight="1">
      <c r="A27" s="69" t="s">
        <v>85</v>
      </c>
      <c r="B27" s="70" t="s">
        <v>86</v>
      </c>
      <c r="C27" s="493">
        <v>73849</v>
      </c>
      <c r="D27" s="493">
        <v>73849</v>
      </c>
      <c r="E27" s="493">
        <v>38979</v>
      </c>
      <c r="F27"/>
    </row>
    <row r="28" spans="1:6" ht="13.5" customHeight="1">
      <c r="A28" s="71" t="s">
        <v>87</v>
      </c>
      <c r="B28" s="70" t="s">
        <v>88</v>
      </c>
      <c r="C28" s="493">
        <v>79142</v>
      </c>
      <c r="D28" s="493">
        <v>79142</v>
      </c>
      <c r="E28" s="493">
        <v>41759</v>
      </c>
      <c r="F28"/>
    </row>
    <row r="29" spans="1:6" ht="13.5" customHeight="1">
      <c r="A29" s="72" t="s">
        <v>89</v>
      </c>
      <c r="B29" s="73" t="s">
        <v>90</v>
      </c>
      <c r="C29" s="58">
        <f>SUM(C25:C28)</f>
        <v>1526362</v>
      </c>
      <c r="D29" s="638">
        <f>SUM(D25:D28)</f>
        <v>1535553</v>
      </c>
      <c r="E29" s="701">
        <f>SUM(E25:E28)</f>
        <v>802755</v>
      </c>
      <c r="F29"/>
    </row>
    <row r="30" spans="1:6" ht="13.5" customHeight="1">
      <c r="A30" s="186"/>
      <c r="B30" s="45"/>
      <c r="C30" s="49"/>
      <c r="D30" s="49"/>
      <c r="E30" s="49"/>
      <c r="F30"/>
    </row>
    <row r="31" spans="1:6" ht="13.5" customHeight="1">
      <c r="A31" s="47" t="s">
        <v>91</v>
      </c>
      <c r="B31" s="74" t="s">
        <v>92</v>
      </c>
      <c r="C31" s="49"/>
      <c r="D31" s="49"/>
      <c r="E31" s="49"/>
      <c r="F31"/>
    </row>
    <row r="32" spans="1:5" ht="13.5" customHeight="1">
      <c r="A32" s="50" t="s">
        <v>93</v>
      </c>
      <c r="B32" s="51" t="s">
        <v>233</v>
      </c>
      <c r="C32" s="49"/>
      <c r="D32" s="49"/>
      <c r="E32" s="49"/>
    </row>
    <row r="33" spans="1:5" ht="13.5" customHeight="1">
      <c r="A33" s="50" t="s">
        <v>95</v>
      </c>
      <c r="B33" s="51" t="s">
        <v>96</v>
      </c>
      <c r="C33" s="49">
        <v>0</v>
      </c>
      <c r="D33" s="49">
        <v>0</v>
      </c>
      <c r="E33" s="49">
        <v>0</v>
      </c>
    </row>
    <row r="34" spans="1:5" ht="13.5" customHeight="1">
      <c r="A34" s="50" t="s">
        <v>97</v>
      </c>
      <c r="B34" s="51" t="s">
        <v>98</v>
      </c>
      <c r="C34" s="49">
        <v>0</v>
      </c>
      <c r="D34" s="49">
        <v>0</v>
      </c>
      <c r="E34" s="49">
        <v>0</v>
      </c>
    </row>
    <row r="35" spans="1:5" ht="13.5" customHeight="1">
      <c r="A35" s="50" t="s">
        <v>99</v>
      </c>
      <c r="B35" s="51" t="s">
        <v>100</v>
      </c>
      <c r="C35" s="49">
        <v>0</v>
      </c>
      <c r="D35" s="49">
        <v>0</v>
      </c>
      <c r="E35" s="49">
        <v>0</v>
      </c>
    </row>
    <row r="36" spans="1:5" ht="13.5" customHeight="1">
      <c r="A36" s="50" t="s">
        <v>101</v>
      </c>
      <c r="B36" s="75" t="s">
        <v>102</v>
      </c>
      <c r="C36" s="76">
        <f>SUM(C31:C35)</f>
        <v>0</v>
      </c>
      <c r="D36" s="76">
        <f>SUM(D31:D35)</f>
        <v>0</v>
      </c>
      <c r="E36" s="76">
        <f>SUM(E31:E35)</f>
        <v>0</v>
      </c>
    </row>
    <row r="37" spans="1:5" ht="13.5" customHeight="1">
      <c r="A37" s="50" t="s">
        <v>103</v>
      </c>
      <c r="B37" s="51" t="s">
        <v>104</v>
      </c>
      <c r="C37" s="76">
        <v>0</v>
      </c>
      <c r="D37" s="76">
        <v>0</v>
      </c>
      <c r="E37" s="76">
        <v>0</v>
      </c>
    </row>
    <row r="38" spans="1:5" ht="13.5" customHeight="1">
      <c r="A38" s="50" t="s">
        <v>105</v>
      </c>
      <c r="B38" s="51" t="s">
        <v>106</v>
      </c>
      <c r="C38" s="49">
        <v>0</v>
      </c>
      <c r="D38" s="49">
        <v>0</v>
      </c>
      <c r="E38" s="49">
        <v>0</v>
      </c>
    </row>
    <row r="39" spans="1:5" ht="13.5" customHeight="1">
      <c r="A39" s="50" t="s">
        <v>107</v>
      </c>
      <c r="B39" s="51" t="s">
        <v>108</v>
      </c>
      <c r="C39" s="49">
        <v>1400000</v>
      </c>
      <c r="D39" s="49">
        <v>1400000</v>
      </c>
      <c r="E39" s="49">
        <v>651843</v>
      </c>
    </row>
    <row r="40" spans="1:5" ht="13.5" customHeight="1">
      <c r="A40" s="50" t="s">
        <v>109</v>
      </c>
      <c r="B40" s="51" t="s">
        <v>110</v>
      </c>
      <c r="C40" s="49">
        <v>110000</v>
      </c>
      <c r="D40" s="49">
        <v>110000</v>
      </c>
      <c r="E40" s="49">
        <v>110000</v>
      </c>
    </row>
    <row r="41" spans="1:5" ht="13.5" customHeight="1">
      <c r="A41" s="77" t="s">
        <v>111</v>
      </c>
      <c r="B41" s="78" t="s">
        <v>112</v>
      </c>
      <c r="C41" s="516">
        <v>350000</v>
      </c>
      <c r="D41" s="516">
        <v>350000</v>
      </c>
      <c r="E41" s="516">
        <v>239444</v>
      </c>
    </row>
    <row r="42" spans="1:5" ht="12.75" customHeight="1">
      <c r="A42" s="62" t="s">
        <v>113</v>
      </c>
      <c r="B42" s="79" t="s">
        <v>114</v>
      </c>
      <c r="C42" s="58">
        <f>SUM(C38:C41)</f>
        <v>1860000</v>
      </c>
      <c r="D42" s="58">
        <f>SUM(D38:D41)</f>
        <v>1860000</v>
      </c>
      <c r="E42" s="58">
        <f>SUM(E38:E41)</f>
        <v>1001287</v>
      </c>
    </row>
    <row r="43" spans="1:5" ht="12.75" customHeight="1">
      <c r="A43" s="80" t="s">
        <v>115</v>
      </c>
      <c r="B43" s="81" t="s">
        <v>116</v>
      </c>
      <c r="C43" s="82">
        <f>SUM(C42,C36)</f>
        <v>1860000</v>
      </c>
      <c r="D43" s="82">
        <f>SUM(D42,D36)</f>
        <v>1860000</v>
      </c>
      <c r="E43" s="82">
        <f>SUM(E42,E36)</f>
        <v>1001287</v>
      </c>
    </row>
    <row r="44" spans="1:5" ht="12.75" customHeight="1">
      <c r="A44" s="47" t="s">
        <v>117</v>
      </c>
      <c r="B44" s="74" t="s">
        <v>118</v>
      </c>
      <c r="C44" s="49"/>
      <c r="D44" s="49"/>
      <c r="E44" s="49"/>
    </row>
    <row r="45" spans="1:5" ht="12.75" customHeight="1">
      <c r="A45" s="83" t="s">
        <v>119</v>
      </c>
      <c r="B45" s="84" t="s">
        <v>120</v>
      </c>
      <c r="C45" s="49"/>
      <c r="D45" s="49"/>
      <c r="E45" s="49"/>
    </row>
    <row r="46" spans="1:5" ht="12.75" customHeight="1">
      <c r="A46" s="50" t="s">
        <v>121</v>
      </c>
      <c r="B46" s="51" t="s">
        <v>122</v>
      </c>
      <c r="C46" s="49"/>
      <c r="D46" s="49"/>
      <c r="E46" s="49"/>
    </row>
    <row r="47" spans="1:5" ht="12.75" customHeight="1">
      <c r="A47" s="85" t="s">
        <v>123</v>
      </c>
      <c r="B47" s="86" t="s">
        <v>124</v>
      </c>
      <c r="C47" s="82">
        <f>SUM(C44:C46)</f>
        <v>0</v>
      </c>
      <c r="D47" s="82">
        <f>SUM(D44:D46)</f>
        <v>0</v>
      </c>
      <c r="E47" s="82">
        <f>SUM(E44:E46)</f>
        <v>0</v>
      </c>
    </row>
    <row r="48" spans="1:5" ht="12.75" customHeight="1">
      <c r="A48" s="50" t="s">
        <v>125</v>
      </c>
      <c r="B48" s="51" t="s">
        <v>126</v>
      </c>
      <c r="C48" s="49"/>
      <c r="D48" s="49"/>
      <c r="E48" s="49"/>
    </row>
    <row r="49" spans="1:5" ht="12.75" customHeight="1">
      <c r="A49" s="50" t="s">
        <v>127</v>
      </c>
      <c r="B49" s="51" t="s">
        <v>128</v>
      </c>
      <c r="C49" s="49"/>
      <c r="D49" s="49"/>
      <c r="E49" s="49"/>
    </row>
    <row r="50" spans="1:5" ht="12.75" customHeight="1">
      <c r="A50" s="50" t="s">
        <v>129</v>
      </c>
      <c r="B50" s="51" t="s">
        <v>130</v>
      </c>
      <c r="C50" s="49"/>
      <c r="D50" s="49"/>
      <c r="E50" s="49"/>
    </row>
    <row r="51" spans="1:5" ht="12.75" customHeight="1">
      <c r="A51" s="85" t="s">
        <v>131</v>
      </c>
      <c r="B51" s="86" t="s">
        <v>132</v>
      </c>
      <c r="C51" s="82">
        <f>SUM(C48:C50)</f>
        <v>0</v>
      </c>
      <c r="D51" s="82">
        <f>SUM(D48:D50)</f>
        <v>0</v>
      </c>
      <c r="E51" s="82">
        <f>SUM(E48:E50)</f>
        <v>0</v>
      </c>
    </row>
    <row r="52" spans="1:5" ht="12.75" customHeight="1">
      <c r="A52" s="50" t="s">
        <v>133</v>
      </c>
      <c r="B52" s="51" t="s">
        <v>134</v>
      </c>
      <c r="C52" s="49"/>
      <c r="D52" s="49"/>
      <c r="E52" s="49"/>
    </row>
    <row r="53" spans="1:5" ht="12.75" customHeight="1">
      <c r="A53" s="50" t="s">
        <v>135</v>
      </c>
      <c r="B53" s="51" t="s">
        <v>136</v>
      </c>
      <c r="C53" s="49"/>
      <c r="D53" s="49"/>
      <c r="E53" s="49"/>
    </row>
    <row r="54" spans="1:5" ht="12.75" customHeight="1">
      <c r="A54" s="50" t="s">
        <v>137</v>
      </c>
      <c r="B54" s="51" t="s">
        <v>138</v>
      </c>
      <c r="C54" s="187">
        <v>550000</v>
      </c>
      <c r="D54" s="675">
        <v>550000</v>
      </c>
      <c r="E54" s="675">
        <v>151052</v>
      </c>
    </row>
    <row r="55" spans="1:5" ht="12.75" customHeight="1">
      <c r="A55" s="85" t="s">
        <v>139</v>
      </c>
      <c r="B55" s="86" t="s">
        <v>140</v>
      </c>
      <c r="C55" s="82">
        <f>SUM(C53:C54)</f>
        <v>550000</v>
      </c>
      <c r="D55" s="82">
        <f>SUM(D53:D54)</f>
        <v>550000</v>
      </c>
      <c r="E55" s="82">
        <f>SUM(E53:E54)</f>
        <v>151052</v>
      </c>
    </row>
    <row r="56" spans="1:5" ht="12.75" customHeight="1">
      <c r="A56" s="85" t="s">
        <v>141</v>
      </c>
      <c r="B56" s="188" t="s">
        <v>142</v>
      </c>
      <c r="C56" s="189">
        <v>3000000</v>
      </c>
      <c r="D56" s="189">
        <v>3000000</v>
      </c>
      <c r="E56" s="189"/>
    </row>
    <row r="57" spans="1:5" ht="12.75" customHeight="1">
      <c r="A57" s="77"/>
      <c r="B57" s="190" t="s">
        <v>143</v>
      </c>
      <c r="C57" s="191"/>
      <c r="D57" s="191"/>
      <c r="E57" s="191"/>
    </row>
    <row r="58" spans="1:5" ht="12.75" customHeight="1">
      <c r="A58" s="77" t="s">
        <v>144</v>
      </c>
      <c r="B58" s="190" t="s">
        <v>145</v>
      </c>
      <c r="C58" s="471">
        <v>5400000</v>
      </c>
      <c r="D58" s="471">
        <v>5400000</v>
      </c>
      <c r="E58" s="471">
        <v>1891653</v>
      </c>
    </row>
    <row r="59" spans="1:5" ht="12.75" customHeight="1">
      <c r="A59" s="77" t="s">
        <v>146</v>
      </c>
      <c r="B59" s="190" t="s">
        <v>240</v>
      </c>
      <c r="C59" s="191"/>
      <c r="D59" s="191"/>
      <c r="E59" s="191"/>
    </row>
    <row r="60" spans="1:5" ht="12.75" customHeight="1">
      <c r="A60" s="90" t="s">
        <v>148</v>
      </c>
      <c r="B60" s="192" t="s">
        <v>149</v>
      </c>
      <c r="C60" s="98">
        <f>SUM(C58:C59)</f>
        <v>5400000</v>
      </c>
      <c r="D60" s="98">
        <f>SUM(D58:D59)</f>
        <v>5400000</v>
      </c>
      <c r="E60" s="98">
        <f>SUM(E58:E59)</f>
        <v>1891653</v>
      </c>
    </row>
    <row r="61" spans="1:5" ht="12" customHeight="1">
      <c r="A61" s="71" t="s">
        <v>150</v>
      </c>
      <c r="B61" s="193" t="s">
        <v>151</v>
      </c>
      <c r="C61" s="98"/>
      <c r="D61" s="98"/>
      <c r="E61" s="98"/>
    </row>
    <row r="62" spans="1:5" ht="12" customHeight="1">
      <c r="A62" s="71" t="s">
        <v>152</v>
      </c>
      <c r="B62" s="193" t="s">
        <v>153</v>
      </c>
      <c r="C62" s="98"/>
      <c r="D62" s="98"/>
      <c r="E62" s="98"/>
    </row>
    <row r="63" spans="1:5" ht="12" customHeight="1">
      <c r="A63" s="71" t="s">
        <v>154</v>
      </c>
      <c r="B63" s="193" t="s">
        <v>155</v>
      </c>
      <c r="C63" s="519"/>
      <c r="D63" s="519"/>
      <c r="E63" s="519"/>
    </row>
    <row r="64" spans="1:5" ht="12" customHeight="1">
      <c r="A64" s="71" t="s">
        <v>156</v>
      </c>
      <c r="B64" s="193" t="s">
        <v>157</v>
      </c>
      <c r="C64" s="98"/>
      <c r="D64" s="98"/>
      <c r="E64" s="98"/>
    </row>
    <row r="65" spans="1:5" ht="12" customHeight="1">
      <c r="A65" s="94" t="s">
        <v>158</v>
      </c>
      <c r="B65" s="192" t="s">
        <v>159</v>
      </c>
      <c r="C65" s="518"/>
      <c r="D65" s="518"/>
      <c r="E65" s="518">
        <v>2362</v>
      </c>
    </row>
    <row r="66" spans="1:5" ht="12" customHeight="1">
      <c r="A66" s="95" t="s">
        <v>160</v>
      </c>
      <c r="B66" s="188" t="s">
        <v>161</v>
      </c>
      <c r="C66" s="520">
        <f>SUM(C65+C60+C56+C55+C52)</f>
        <v>8950000</v>
      </c>
      <c r="D66" s="520">
        <f>SUM(D65+D60+D56+D55+D52)</f>
        <v>8950000</v>
      </c>
      <c r="E66" s="520">
        <f>SUM(E65+E60+E56+E55+E52)</f>
        <v>2045067</v>
      </c>
    </row>
    <row r="67" spans="1:5" ht="11.25" customHeight="1">
      <c r="A67" s="50" t="s">
        <v>162</v>
      </c>
      <c r="B67" s="193" t="s">
        <v>163</v>
      </c>
      <c r="C67" s="191"/>
      <c r="D67" s="191"/>
      <c r="E67" s="191"/>
    </row>
    <row r="68" spans="1:5" ht="11.25" customHeight="1">
      <c r="A68" s="50" t="s">
        <v>164</v>
      </c>
      <c r="B68" s="193" t="s">
        <v>165</v>
      </c>
      <c r="C68" s="191"/>
      <c r="D68" s="191"/>
      <c r="E68" s="191"/>
    </row>
    <row r="69" spans="1:5" ht="11.25" customHeight="1">
      <c r="A69" s="85" t="s">
        <v>166</v>
      </c>
      <c r="B69" s="188" t="s">
        <v>167</v>
      </c>
      <c r="C69" s="194">
        <f>SUM(C67:C68)</f>
        <v>0</v>
      </c>
      <c r="D69" s="194">
        <f>SUM(D67:D68)</f>
        <v>0</v>
      </c>
      <c r="E69" s="194">
        <f>SUM(E67:E68)</f>
        <v>0</v>
      </c>
    </row>
    <row r="70" spans="1:5" ht="26.25" customHeight="1">
      <c r="A70" s="90" t="s">
        <v>168</v>
      </c>
      <c r="B70" s="192" t="s">
        <v>169</v>
      </c>
      <c r="C70" s="521">
        <v>2948400</v>
      </c>
      <c r="D70" s="521">
        <v>2948400</v>
      </c>
      <c r="E70" s="521">
        <v>821366</v>
      </c>
    </row>
    <row r="71" spans="1:5" ht="16.5" customHeight="1">
      <c r="A71" s="62" t="s">
        <v>170</v>
      </c>
      <c r="B71" s="192" t="s">
        <v>171</v>
      </c>
      <c r="C71" s="98"/>
      <c r="D71" s="98"/>
      <c r="E71" s="98"/>
    </row>
    <row r="72" spans="1:5" ht="16.5" customHeight="1">
      <c r="A72" s="45" t="s">
        <v>172</v>
      </c>
      <c r="B72" s="192" t="s">
        <v>173</v>
      </c>
      <c r="C72" s="98"/>
      <c r="D72" s="98"/>
      <c r="E72" s="98"/>
    </row>
    <row r="73" spans="1:5" ht="16.5" customHeight="1">
      <c r="A73" s="99" t="s">
        <v>174</v>
      </c>
      <c r="B73" s="195" t="s">
        <v>175</v>
      </c>
      <c r="C73" s="98"/>
      <c r="D73" s="98"/>
      <c r="E73" s="98"/>
    </row>
    <row r="74" spans="1:5" ht="16.5" customHeight="1">
      <c r="A74" s="30" t="s">
        <v>176</v>
      </c>
      <c r="B74" s="196" t="s">
        <v>177</v>
      </c>
      <c r="C74" s="191">
        <v>110000</v>
      </c>
      <c r="D74" s="191">
        <v>110000</v>
      </c>
      <c r="E74" s="191">
        <v>54372</v>
      </c>
    </row>
    <row r="75" spans="1:5" ht="16.5" customHeight="1">
      <c r="A75" s="30" t="s">
        <v>178</v>
      </c>
      <c r="B75" s="196" t="s">
        <v>179</v>
      </c>
      <c r="C75" s="191"/>
      <c r="D75" s="672">
        <v>30750</v>
      </c>
      <c r="E75" s="565"/>
    </row>
    <row r="76" spans="1:5" ht="16.5" customHeight="1">
      <c r="A76" s="102" t="s">
        <v>180</v>
      </c>
      <c r="B76" s="192" t="s">
        <v>181</v>
      </c>
      <c r="C76" s="98">
        <f>SUM(C74:C75)</f>
        <v>110000</v>
      </c>
      <c r="D76" s="98">
        <f>SUM(D74:D75)</f>
        <v>140750</v>
      </c>
      <c r="E76" s="98">
        <f>SUM(E74:E75)</f>
        <v>54372</v>
      </c>
    </row>
    <row r="77" spans="1:5" ht="16.5" customHeight="1">
      <c r="A77" s="103" t="s">
        <v>182</v>
      </c>
      <c r="B77" s="188" t="s">
        <v>183</v>
      </c>
      <c r="C77" s="522">
        <f>C76+C73+C72+C71+C70</f>
        <v>3058400</v>
      </c>
      <c r="D77" s="522">
        <f>D76+D73+D72+D71+D70</f>
        <v>3089150</v>
      </c>
      <c r="E77" s="522">
        <f>E76+E73+E72+E71+E70</f>
        <v>875738</v>
      </c>
    </row>
    <row r="78" spans="1:8" ht="16.5" customHeight="1">
      <c r="A78" s="105" t="s">
        <v>184</v>
      </c>
      <c r="B78" s="197" t="s">
        <v>185</v>
      </c>
      <c r="C78" s="194">
        <f>SUM(C77+C69+C66+C47+C43)</f>
        <v>13868400</v>
      </c>
      <c r="D78" s="194">
        <f>SUM(D77+D69+D66+D47+D43)</f>
        <v>13899150</v>
      </c>
      <c r="E78" s="194">
        <f>SUM(E77+E69+E66+E47+E43)</f>
        <v>3922092</v>
      </c>
      <c r="F78" s="198"/>
      <c r="G78" s="198"/>
      <c r="H78" s="198"/>
    </row>
    <row r="79" spans="1:8" ht="16.5" customHeight="1">
      <c r="A79" s="102" t="s">
        <v>186</v>
      </c>
      <c r="B79" s="193" t="s">
        <v>187</v>
      </c>
      <c r="C79" s="98"/>
      <c r="D79" s="98"/>
      <c r="E79" s="98"/>
      <c r="F79" s="198"/>
      <c r="G79" s="198"/>
      <c r="H79" s="198"/>
    </row>
    <row r="80" spans="1:8" ht="24.75" customHeight="1">
      <c r="A80" s="102" t="s">
        <v>188</v>
      </c>
      <c r="B80" s="193" t="s">
        <v>189</v>
      </c>
      <c r="C80" s="98"/>
      <c r="D80" s="98"/>
      <c r="E80" s="98"/>
      <c r="F80" s="198"/>
      <c r="G80" s="198"/>
      <c r="H80" s="198"/>
    </row>
    <row r="81" spans="1:8" ht="15" customHeight="1">
      <c r="A81" s="102"/>
      <c r="B81" s="67" t="s">
        <v>190</v>
      </c>
      <c r="C81" s="98"/>
      <c r="D81" s="98"/>
      <c r="E81" s="98"/>
      <c r="F81" s="198"/>
      <c r="G81" s="198"/>
      <c r="H81" s="198"/>
    </row>
    <row r="82" spans="1:5" ht="15" customHeight="1">
      <c r="A82" s="102"/>
      <c r="B82" s="67" t="s">
        <v>191</v>
      </c>
      <c r="C82" s="49"/>
      <c r="D82" s="49"/>
      <c r="E82" s="49"/>
    </row>
    <row r="83" spans="1:5" ht="15" customHeight="1">
      <c r="A83" s="102"/>
      <c r="B83" s="67" t="s">
        <v>192</v>
      </c>
      <c r="C83" s="49"/>
      <c r="D83" s="49"/>
      <c r="E83" s="49"/>
    </row>
    <row r="84" spans="1:5" ht="15" customHeight="1">
      <c r="A84" s="103" t="s">
        <v>193</v>
      </c>
      <c r="B84" s="188" t="s">
        <v>194</v>
      </c>
      <c r="C84" s="58">
        <f>SUM(C80:C83)</f>
        <v>0</v>
      </c>
      <c r="D84" s="58">
        <f>SUM(D80:D83)</f>
        <v>0</v>
      </c>
      <c r="E84" s="58">
        <f>SUM(E80:E83)</f>
        <v>0</v>
      </c>
    </row>
    <row r="85" spans="1:8" s="109" customFormat="1" ht="15" customHeight="1">
      <c r="A85" s="105" t="s">
        <v>195</v>
      </c>
      <c r="B85" s="105" t="s">
        <v>196</v>
      </c>
      <c r="C85" s="82">
        <f>SUM(C79+C84)</f>
        <v>0</v>
      </c>
      <c r="D85" s="82">
        <f>SUM(D79+D84)</f>
        <v>0</v>
      </c>
      <c r="E85" s="82">
        <f>SUM(E79+E84)</f>
        <v>0</v>
      </c>
      <c r="F85" s="107"/>
      <c r="G85" s="107"/>
      <c r="H85" s="107"/>
    </row>
    <row r="86" spans="1:5" ht="15" customHeight="1">
      <c r="A86" s="67" t="s">
        <v>197</v>
      </c>
      <c r="B86" s="193" t="s">
        <v>198</v>
      </c>
      <c r="C86" s="191"/>
      <c r="D86" s="191"/>
      <c r="E86" s="191"/>
    </row>
    <row r="87" spans="1:8" s="112" customFormat="1" ht="15" customHeight="1">
      <c r="A87" s="67" t="s">
        <v>199</v>
      </c>
      <c r="B87" s="193" t="s">
        <v>200</v>
      </c>
      <c r="C87" s="191"/>
      <c r="D87" s="191"/>
      <c r="E87" s="191"/>
      <c r="F87" s="110"/>
      <c r="G87" s="110"/>
      <c r="H87" s="110"/>
    </row>
    <row r="88" spans="1:5" ht="15" customHeight="1">
      <c r="A88" s="113" t="s">
        <v>201</v>
      </c>
      <c r="B88" s="193" t="s">
        <v>202</v>
      </c>
      <c r="C88" s="191"/>
      <c r="D88" s="191"/>
      <c r="E88" s="191"/>
    </row>
    <row r="89" spans="1:5" ht="15" customHeight="1">
      <c r="A89" s="113" t="s">
        <v>203</v>
      </c>
      <c r="B89" s="193" t="s">
        <v>204</v>
      </c>
      <c r="C89" s="191"/>
      <c r="D89" s="191"/>
      <c r="E89" s="191"/>
    </row>
    <row r="90" spans="1:5" ht="15" customHeight="1">
      <c r="A90" s="113" t="s">
        <v>205</v>
      </c>
      <c r="B90" s="193" t="s">
        <v>206</v>
      </c>
      <c r="C90" s="191"/>
      <c r="D90" s="191"/>
      <c r="E90" s="191"/>
    </row>
    <row r="91" spans="1:5" ht="25.5" customHeight="1">
      <c r="A91" s="113" t="s">
        <v>208</v>
      </c>
      <c r="B91" s="193" t="s">
        <v>209</v>
      </c>
      <c r="C91" s="191"/>
      <c r="D91" s="191"/>
      <c r="E91" s="191"/>
    </row>
    <row r="92" spans="1:5" ht="13.5" customHeight="1">
      <c r="A92" s="114" t="s">
        <v>210</v>
      </c>
      <c r="B92" s="197" t="s">
        <v>211</v>
      </c>
      <c r="C92" s="98">
        <f>SUM(C86:C91)</f>
        <v>0</v>
      </c>
      <c r="D92" s="98">
        <f>SUM(D86:D91)</f>
        <v>0</v>
      </c>
      <c r="E92" s="98">
        <f>SUM(E86:E91)</f>
        <v>0</v>
      </c>
    </row>
    <row r="93" spans="1:5" ht="13.5" customHeight="1">
      <c r="A93" s="113" t="s">
        <v>212</v>
      </c>
      <c r="B93" s="193" t="s">
        <v>213</v>
      </c>
      <c r="C93" s="191"/>
      <c r="D93" s="191"/>
      <c r="E93" s="191"/>
    </row>
    <row r="94" spans="1:5" ht="13.5" customHeight="1">
      <c r="A94" s="113" t="s">
        <v>214</v>
      </c>
      <c r="B94" s="193" t="s">
        <v>215</v>
      </c>
      <c r="C94" s="191"/>
      <c r="D94" s="191"/>
      <c r="E94" s="191"/>
    </row>
    <row r="95" spans="1:5" ht="13.5" customHeight="1">
      <c r="A95" s="113" t="s">
        <v>216</v>
      </c>
      <c r="B95" s="193" t="s">
        <v>217</v>
      </c>
      <c r="C95" s="191"/>
      <c r="D95" s="672">
        <v>1045254</v>
      </c>
      <c r="E95" s="565">
        <v>1045254</v>
      </c>
    </row>
    <row r="96" spans="1:5" ht="24" customHeight="1">
      <c r="A96" s="113" t="s">
        <v>218</v>
      </c>
      <c r="B96" s="193" t="s">
        <v>219</v>
      </c>
      <c r="C96" s="191"/>
      <c r="D96" s="672">
        <v>282218</v>
      </c>
      <c r="E96" s="565">
        <v>282218</v>
      </c>
    </row>
    <row r="97" spans="1:5" ht="12.75" customHeight="1">
      <c r="A97" s="114" t="s">
        <v>220</v>
      </c>
      <c r="B97" s="197" t="s">
        <v>221</v>
      </c>
      <c r="C97" s="98">
        <f>SUM(C93:C96)</f>
        <v>0</v>
      </c>
      <c r="D97" s="673">
        <f>SUM(D93:D96)</f>
        <v>1327472</v>
      </c>
      <c r="E97" s="702">
        <f>SUM(E93:E96)</f>
        <v>1327472</v>
      </c>
    </row>
    <row r="98" spans="1:5" ht="25.5" customHeight="1">
      <c r="A98" s="113" t="s">
        <v>222</v>
      </c>
      <c r="B98" s="199" t="s">
        <v>223</v>
      </c>
      <c r="C98" s="191"/>
      <c r="D98" s="191"/>
      <c r="E98" s="191"/>
    </row>
    <row r="99" spans="1:5" ht="27" customHeight="1">
      <c r="A99" s="113" t="s">
        <v>224</v>
      </c>
      <c r="B99" s="193" t="s">
        <v>225</v>
      </c>
      <c r="C99" s="191"/>
      <c r="D99" s="191"/>
      <c r="E99" s="191"/>
    </row>
    <row r="100" spans="1:5" ht="15" customHeight="1">
      <c r="A100" s="114" t="s">
        <v>226</v>
      </c>
      <c r="B100" s="116" t="s">
        <v>227</v>
      </c>
      <c r="C100" s="58">
        <f>SUM(C98:C99)</f>
        <v>0</v>
      </c>
      <c r="D100" s="58">
        <f>SUM(D98:D99)</f>
        <v>0</v>
      </c>
      <c r="E100" s="58">
        <f>SUM(E98:E99)</f>
        <v>0</v>
      </c>
    </row>
    <row r="101" spans="1:5" ht="15" customHeight="1">
      <c r="A101" s="113"/>
      <c r="B101" s="117" t="s">
        <v>228</v>
      </c>
      <c r="C101" s="483">
        <f>SUM(C100+C97+C92+C85+C78+C29+C23)</f>
        <v>22822789</v>
      </c>
      <c r="D101" s="483">
        <f>SUM(D100+D97+D92+D85+D78+D29+D23)</f>
        <v>24235502</v>
      </c>
      <c r="E101" s="483">
        <f>SUM(E100+E97+E92+E85+E78+E29+E23)</f>
        <v>9906473</v>
      </c>
    </row>
    <row r="65536" ht="18.75" customHeight="1"/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9" r:id="rId1"/>
  <headerFooter alignWithMargins="0">
    <oddHeader>&amp;L&amp;D&amp;C&amp;P/&amp;N</oddHeader>
    <oddFooter>&amp;L&amp;F&amp;R&amp;A</oddFooter>
  </headerFooter>
  <rowBreaks count="1" manualBreakCount="1">
    <brk id="6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2"/>
  <sheetViews>
    <sheetView view="pageBreakPreview" zoomScale="90" zoomScaleSheetLayoutView="90" zoomScalePageLayoutView="0" workbookViewId="0" topLeftCell="A79">
      <selection activeCell="E15" sqref="E15"/>
    </sheetView>
  </sheetViews>
  <sheetFormatPr defaultColWidth="8.41015625" defaultRowHeight="18"/>
  <cols>
    <col min="1" max="1" width="8.41015625" style="3" customWidth="1"/>
    <col min="2" max="2" width="36.41015625" style="3" customWidth="1"/>
    <col min="3" max="3" width="8.66015625" style="119" customWidth="1"/>
    <col min="4" max="5" width="12.75" style="11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428</v>
      </c>
      <c r="B2" s="720"/>
      <c r="C2" s="720"/>
      <c r="D2" s="720"/>
      <c r="E2" s="3"/>
    </row>
    <row r="4" spans="1:5" ht="12.75">
      <c r="A4" s="94">
        <v>889442</v>
      </c>
      <c r="B4" s="43" t="s">
        <v>366</v>
      </c>
      <c r="C4" s="563" t="s">
        <v>416</v>
      </c>
      <c r="D4" s="563" t="s">
        <v>583</v>
      </c>
      <c r="E4" s="563" t="s">
        <v>607</v>
      </c>
    </row>
    <row r="5" spans="1:5" ht="12.75">
      <c r="A5" s="266" t="s">
        <v>367</v>
      </c>
      <c r="B5" s="45"/>
      <c r="C5" s="121"/>
      <c r="D5" s="121"/>
      <c r="E5" s="121"/>
    </row>
    <row r="6" spans="1:5" ht="12.75">
      <c r="A6" s="122" t="s">
        <v>46</v>
      </c>
      <c r="B6" s="123" t="s">
        <v>47</v>
      </c>
      <c r="C6" s="354">
        <v>2935000</v>
      </c>
      <c r="D6" s="354">
        <v>2935000</v>
      </c>
      <c r="E6" s="354">
        <v>1460075</v>
      </c>
    </row>
    <row r="7" spans="1:5" ht="12.75">
      <c r="A7" s="124" t="s">
        <v>48</v>
      </c>
      <c r="B7" s="125" t="s">
        <v>49</v>
      </c>
      <c r="C7" s="354"/>
      <c r="D7" s="354"/>
      <c r="E7" s="354"/>
    </row>
    <row r="8" spans="1:5" ht="12.75">
      <c r="A8" s="124" t="s">
        <v>50</v>
      </c>
      <c r="B8" s="125" t="s">
        <v>51</v>
      </c>
      <c r="C8" s="358"/>
      <c r="D8" s="358"/>
      <c r="E8" s="358"/>
    </row>
    <row r="9" spans="1:5" ht="12.75">
      <c r="A9" s="124" t="s">
        <v>52</v>
      </c>
      <c r="B9" s="125" t="s">
        <v>53</v>
      </c>
      <c r="C9" s="354"/>
      <c r="D9" s="354"/>
      <c r="E9" s="354"/>
    </row>
    <row r="10" spans="1:5" ht="12.75">
      <c r="A10" s="124" t="s">
        <v>54</v>
      </c>
      <c r="B10" s="126" t="s">
        <v>55</v>
      </c>
      <c r="C10" s="354"/>
      <c r="D10" s="354"/>
      <c r="E10" s="354"/>
    </row>
    <row r="11" spans="1:5" ht="12.75">
      <c r="A11" s="124" t="s">
        <v>56</v>
      </c>
      <c r="B11" s="126" t="s">
        <v>57</v>
      </c>
      <c r="C11" s="354"/>
      <c r="D11" s="354"/>
      <c r="E11" s="354"/>
    </row>
    <row r="12" spans="1:6" ht="12.75">
      <c r="A12" s="124" t="s">
        <v>58</v>
      </c>
      <c r="B12" s="127" t="s">
        <v>229</v>
      </c>
      <c r="C12" s="551"/>
      <c r="D12" s="551"/>
      <c r="E12" s="551">
        <v>100000</v>
      </c>
      <c r="F12" s="492"/>
    </row>
    <row r="13" spans="1:5" ht="12.75">
      <c r="A13" s="124" t="s">
        <v>60</v>
      </c>
      <c r="B13" s="127" t="s">
        <v>61</v>
      </c>
      <c r="C13" s="354"/>
      <c r="D13" s="354"/>
      <c r="E13" s="354"/>
    </row>
    <row r="14" spans="1:5" ht="12.75">
      <c r="A14" s="124" t="s">
        <v>62</v>
      </c>
      <c r="B14" s="125" t="s">
        <v>230</v>
      </c>
      <c r="C14" s="354"/>
      <c r="D14" s="354"/>
      <c r="E14" s="354"/>
    </row>
    <row r="15" spans="1:5" ht="12.75">
      <c r="A15" s="124" t="s">
        <v>64</v>
      </c>
      <c r="B15" s="125" t="s">
        <v>231</v>
      </c>
      <c r="C15" s="354"/>
      <c r="D15" s="354"/>
      <c r="E15" s="354">
        <v>96568</v>
      </c>
    </row>
    <row r="16" spans="1:5" ht="12.75">
      <c r="A16" s="128" t="s">
        <v>65</v>
      </c>
      <c r="B16" s="129" t="s">
        <v>66</v>
      </c>
      <c r="C16" s="354"/>
      <c r="D16" s="354"/>
      <c r="E16" s="354"/>
    </row>
    <row r="17" spans="1:5" ht="12.75">
      <c r="A17" s="130" t="s">
        <v>67</v>
      </c>
      <c r="B17" s="131" t="s">
        <v>68</v>
      </c>
      <c r="C17" s="552">
        <f>SUM(C6:C16)</f>
        <v>2935000</v>
      </c>
      <c r="D17" s="552">
        <f>SUM(D6:D16)</f>
        <v>2935000</v>
      </c>
      <c r="E17" s="552">
        <f>SUM(E6:E16)</f>
        <v>1656643</v>
      </c>
    </row>
    <row r="18" spans="1:5" ht="12.75">
      <c r="A18" s="133" t="s">
        <v>69</v>
      </c>
      <c r="B18" s="134" t="s">
        <v>70</v>
      </c>
      <c r="C18" s="354"/>
      <c r="D18" s="354"/>
      <c r="E18" s="354"/>
    </row>
    <row r="19" spans="1:5" ht="12.75">
      <c r="A19" s="133" t="s">
        <v>71</v>
      </c>
      <c r="B19" s="134" t="s">
        <v>72</v>
      </c>
      <c r="C19" s="354"/>
      <c r="D19" s="354"/>
      <c r="E19" s="354"/>
    </row>
    <row r="20" spans="1:5" ht="12.75">
      <c r="A20" s="133" t="s">
        <v>73</v>
      </c>
      <c r="B20" s="134" t="s">
        <v>74</v>
      </c>
      <c r="C20" s="354"/>
      <c r="D20" s="354"/>
      <c r="E20" s="354"/>
    </row>
    <row r="21" spans="1:5" ht="12.75">
      <c r="A21" s="133" t="s">
        <v>75</v>
      </c>
      <c r="B21" s="134" t="s">
        <v>76</v>
      </c>
      <c r="C21" s="354"/>
      <c r="D21" s="354"/>
      <c r="E21" s="354"/>
    </row>
    <row r="22" spans="1:5" ht="12.75">
      <c r="A22" s="130" t="s">
        <v>77</v>
      </c>
      <c r="B22" s="131" t="s">
        <v>78</v>
      </c>
      <c r="C22" s="361">
        <f>SUM(C18:C21)</f>
        <v>0</v>
      </c>
      <c r="D22" s="361">
        <f>SUM(D18:D21)</f>
        <v>0</v>
      </c>
      <c r="E22" s="361">
        <f>SUM(E18:E21)</f>
        <v>0</v>
      </c>
    </row>
    <row r="23" spans="1:5" ht="15.75" customHeight="1">
      <c r="A23" s="136" t="s">
        <v>79</v>
      </c>
      <c r="B23" s="137" t="s">
        <v>80</v>
      </c>
      <c r="C23" s="552">
        <f>SUM(C22,C17)</f>
        <v>2935000</v>
      </c>
      <c r="D23" s="552">
        <f>SUM(D22,D17)</f>
        <v>2935000</v>
      </c>
      <c r="E23" s="552">
        <f>SUM(E22,E17)</f>
        <v>1656643</v>
      </c>
    </row>
    <row r="24" spans="1:5" ht="12.75">
      <c r="A24" s="138"/>
      <c r="B24" s="139"/>
      <c r="C24" s="354"/>
      <c r="D24" s="354"/>
      <c r="E24" s="354"/>
    </row>
    <row r="25" spans="1:5" ht="12.75">
      <c r="A25" s="140" t="s">
        <v>81</v>
      </c>
      <c r="B25" s="141" t="s">
        <v>430</v>
      </c>
      <c r="C25" s="354">
        <v>584000</v>
      </c>
      <c r="D25" s="354">
        <v>584000</v>
      </c>
      <c r="E25" s="354">
        <v>254531</v>
      </c>
    </row>
    <row r="26" spans="1:5" ht="12.75">
      <c r="A26" s="142" t="s">
        <v>83</v>
      </c>
      <c r="B26" s="141" t="s">
        <v>84</v>
      </c>
      <c r="C26" s="354"/>
      <c r="D26" s="354"/>
      <c r="E26" s="354"/>
    </row>
    <row r="27" spans="1:5" ht="12.75">
      <c r="A27" s="143" t="s">
        <v>85</v>
      </c>
      <c r="B27" s="144" t="s">
        <v>86</v>
      </c>
      <c r="C27" s="354"/>
      <c r="D27" s="354"/>
      <c r="E27" s="354">
        <v>25960</v>
      </c>
    </row>
    <row r="28" spans="1:5" ht="12.75">
      <c r="A28" s="145" t="s">
        <v>87</v>
      </c>
      <c r="B28" s="144" t="s">
        <v>88</v>
      </c>
      <c r="C28" s="354"/>
      <c r="D28" s="354"/>
      <c r="E28" s="354">
        <v>17700</v>
      </c>
    </row>
    <row r="29" spans="1:5" ht="12.75">
      <c r="A29" s="146" t="s">
        <v>89</v>
      </c>
      <c r="B29" s="147" t="s">
        <v>90</v>
      </c>
      <c r="C29" s="361">
        <f>SUM(C25:C28)</f>
        <v>584000</v>
      </c>
      <c r="D29" s="361">
        <f>SUM(D25:D28)</f>
        <v>584000</v>
      </c>
      <c r="E29" s="361">
        <f>SUM(E25:E28)</f>
        <v>298191</v>
      </c>
    </row>
    <row r="30" spans="1:5" ht="12.75">
      <c r="A30" s="149"/>
      <c r="B30" s="150"/>
      <c r="C30" s="354"/>
      <c r="D30" s="354"/>
      <c r="E30" s="354"/>
    </row>
    <row r="31" spans="1:5" ht="12.75">
      <c r="A31" s="122" t="s">
        <v>91</v>
      </c>
      <c r="B31" s="151" t="s">
        <v>92</v>
      </c>
      <c r="C31" s="354"/>
      <c r="D31" s="354"/>
      <c r="E31" s="354"/>
    </row>
    <row r="32" spans="1:5" ht="12.75">
      <c r="A32" s="124" t="s">
        <v>93</v>
      </c>
      <c r="B32" s="125" t="s">
        <v>233</v>
      </c>
      <c r="C32" s="354"/>
      <c r="D32" s="354"/>
      <c r="E32" s="354"/>
    </row>
    <row r="33" spans="1:5" ht="12.75">
      <c r="A33" s="124" t="s">
        <v>95</v>
      </c>
      <c r="B33" s="125" t="s">
        <v>96</v>
      </c>
      <c r="C33" s="354"/>
      <c r="D33" s="354"/>
      <c r="E33" s="354"/>
    </row>
    <row r="34" spans="1:5" ht="12.75">
      <c r="A34" s="124" t="s">
        <v>97</v>
      </c>
      <c r="B34" s="125" t="s">
        <v>98</v>
      </c>
      <c r="C34" s="354"/>
      <c r="D34" s="354"/>
      <c r="E34" s="354"/>
    </row>
    <row r="35" spans="1:5" ht="12.75">
      <c r="A35" s="124" t="s">
        <v>99</v>
      </c>
      <c r="B35" s="125" t="s">
        <v>100</v>
      </c>
      <c r="C35" s="354"/>
      <c r="D35" s="354"/>
      <c r="E35" s="354"/>
    </row>
    <row r="36" spans="1:5" ht="12.75">
      <c r="A36" s="124" t="s">
        <v>101</v>
      </c>
      <c r="B36" s="152" t="s">
        <v>102</v>
      </c>
      <c r="C36" s="370">
        <f>SUM(C31:C35)</f>
        <v>0</v>
      </c>
      <c r="D36" s="370">
        <f>SUM(D31:D35)</f>
        <v>0</v>
      </c>
      <c r="E36" s="370">
        <f>SUM(E31:E35)</f>
        <v>0</v>
      </c>
    </row>
    <row r="37" spans="1:5" ht="12.75">
      <c r="A37" s="124" t="s">
        <v>103</v>
      </c>
      <c r="B37" s="125" t="s">
        <v>104</v>
      </c>
      <c r="C37" s="370"/>
      <c r="D37" s="370"/>
      <c r="E37" s="370"/>
    </row>
    <row r="38" spans="1:5" ht="12.75">
      <c r="A38" s="124" t="s">
        <v>105</v>
      </c>
      <c r="B38" s="125" t="s">
        <v>106</v>
      </c>
      <c r="C38" s="354"/>
      <c r="D38" s="354"/>
      <c r="E38" s="354"/>
    </row>
    <row r="39" spans="1:5" ht="12.75">
      <c r="A39" s="124" t="s">
        <v>107</v>
      </c>
      <c r="B39" s="125" t="s">
        <v>108</v>
      </c>
      <c r="C39" s="354"/>
      <c r="D39" s="354"/>
      <c r="E39" s="354"/>
    </row>
    <row r="40" spans="1:5" ht="12.75">
      <c r="A40" s="124" t="s">
        <v>109</v>
      </c>
      <c r="B40" s="125" t="s">
        <v>110</v>
      </c>
      <c r="C40" s="354">
        <v>138000</v>
      </c>
      <c r="D40" s="354">
        <v>138000</v>
      </c>
      <c r="E40" s="354"/>
    </row>
    <row r="41" spans="1:5" ht="12.75">
      <c r="A41" s="154" t="s">
        <v>111</v>
      </c>
      <c r="B41" s="155" t="s">
        <v>112</v>
      </c>
      <c r="C41" s="354"/>
      <c r="D41" s="354"/>
      <c r="E41" s="354">
        <v>34260</v>
      </c>
    </row>
    <row r="42" spans="1:5" ht="12.75" customHeight="1">
      <c r="A42" s="136" t="s">
        <v>113</v>
      </c>
      <c r="B42" s="156" t="s">
        <v>114</v>
      </c>
      <c r="C42" s="361">
        <f>SUM(C38:C41)</f>
        <v>138000</v>
      </c>
      <c r="D42" s="361">
        <f>SUM(D38:D41)</f>
        <v>138000</v>
      </c>
      <c r="E42" s="361">
        <f>SUM(E38:E41)</f>
        <v>34260</v>
      </c>
    </row>
    <row r="43" spans="1:5" ht="13.5" customHeight="1">
      <c r="A43" s="157" t="s">
        <v>115</v>
      </c>
      <c r="B43" s="158" t="s">
        <v>116</v>
      </c>
      <c r="C43" s="373">
        <f>SUM(C42,C36)</f>
        <v>138000</v>
      </c>
      <c r="D43" s="373">
        <f>SUM(D42,D36)</f>
        <v>138000</v>
      </c>
      <c r="E43" s="373">
        <f>SUM(E42,E36)</f>
        <v>34260</v>
      </c>
    </row>
    <row r="44" spans="1:5" ht="12.75">
      <c r="A44" s="122" t="s">
        <v>117</v>
      </c>
      <c r="B44" s="151" t="s">
        <v>118</v>
      </c>
      <c r="C44" s="354"/>
      <c r="D44" s="354"/>
      <c r="E44" s="354"/>
    </row>
    <row r="45" spans="1:5" ht="12.75">
      <c r="A45" s="160" t="s">
        <v>119</v>
      </c>
      <c r="B45" s="161" t="s">
        <v>120</v>
      </c>
      <c r="C45" s="354"/>
      <c r="D45" s="354"/>
      <c r="E45" s="354"/>
    </row>
    <row r="46" spans="1:5" ht="12.75">
      <c r="A46" s="124" t="s">
        <v>121</v>
      </c>
      <c r="B46" s="125" t="s">
        <v>122</v>
      </c>
      <c r="C46" s="354"/>
      <c r="D46" s="354"/>
      <c r="E46" s="354"/>
    </row>
    <row r="47" spans="1:5" ht="12.75">
      <c r="A47" s="162" t="s">
        <v>123</v>
      </c>
      <c r="B47" s="163" t="s">
        <v>124</v>
      </c>
      <c r="C47" s="373">
        <f>SUM(C44:C46)</f>
        <v>0</v>
      </c>
      <c r="D47" s="373">
        <f>SUM(D44:D46)</f>
        <v>0</v>
      </c>
      <c r="E47" s="373">
        <f>SUM(E44:E46)</f>
        <v>0</v>
      </c>
    </row>
    <row r="48" spans="1:5" ht="12.75">
      <c r="A48" s="124" t="s">
        <v>125</v>
      </c>
      <c r="B48" s="125" t="s">
        <v>126</v>
      </c>
      <c r="C48" s="354"/>
      <c r="D48" s="354"/>
      <c r="E48" s="354"/>
    </row>
    <row r="49" spans="1:5" ht="12.75">
      <c r="A49" s="124" t="s">
        <v>127</v>
      </c>
      <c r="B49" s="125" t="s">
        <v>128</v>
      </c>
      <c r="C49" s="354"/>
      <c r="D49" s="354"/>
      <c r="E49" s="354"/>
    </row>
    <row r="50" spans="1:5" ht="12.75">
      <c r="A50" s="124" t="s">
        <v>129</v>
      </c>
      <c r="B50" s="125" t="s">
        <v>130</v>
      </c>
      <c r="C50" s="354"/>
      <c r="D50" s="354"/>
      <c r="E50" s="354"/>
    </row>
    <row r="51" spans="1:5" ht="12.75">
      <c r="A51" s="162" t="s">
        <v>131</v>
      </c>
      <c r="B51" s="163" t="s">
        <v>132</v>
      </c>
      <c r="C51" s="373">
        <f>SUM(C48:C50)</f>
        <v>0</v>
      </c>
      <c r="D51" s="373">
        <f>SUM(D48:D50)</f>
        <v>0</v>
      </c>
      <c r="E51" s="373">
        <f>SUM(E48:E50)</f>
        <v>0</v>
      </c>
    </row>
    <row r="52" spans="1:5" ht="12.75">
      <c r="A52" s="124" t="s">
        <v>133</v>
      </c>
      <c r="B52" s="125" t="s">
        <v>134</v>
      </c>
      <c r="C52" s="354"/>
      <c r="D52" s="354"/>
      <c r="E52" s="354"/>
    </row>
    <row r="53" spans="1:5" ht="12.75">
      <c r="A53" s="124" t="s">
        <v>135</v>
      </c>
      <c r="B53" s="125" t="s">
        <v>136</v>
      </c>
      <c r="C53" s="354"/>
      <c r="D53" s="354"/>
      <c r="E53" s="354"/>
    </row>
    <row r="54" spans="1:5" ht="12.75">
      <c r="A54" s="124" t="s">
        <v>137</v>
      </c>
      <c r="B54" s="125" t="s">
        <v>138</v>
      </c>
      <c r="C54" s="354"/>
      <c r="D54" s="354"/>
      <c r="E54" s="354"/>
    </row>
    <row r="55" spans="1:5" ht="12.75">
      <c r="A55" s="162" t="s">
        <v>139</v>
      </c>
      <c r="B55" s="163" t="s">
        <v>140</v>
      </c>
      <c r="C55" s="373">
        <f>SUM(C53:C54)</f>
        <v>0</v>
      </c>
      <c r="D55" s="373">
        <f>SUM(D53:D54)</f>
        <v>0</v>
      </c>
      <c r="E55" s="373">
        <f>SUM(E53:E54)</f>
        <v>0</v>
      </c>
    </row>
    <row r="56" spans="1:5" ht="12.75">
      <c r="A56" s="162" t="s">
        <v>141</v>
      </c>
      <c r="B56" s="164" t="s">
        <v>142</v>
      </c>
      <c r="C56" s="390"/>
      <c r="D56" s="390"/>
      <c r="E56" s="390"/>
    </row>
    <row r="57" spans="1:5" ht="12.75">
      <c r="A57" s="154"/>
      <c r="B57" s="89" t="s">
        <v>143</v>
      </c>
      <c r="C57" s="391"/>
      <c r="D57" s="391"/>
      <c r="E57" s="391"/>
    </row>
    <row r="58" spans="1:5" ht="12.75">
      <c r="A58" s="154" t="s">
        <v>144</v>
      </c>
      <c r="B58" s="89" t="s">
        <v>145</v>
      </c>
      <c r="C58" s="391"/>
      <c r="D58" s="391"/>
      <c r="E58" s="391"/>
    </row>
    <row r="59" spans="1:5" ht="12.75">
      <c r="A59" s="154" t="s">
        <v>146</v>
      </c>
      <c r="B59" s="89" t="s">
        <v>147</v>
      </c>
      <c r="C59" s="391"/>
      <c r="D59" s="391"/>
      <c r="E59" s="391"/>
    </row>
    <row r="60" spans="1:5" ht="15.75" customHeight="1">
      <c r="A60" s="167" t="s">
        <v>148</v>
      </c>
      <c r="B60" s="91" t="s">
        <v>149</v>
      </c>
      <c r="C60" s="393">
        <f>SUM(C58:C59)</f>
        <v>0</v>
      </c>
      <c r="D60" s="393">
        <f>SUM(D58:D59)</f>
        <v>0</v>
      </c>
      <c r="E60" s="393">
        <f>SUM(E58:E59)</f>
        <v>0</v>
      </c>
    </row>
    <row r="61" spans="1:5" ht="15.75" customHeight="1">
      <c r="A61" s="145" t="s">
        <v>150</v>
      </c>
      <c r="B61" s="93" t="s">
        <v>151</v>
      </c>
      <c r="C61" s="393"/>
      <c r="D61" s="393"/>
      <c r="E61" s="393"/>
    </row>
    <row r="62" spans="1:5" ht="15.75" customHeight="1">
      <c r="A62" s="145" t="s">
        <v>152</v>
      </c>
      <c r="B62" s="93" t="s">
        <v>153</v>
      </c>
      <c r="C62" s="393"/>
      <c r="D62" s="393"/>
      <c r="E62" s="393"/>
    </row>
    <row r="63" spans="1:5" ht="15.75" customHeight="1">
      <c r="A63" s="145" t="s">
        <v>154</v>
      </c>
      <c r="B63" s="93" t="s">
        <v>155</v>
      </c>
      <c r="C63" s="393"/>
      <c r="D63" s="393"/>
      <c r="E63" s="393"/>
    </row>
    <row r="64" spans="1:5" ht="15.75" customHeight="1">
      <c r="A64" s="145" t="s">
        <v>156</v>
      </c>
      <c r="B64" s="93" t="s">
        <v>157</v>
      </c>
      <c r="C64" s="393"/>
      <c r="D64" s="393"/>
      <c r="E64" s="393"/>
    </row>
    <row r="65" spans="1:5" ht="15.75" customHeight="1">
      <c r="A65" s="169" t="s">
        <v>158</v>
      </c>
      <c r="B65" s="91" t="s">
        <v>159</v>
      </c>
      <c r="C65" s="393">
        <f>SUM(C61:C64)</f>
        <v>0</v>
      </c>
      <c r="D65" s="393">
        <f>SUM(D61:D64)</f>
        <v>0</v>
      </c>
      <c r="E65" s="393">
        <f>SUM(E61:E64)</f>
        <v>0</v>
      </c>
    </row>
    <row r="66" spans="1:5" ht="15.75" customHeight="1">
      <c r="A66" s="170" t="s">
        <v>160</v>
      </c>
      <c r="B66" s="88" t="s">
        <v>161</v>
      </c>
      <c r="C66" s="394">
        <f>SUM(C65+C60+C56+C55+C52)</f>
        <v>0</v>
      </c>
      <c r="D66" s="394">
        <f>SUM(D65+D60+D56+D55+D52)</f>
        <v>0</v>
      </c>
      <c r="E66" s="394">
        <f>SUM(E65+E60+E56+E55+E52)</f>
        <v>0</v>
      </c>
    </row>
    <row r="67" spans="1:5" ht="15.75" customHeight="1">
      <c r="A67" s="124" t="s">
        <v>162</v>
      </c>
      <c r="B67" s="93" t="s">
        <v>163</v>
      </c>
      <c r="C67" s="391"/>
      <c r="D67" s="391"/>
      <c r="E67" s="391"/>
    </row>
    <row r="68" spans="1:5" ht="15.75" customHeight="1">
      <c r="A68" s="124" t="s">
        <v>164</v>
      </c>
      <c r="B68" s="93" t="s">
        <v>165</v>
      </c>
      <c r="C68" s="391"/>
      <c r="D68" s="391"/>
      <c r="E68" s="391"/>
    </row>
    <row r="69" spans="1:5" ht="15.75" customHeight="1">
      <c r="A69" s="162" t="s">
        <v>166</v>
      </c>
      <c r="B69" s="88" t="s">
        <v>167</v>
      </c>
      <c r="C69" s="394">
        <f>SUM(C67:C68)</f>
        <v>0</v>
      </c>
      <c r="D69" s="394">
        <f>SUM(D67:D68)</f>
        <v>0</v>
      </c>
      <c r="E69" s="394">
        <f>SUM(E67:E68)</f>
        <v>0</v>
      </c>
    </row>
    <row r="70" spans="1:5" ht="26.25" customHeight="1">
      <c r="A70" s="167" t="s">
        <v>168</v>
      </c>
      <c r="B70" s="91" t="s">
        <v>169</v>
      </c>
      <c r="C70" s="393">
        <v>37260</v>
      </c>
      <c r="D70" s="393">
        <v>37260</v>
      </c>
      <c r="E70" s="393">
        <v>9250</v>
      </c>
    </row>
    <row r="71" spans="1:5" ht="16.5" customHeight="1">
      <c r="A71" s="136" t="s">
        <v>170</v>
      </c>
      <c r="B71" s="91" t="s">
        <v>171</v>
      </c>
      <c r="C71" s="393"/>
      <c r="D71" s="393"/>
      <c r="E71" s="393"/>
    </row>
    <row r="72" spans="1:5" ht="16.5" customHeight="1">
      <c r="A72" s="45" t="s">
        <v>172</v>
      </c>
      <c r="B72" s="91" t="s">
        <v>173</v>
      </c>
      <c r="C72" s="393"/>
      <c r="D72" s="393"/>
      <c r="E72" s="393"/>
    </row>
    <row r="73" spans="1:5" ht="16.5" customHeight="1">
      <c r="A73" s="174" t="s">
        <v>174</v>
      </c>
      <c r="B73" s="100" t="s">
        <v>175</v>
      </c>
      <c r="C73" s="393"/>
      <c r="D73" s="393"/>
      <c r="E73" s="393"/>
    </row>
    <row r="74" spans="1:5" ht="16.5" customHeight="1">
      <c r="A74" s="175" t="s">
        <v>176</v>
      </c>
      <c r="B74" s="101" t="s">
        <v>177</v>
      </c>
      <c r="C74" s="391"/>
      <c r="D74" s="391"/>
      <c r="E74" s="391"/>
    </row>
    <row r="75" spans="1:5" ht="16.5" customHeight="1">
      <c r="A75" s="175" t="s">
        <v>178</v>
      </c>
      <c r="B75" s="101" t="s">
        <v>179</v>
      </c>
      <c r="C75" s="391"/>
      <c r="D75" s="391"/>
      <c r="E75" s="391"/>
    </row>
    <row r="76" spans="1:5" ht="16.5" customHeight="1">
      <c r="A76" s="176" t="s">
        <v>180</v>
      </c>
      <c r="B76" s="91" t="s">
        <v>181</v>
      </c>
      <c r="C76" s="393">
        <f>SUM(C74:C75)</f>
        <v>0</v>
      </c>
      <c r="D76" s="393">
        <f>SUM(D74:D75)</f>
        <v>0</v>
      </c>
      <c r="E76" s="393">
        <f>SUM(E74:E75)</f>
        <v>0</v>
      </c>
    </row>
    <row r="77" spans="1:5" ht="16.5" customHeight="1">
      <c r="A77" s="177" t="s">
        <v>182</v>
      </c>
      <c r="B77" s="88" t="s">
        <v>183</v>
      </c>
      <c r="C77" s="394">
        <f>C76+C73+C72+C71+C70</f>
        <v>37260</v>
      </c>
      <c r="D77" s="394">
        <f>D76+D73+D72+D71+D70</f>
        <v>37260</v>
      </c>
      <c r="E77" s="394">
        <f>E76+E73+E72+E71+E70</f>
        <v>9250</v>
      </c>
    </row>
    <row r="78" spans="1:9" ht="16.5" customHeight="1">
      <c r="A78" s="178" t="s">
        <v>184</v>
      </c>
      <c r="B78" s="106" t="s">
        <v>185</v>
      </c>
      <c r="C78" s="394">
        <f>SUM(C77+C69+C66+C47+C43)</f>
        <v>175260</v>
      </c>
      <c r="D78" s="394">
        <f>SUM(D77+D69+D66+D47+D43)</f>
        <v>175260</v>
      </c>
      <c r="E78" s="394">
        <f>SUM(E77+E69+E66+E47+E43)</f>
        <v>43510</v>
      </c>
      <c r="F78" s="104"/>
      <c r="G78" s="104"/>
      <c r="H78" s="104"/>
      <c r="I78" s="104"/>
    </row>
    <row r="79" spans="1:9" ht="17.25" customHeight="1">
      <c r="A79" s="176" t="s">
        <v>186</v>
      </c>
      <c r="B79" s="93" t="s">
        <v>187</v>
      </c>
      <c r="C79" s="393"/>
      <c r="D79" s="393"/>
      <c r="E79" s="393"/>
      <c r="F79" s="104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393"/>
      <c r="D80" s="393"/>
      <c r="E80" s="393"/>
      <c r="F80" s="104"/>
      <c r="G80" s="104"/>
      <c r="H80" s="104"/>
      <c r="I80" s="104"/>
    </row>
    <row r="81" spans="1:9" ht="18" customHeight="1">
      <c r="A81" s="176"/>
      <c r="B81" s="141" t="s">
        <v>190</v>
      </c>
      <c r="C81" s="393"/>
      <c r="D81" s="393"/>
      <c r="E81" s="393"/>
      <c r="F81" s="104"/>
      <c r="G81" s="104"/>
      <c r="H81" s="104"/>
      <c r="I81" s="104"/>
    </row>
    <row r="82" spans="1:5" ht="18" customHeight="1">
      <c r="A82" s="176"/>
      <c r="B82" s="141" t="s">
        <v>191</v>
      </c>
      <c r="C82" s="354"/>
      <c r="D82" s="354"/>
      <c r="E82" s="354"/>
    </row>
    <row r="83" spans="1:5" ht="18" customHeight="1">
      <c r="A83" s="176"/>
      <c r="B83" s="67" t="s">
        <v>192</v>
      </c>
      <c r="C83" s="354"/>
      <c r="D83" s="354"/>
      <c r="E83" s="354"/>
    </row>
    <row r="84" spans="1:5" ht="18" customHeight="1">
      <c r="A84" s="177" t="s">
        <v>193</v>
      </c>
      <c r="B84" s="88" t="s">
        <v>194</v>
      </c>
      <c r="C84" s="361">
        <f>SUM(C80:C83)</f>
        <v>0</v>
      </c>
      <c r="D84" s="361">
        <f>SUM(D80:D83)</f>
        <v>0</v>
      </c>
      <c r="E84" s="361">
        <f>SUM(E80:E83)</f>
        <v>0</v>
      </c>
    </row>
    <row r="85" spans="1:5" s="108" customFormat="1" ht="18" customHeight="1">
      <c r="A85" s="178" t="s">
        <v>195</v>
      </c>
      <c r="B85" s="178" t="s">
        <v>196</v>
      </c>
      <c r="C85" s="373">
        <f>SUM(C79+C84)</f>
        <v>0</v>
      </c>
      <c r="D85" s="373">
        <f>SUM(D79+D84)</f>
        <v>0</v>
      </c>
      <c r="E85" s="373">
        <f>SUM(E79+E84)</f>
        <v>0</v>
      </c>
    </row>
    <row r="86" spans="1:5" ht="18" customHeight="1">
      <c r="A86" s="141" t="s">
        <v>197</v>
      </c>
      <c r="B86" s="93" t="s">
        <v>198</v>
      </c>
      <c r="C86" s="391"/>
      <c r="D86" s="391"/>
      <c r="E86" s="391"/>
    </row>
    <row r="87" spans="1:5" s="111" customFormat="1" ht="18" customHeight="1">
      <c r="A87" s="141" t="s">
        <v>199</v>
      </c>
      <c r="B87" s="93" t="s">
        <v>200</v>
      </c>
      <c r="C87" s="391"/>
      <c r="D87" s="391"/>
      <c r="E87" s="391"/>
    </row>
    <row r="88" spans="1:5" ht="18" customHeight="1">
      <c r="A88" s="180" t="s">
        <v>201</v>
      </c>
      <c r="B88" s="93" t="s">
        <v>202</v>
      </c>
      <c r="C88" s="391"/>
      <c r="D88" s="391"/>
      <c r="E88" s="391"/>
    </row>
    <row r="89" spans="1:5" ht="18" customHeight="1">
      <c r="A89" s="180" t="s">
        <v>203</v>
      </c>
      <c r="B89" s="93" t="s">
        <v>204</v>
      </c>
      <c r="C89" s="391"/>
      <c r="D89" s="391"/>
      <c r="E89" s="391"/>
    </row>
    <row r="90" spans="1:5" ht="18" customHeight="1">
      <c r="A90" s="180" t="s">
        <v>205</v>
      </c>
      <c r="B90" s="93" t="s">
        <v>206</v>
      </c>
      <c r="C90" s="391"/>
      <c r="D90" s="391"/>
      <c r="E90" s="391"/>
    </row>
    <row r="91" spans="1:5" ht="18" customHeight="1">
      <c r="A91" s="180"/>
      <c r="B91" s="93" t="s">
        <v>368</v>
      </c>
      <c r="C91" s="391">
        <v>162000</v>
      </c>
      <c r="D91" s="391">
        <v>162000</v>
      </c>
      <c r="E91" s="391"/>
    </row>
    <row r="92" spans="1:5" ht="25.5" customHeight="1">
      <c r="A92" s="180" t="s">
        <v>208</v>
      </c>
      <c r="B92" s="93" t="s">
        <v>209</v>
      </c>
      <c r="C92" s="391">
        <v>44000</v>
      </c>
      <c r="D92" s="391">
        <v>44000</v>
      </c>
      <c r="E92" s="391"/>
    </row>
    <row r="93" spans="1:5" ht="12.75">
      <c r="A93" s="181" t="s">
        <v>210</v>
      </c>
      <c r="B93" s="106" t="s">
        <v>211</v>
      </c>
      <c r="C93" s="393">
        <f>SUM(C86:C92)</f>
        <v>206000</v>
      </c>
      <c r="D93" s="393">
        <f>SUM(D86:D92)</f>
        <v>206000</v>
      </c>
      <c r="E93" s="393">
        <f>SUM(E86:E92)</f>
        <v>0</v>
      </c>
    </row>
    <row r="94" spans="1:5" ht="12.75">
      <c r="A94" s="180" t="s">
        <v>212</v>
      </c>
      <c r="B94" s="93" t="s">
        <v>213</v>
      </c>
      <c r="C94" s="391"/>
      <c r="D94" s="391"/>
      <c r="E94" s="391"/>
    </row>
    <row r="95" spans="1:5" ht="12.75">
      <c r="A95" s="180" t="s">
        <v>214</v>
      </c>
      <c r="B95" s="93" t="s">
        <v>215</v>
      </c>
      <c r="C95" s="391"/>
      <c r="D95" s="391"/>
      <c r="E95" s="391"/>
    </row>
    <row r="96" spans="1:5" ht="12.75">
      <c r="A96" s="180" t="s">
        <v>216</v>
      </c>
      <c r="B96" s="93" t="s">
        <v>217</v>
      </c>
      <c r="C96" s="391"/>
      <c r="D96" s="391"/>
      <c r="E96" s="391"/>
    </row>
    <row r="97" spans="1:5" ht="24" customHeight="1">
      <c r="A97" s="180" t="s">
        <v>218</v>
      </c>
      <c r="B97" s="93" t="s">
        <v>219</v>
      </c>
      <c r="C97" s="391"/>
      <c r="D97" s="391"/>
      <c r="E97" s="391"/>
    </row>
    <row r="98" spans="1:5" ht="12.75">
      <c r="A98" s="181" t="s">
        <v>220</v>
      </c>
      <c r="B98" s="106" t="s">
        <v>221</v>
      </c>
      <c r="C98" s="393">
        <f>SUM(C94:C97)</f>
        <v>0</v>
      </c>
      <c r="D98" s="393">
        <f>SUM(D94:D97)</f>
        <v>0</v>
      </c>
      <c r="E98" s="393">
        <f>SUM(E94:E97)</f>
        <v>0</v>
      </c>
    </row>
    <row r="99" spans="1:5" ht="25.5" customHeight="1">
      <c r="A99" s="180" t="s">
        <v>222</v>
      </c>
      <c r="B99" s="115" t="s">
        <v>223</v>
      </c>
      <c r="C99" s="391"/>
      <c r="D99" s="391"/>
      <c r="E99" s="391"/>
    </row>
    <row r="100" spans="1:5" ht="27" customHeight="1">
      <c r="A100" s="113" t="s">
        <v>224</v>
      </c>
      <c r="B100" s="93" t="s">
        <v>225</v>
      </c>
      <c r="C100" s="391"/>
      <c r="D100" s="391"/>
      <c r="E100" s="391"/>
    </row>
    <row r="101" spans="1:5" ht="12.75">
      <c r="A101" s="181" t="s">
        <v>226</v>
      </c>
      <c r="B101" s="182" t="s">
        <v>227</v>
      </c>
      <c r="C101" s="361">
        <f>SUM(C99:C100)</f>
        <v>0</v>
      </c>
      <c r="D101" s="361">
        <f>SUM(D99:D100)</f>
        <v>0</v>
      </c>
      <c r="E101" s="361">
        <f>SUM(E99:E100)</f>
        <v>0</v>
      </c>
    </row>
    <row r="102" spans="1:5" ht="12.75">
      <c r="A102" s="180"/>
      <c r="B102" s="183" t="s">
        <v>228</v>
      </c>
      <c r="C102" s="552">
        <f>SUM(C101+C98+C93+C85+C78+C29+C23)</f>
        <v>3900260</v>
      </c>
      <c r="D102" s="552">
        <f>SUM(D101+D98+D93+D85+D78+D29+D23)</f>
        <v>3900260</v>
      </c>
      <c r="E102" s="552">
        <f>SUM(E101+E98+E93+E85+E78+E29+E23)</f>
        <v>1998344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76">
      <selection activeCell="E92" sqref="E92"/>
    </sheetView>
  </sheetViews>
  <sheetFormatPr defaultColWidth="8.41015625" defaultRowHeight="18"/>
  <cols>
    <col min="1" max="1" width="8.41015625" style="420" customWidth="1"/>
    <col min="2" max="2" width="29.41015625" style="3" customWidth="1"/>
    <col min="3" max="3" width="7.75" style="119" customWidth="1"/>
    <col min="4" max="5" width="13.08203125" style="11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3" t="s">
        <v>424</v>
      </c>
      <c r="B2" s="723"/>
      <c r="C2" s="723"/>
      <c r="D2" s="723"/>
      <c r="E2" s="3"/>
    </row>
    <row r="4" spans="1:5" ht="12.75">
      <c r="A4" s="421">
        <v>910123</v>
      </c>
      <c r="B4" s="353" t="s">
        <v>34</v>
      </c>
      <c r="C4" s="180">
        <v>2018</v>
      </c>
      <c r="D4" s="180" t="s">
        <v>583</v>
      </c>
      <c r="E4" s="180" t="s">
        <v>606</v>
      </c>
    </row>
    <row r="5" spans="1:5" ht="12.75">
      <c r="A5" s="422" t="s">
        <v>369</v>
      </c>
      <c r="B5" s="45"/>
      <c r="C5" s="180"/>
      <c r="D5" s="180"/>
      <c r="E5" s="180"/>
    </row>
    <row r="6" spans="1:5" ht="12.75">
      <c r="A6" s="423" t="s">
        <v>46</v>
      </c>
      <c r="B6" s="123" t="s">
        <v>47</v>
      </c>
      <c r="C6" s="180"/>
      <c r="D6" s="180"/>
      <c r="E6" s="180"/>
    </row>
    <row r="7" spans="1:5" ht="12.75">
      <c r="A7" s="424" t="s">
        <v>48</v>
      </c>
      <c r="B7" s="125" t="s">
        <v>49</v>
      </c>
      <c r="C7" s="180"/>
      <c r="D7" s="180"/>
      <c r="E7" s="180"/>
    </row>
    <row r="8" spans="1:5" ht="12.75">
      <c r="A8" s="424" t="s">
        <v>50</v>
      </c>
      <c r="B8" s="125" t="s">
        <v>51</v>
      </c>
      <c r="C8" s="117"/>
      <c r="D8" s="117"/>
      <c r="E8" s="117"/>
    </row>
    <row r="9" spans="1:5" ht="12.75">
      <c r="A9" s="424" t="s">
        <v>52</v>
      </c>
      <c r="B9" s="125" t="s">
        <v>53</v>
      </c>
      <c r="C9" s="180"/>
      <c r="D9" s="180"/>
      <c r="E9" s="180"/>
    </row>
    <row r="10" spans="1:5" ht="12.75">
      <c r="A10" s="424" t="s">
        <v>54</v>
      </c>
      <c r="B10" s="126" t="s">
        <v>55</v>
      </c>
      <c r="C10" s="180"/>
      <c r="D10" s="180"/>
      <c r="E10" s="180"/>
    </row>
    <row r="11" spans="1:5" ht="12.75">
      <c r="A11" s="424" t="s">
        <v>56</v>
      </c>
      <c r="B11" s="126" t="s">
        <v>57</v>
      </c>
      <c r="C11" s="180"/>
      <c r="D11" s="180"/>
      <c r="E11" s="180"/>
    </row>
    <row r="12" spans="1:5" ht="12.75">
      <c r="A12" s="424" t="s">
        <v>58</v>
      </c>
      <c r="B12" s="127" t="s">
        <v>229</v>
      </c>
      <c r="C12" s="180"/>
      <c r="D12" s="180"/>
      <c r="E12" s="180"/>
    </row>
    <row r="13" spans="1:5" ht="12.75">
      <c r="A13" s="424" t="s">
        <v>60</v>
      </c>
      <c r="B13" s="127" t="s">
        <v>61</v>
      </c>
      <c r="C13" s="180"/>
      <c r="D13" s="180"/>
      <c r="E13" s="180"/>
    </row>
    <row r="14" spans="1:5" ht="12.75">
      <c r="A14" s="424" t="s">
        <v>62</v>
      </c>
      <c r="B14" s="125" t="s">
        <v>230</v>
      </c>
      <c r="C14" s="180"/>
      <c r="D14" s="180"/>
      <c r="E14" s="180"/>
    </row>
    <row r="15" spans="1:5" ht="12.75">
      <c r="A15" s="424" t="s">
        <v>64</v>
      </c>
      <c r="B15" s="125" t="s">
        <v>231</v>
      </c>
      <c r="C15" s="180"/>
      <c r="D15" s="180"/>
      <c r="E15" s="180"/>
    </row>
    <row r="16" spans="1:5" ht="12.75">
      <c r="A16" s="425" t="s">
        <v>65</v>
      </c>
      <c r="B16" s="129" t="s">
        <v>66</v>
      </c>
      <c r="C16" s="180"/>
      <c r="D16" s="180"/>
      <c r="E16" s="180"/>
    </row>
    <row r="17" spans="1:5" ht="12.75">
      <c r="A17" s="426" t="s">
        <v>67</v>
      </c>
      <c r="B17" s="131" t="s">
        <v>68</v>
      </c>
      <c r="C17" s="176"/>
      <c r="D17" s="176"/>
      <c r="E17" s="176"/>
    </row>
    <row r="18" spans="1:5" ht="12.75">
      <c r="A18" s="427" t="s">
        <v>69</v>
      </c>
      <c r="B18" s="134" t="s">
        <v>70</v>
      </c>
      <c r="C18" s="180"/>
      <c r="D18" s="180"/>
      <c r="E18" s="180"/>
    </row>
    <row r="19" spans="1:5" ht="12.75">
      <c r="A19" s="427" t="s">
        <v>71</v>
      </c>
      <c r="B19" s="134" t="s">
        <v>72</v>
      </c>
      <c r="C19" s="180"/>
      <c r="D19" s="180"/>
      <c r="E19" s="180"/>
    </row>
    <row r="20" spans="1:5" ht="12.75">
      <c r="A20" s="427" t="s">
        <v>73</v>
      </c>
      <c r="B20" s="134" t="s">
        <v>74</v>
      </c>
      <c r="C20" s="180"/>
      <c r="D20" s="180"/>
      <c r="E20" s="180"/>
    </row>
    <row r="21" spans="1:5" ht="12.75">
      <c r="A21" s="427" t="s">
        <v>75</v>
      </c>
      <c r="B21" s="134" t="s">
        <v>76</v>
      </c>
      <c r="C21" s="180">
        <v>480000</v>
      </c>
      <c r="D21" s="180">
        <v>480000</v>
      </c>
      <c r="E21" s="180">
        <v>240000</v>
      </c>
    </row>
    <row r="22" spans="1:5" ht="12.75">
      <c r="A22" s="426" t="s">
        <v>77</v>
      </c>
      <c r="B22" s="131" t="s">
        <v>78</v>
      </c>
      <c r="C22" s="183">
        <f>SUM(C18:C21)</f>
        <v>480000</v>
      </c>
      <c r="D22" s="183">
        <f>SUM(D18:D21)</f>
        <v>480000</v>
      </c>
      <c r="E22" s="183">
        <f>SUM(E18:E21)</f>
        <v>240000</v>
      </c>
    </row>
    <row r="23" spans="1:5" ht="27" customHeight="1">
      <c r="A23" s="428" t="s">
        <v>79</v>
      </c>
      <c r="B23" s="137" t="s">
        <v>80</v>
      </c>
      <c r="C23" s="176">
        <f>SUM(C22,C17)</f>
        <v>480000</v>
      </c>
      <c r="D23" s="176">
        <f>SUM(D22,D17)</f>
        <v>480000</v>
      </c>
      <c r="E23" s="176">
        <f>SUM(E22,E17)</f>
        <v>240000</v>
      </c>
    </row>
    <row r="24" spans="1:5" ht="12.75">
      <c r="A24" s="429"/>
      <c r="B24" s="139"/>
      <c r="C24" s="180"/>
      <c r="D24" s="180"/>
      <c r="E24" s="180"/>
    </row>
    <row r="25" spans="1:5" ht="12.75">
      <c r="A25" s="430" t="s">
        <v>81</v>
      </c>
      <c r="B25" s="141" t="s">
        <v>420</v>
      </c>
      <c r="C25" s="431">
        <v>95000</v>
      </c>
      <c r="D25" s="431">
        <v>95000</v>
      </c>
      <c r="E25" s="431">
        <v>43020</v>
      </c>
    </row>
    <row r="26" spans="1:5" ht="12.75">
      <c r="A26" s="432" t="s">
        <v>83</v>
      </c>
      <c r="B26" s="141" t="s">
        <v>84</v>
      </c>
      <c r="C26" s="180"/>
      <c r="D26" s="180"/>
      <c r="E26" s="180"/>
    </row>
    <row r="27" spans="1:5" ht="12.75">
      <c r="A27" s="433" t="s">
        <v>85</v>
      </c>
      <c r="B27" s="144" t="s">
        <v>86</v>
      </c>
      <c r="C27" s="180"/>
      <c r="D27" s="180"/>
      <c r="E27" s="180"/>
    </row>
    <row r="28" spans="1:5" ht="12.75">
      <c r="A28" s="434" t="s">
        <v>87</v>
      </c>
      <c r="B28" s="144" t="s">
        <v>88</v>
      </c>
      <c r="C28" s="180"/>
      <c r="D28" s="180"/>
      <c r="E28" s="180"/>
    </row>
    <row r="29" spans="1:5" ht="12.75">
      <c r="A29" s="435" t="s">
        <v>89</v>
      </c>
      <c r="B29" s="147" t="s">
        <v>90</v>
      </c>
      <c r="C29" s="312">
        <f>SUM(C25:C28)</f>
        <v>95000</v>
      </c>
      <c r="D29" s="312">
        <f>SUM(D25:D28)</f>
        <v>95000</v>
      </c>
      <c r="E29" s="312">
        <f>SUM(E25:E28)</f>
        <v>43020</v>
      </c>
    </row>
    <row r="30" spans="1:5" ht="12.75">
      <c r="A30" s="436"/>
      <c r="B30" s="150"/>
      <c r="C30" s="121"/>
      <c r="D30" s="121"/>
      <c r="E30" s="121"/>
    </row>
    <row r="31" spans="1:5" ht="12.75">
      <c r="A31" s="423" t="s">
        <v>91</v>
      </c>
      <c r="B31" s="151" t="s">
        <v>92</v>
      </c>
      <c r="C31" s="121"/>
      <c r="D31" s="121"/>
      <c r="E31" s="121"/>
    </row>
    <row r="32" spans="1:5" ht="12.75">
      <c r="A32" s="424" t="s">
        <v>93</v>
      </c>
      <c r="B32" s="125" t="s">
        <v>233</v>
      </c>
      <c r="C32" s="121">
        <v>40000</v>
      </c>
      <c r="D32" s="121">
        <v>40000</v>
      </c>
      <c r="E32" s="121"/>
    </row>
    <row r="33" spans="1:5" ht="12.75">
      <c r="A33" s="424" t="s">
        <v>95</v>
      </c>
      <c r="B33" s="125" t="s">
        <v>96</v>
      </c>
      <c r="C33" s="121"/>
      <c r="D33" s="121"/>
      <c r="E33" s="121"/>
    </row>
    <row r="34" spans="1:5" ht="12.75">
      <c r="A34" s="424" t="s">
        <v>97</v>
      </c>
      <c r="B34" s="125" t="s">
        <v>98</v>
      </c>
      <c r="C34" s="121"/>
      <c r="D34" s="121"/>
      <c r="E34" s="121"/>
    </row>
    <row r="35" spans="1:5" ht="12.75">
      <c r="A35" s="424" t="s">
        <v>99</v>
      </c>
      <c r="B35" s="125" t="s">
        <v>100</v>
      </c>
      <c r="C35" s="121">
        <v>250000</v>
      </c>
      <c r="D35" s="121">
        <v>250000</v>
      </c>
      <c r="E35" s="121"/>
    </row>
    <row r="36" spans="1:5" ht="12.75">
      <c r="A36" s="424" t="s">
        <v>101</v>
      </c>
      <c r="B36" s="152" t="s">
        <v>102</v>
      </c>
      <c r="C36" s="153">
        <f>SUM(C31:C35)</f>
        <v>290000</v>
      </c>
      <c r="D36" s="153">
        <f>SUM(D31:D35)</f>
        <v>290000</v>
      </c>
      <c r="E36" s="153">
        <f>SUM(E31:E35)</f>
        <v>0</v>
      </c>
    </row>
    <row r="37" spans="1:5" ht="12.75">
      <c r="A37" s="424" t="s">
        <v>103</v>
      </c>
      <c r="B37" s="125" t="s">
        <v>104</v>
      </c>
      <c r="C37" s="153"/>
      <c r="D37" s="153"/>
      <c r="E37" s="153"/>
    </row>
    <row r="38" spans="1:5" ht="12.75">
      <c r="A38" s="424" t="s">
        <v>105</v>
      </c>
      <c r="B38" s="125" t="s">
        <v>106</v>
      </c>
      <c r="C38" s="121"/>
      <c r="D38" s="121"/>
      <c r="E38" s="121"/>
    </row>
    <row r="39" spans="1:5" ht="12.75">
      <c r="A39" s="424" t="s">
        <v>107</v>
      </c>
      <c r="B39" s="125" t="s">
        <v>108</v>
      </c>
      <c r="C39" s="121"/>
      <c r="D39" s="121"/>
      <c r="E39" s="121"/>
    </row>
    <row r="40" spans="1:5" ht="12.75">
      <c r="A40" s="424" t="s">
        <v>109</v>
      </c>
      <c r="B40" s="125" t="s">
        <v>110</v>
      </c>
      <c r="C40" s="121"/>
      <c r="D40" s="121"/>
      <c r="E40" s="121"/>
    </row>
    <row r="41" spans="1:5" ht="12.75">
      <c r="A41" s="437" t="s">
        <v>111</v>
      </c>
      <c r="B41" s="155" t="s">
        <v>112</v>
      </c>
      <c r="C41" s="121">
        <v>120000</v>
      </c>
      <c r="D41" s="121">
        <v>120000</v>
      </c>
      <c r="E41" s="121"/>
    </row>
    <row r="42" spans="1:5" ht="17.25" customHeight="1">
      <c r="A42" s="428" t="s">
        <v>113</v>
      </c>
      <c r="B42" s="156" t="s">
        <v>114</v>
      </c>
      <c r="C42" s="135">
        <f>SUM(C38:C41)</f>
        <v>120000</v>
      </c>
      <c r="D42" s="135">
        <f>SUM(D38:D41)</f>
        <v>120000</v>
      </c>
      <c r="E42" s="135">
        <f>SUM(E38:E41)</f>
        <v>0</v>
      </c>
    </row>
    <row r="43" spans="1:5" ht="22.5" customHeight="1">
      <c r="A43" s="438" t="s">
        <v>115</v>
      </c>
      <c r="B43" s="158" t="s">
        <v>116</v>
      </c>
      <c r="C43" s="159">
        <f>SUM(C42,C36)</f>
        <v>410000</v>
      </c>
      <c r="D43" s="159">
        <f>SUM(D42,D36)</f>
        <v>410000</v>
      </c>
      <c r="E43" s="159">
        <f>SUM(E42,E36)</f>
        <v>0</v>
      </c>
    </row>
    <row r="44" spans="1:5" ht="12.75">
      <c r="A44" s="423" t="s">
        <v>117</v>
      </c>
      <c r="B44" s="151" t="s">
        <v>118</v>
      </c>
      <c r="C44" s="121">
        <v>130000</v>
      </c>
      <c r="D44" s="121">
        <v>130000</v>
      </c>
      <c r="E44" s="121">
        <v>21588</v>
      </c>
    </row>
    <row r="45" spans="1:5" ht="12.75">
      <c r="A45" s="439" t="s">
        <v>119</v>
      </c>
      <c r="B45" s="161" t="s">
        <v>120</v>
      </c>
      <c r="C45" s="121"/>
      <c r="D45" s="121"/>
      <c r="E45" s="121"/>
    </row>
    <row r="46" spans="1:5" ht="12.75">
      <c r="A46" s="424" t="s">
        <v>121</v>
      </c>
      <c r="B46" s="125" t="s">
        <v>122</v>
      </c>
      <c r="C46" s="121">
        <v>90000</v>
      </c>
      <c r="D46" s="121">
        <v>90000</v>
      </c>
      <c r="E46" s="121">
        <v>82966</v>
      </c>
    </row>
    <row r="47" spans="1:5" ht="12.75">
      <c r="A47" s="440" t="s">
        <v>123</v>
      </c>
      <c r="B47" s="163" t="s">
        <v>124</v>
      </c>
      <c r="C47" s="159">
        <f>SUM(C44:C46)</f>
        <v>220000</v>
      </c>
      <c r="D47" s="159">
        <f>SUM(D44:D46)</f>
        <v>220000</v>
      </c>
      <c r="E47" s="159">
        <f>SUM(E44:E46)</f>
        <v>104554</v>
      </c>
    </row>
    <row r="48" spans="1:5" ht="12.75">
      <c r="A48" s="424" t="s">
        <v>125</v>
      </c>
      <c r="B48" s="125" t="s">
        <v>126</v>
      </c>
      <c r="C48" s="121"/>
      <c r="D48" s="121"/>
      <c r="E48" s="121"/>
    </row>
    <row r="49" spans="1:5" ht="12.75">
      <c r="A49" s="424" t="s">
        <v>127</v>
      </c>
      <c r="B49" s="125" t="s">
        <v>128</v>
      </c>
      <c r="C49" s="121"/>
      <c r="D49" s="121"/>
      <c r="E49" s="121"/>
    </row>
    <row r="50" spans="1:5" ht="12.75">
      <c r="A50" s="424" t="s">
        <v>129</v>
      </c>
      <c r="B50" s="125" t="s">
        <v>130</v>
      </c>
      <c r="C50" s="121"/>
      <c r="D50" s="121"/>
      <c r="E50" s="121"/>
    </row>
    <row r="51" spans="1:5" ht="12.75">
      <c r="A51" s="440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2.75">
      <c r="A52" s="424" t="s">
        <v>133</v>
      </c>
      <c r="B52" s="125" t="s">
        <v>134</v>
      </c>
      <c r="C52" s="121"/>
      <c r="D52" s="121"/>
      <c r="E52" s="121"/>
    </row>
    <row r="53" spans="1:5" ht="12.75">
      <c r="A53" s="424" t="s">
        <v>135</v>
      </c>
      <c r="B53" s="125" t="s">
        <v>136</v>
      </c>
      <c r="C53" s="121"/>
      <c r="D53" s="121"/>
      <c r="E53" s="121"/>
    </row>
    <row r="54" spans="1:5" ht="12.75">
      <c r="A54" s="424" t="s">
        <v>137</v>
      </c>
      <c r="B54" s="125" t="s">
        <v>138</v>
      </c>
      <c r="C54" s="121"/>
      <c r="D54" s="121"/>
      <c r="E54" s="121"/>
    </row>
    <row r="55" spans="1:5" ht="12.75">
      <c r="A55" s="440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2.75">
      <c r="A56" s="440" t="s">
        <v>141</v>
      </c>
      <c r="B56" s="164" t="s">
        <v>142</v>
      </c>
      <c r="C56" s="165"/>
      <c r="D56" s="165"/>
      <c r="E56" s="165"/>
    </row>
    <row r="57" spans="1:5" ht="12.75">
      <c r="A57" s="437"/>
      <c r="B57" s="89" t="s">
        <v>143</v>
      </c>
      <c r="C57" s="166"/>
      <c r="D57" s="166"/>
      <c r="E57" s="166"/>
    </row>
    <row r="58" spans="1:5" ht="12.75">
      <c r="A58" s="437" t="s">
        <v>144</v>
      </c>
      <c r="B58" s="89" t="s">
        <v>145</v>
      </c>
      <c r="C58" s="166"/>
      <c r="D58" s="166"/>
      <c r="E58" s="166"/>
    </row>
    <row r="59" spans="1:5" ht="12.75">
      <c r="A59" s="437" t="s">
        <v>146</v>
      </c>
      <c r="B59" s="89" t="s">
        <v>147</v>
      </c>
      <c r="C59" s="166"/>
      <c r="D59" s="166"/>
      <c r="E59" s="166"/>
    </row>
    <row r="60" spans="1:5" ht="27" customHeight="1">
      <c r="A60" s="441" t="s">
        <v>148</v>
      </c>
      <c r="B60" s="91" t="s">
        <v>149</v>
      </c>
      <c r="C60" s="168">
        <f>SUM(C58:C59)</f>
        <v>0</v>
      </c>
      <c r="D60" s="168">
        <f>SUM(D58:D59)</f>
        <v>0</v>
      </c>
      <c r="E60" s="168">
        <f>SUM(E58:E59)</f>
        <v>0</v>
      </c>
    </row>
    <row r="61" spans="1:5" ht="23.25" customHeight="1">
      <c r="A61" s="434" t="s">
        <v>150</v>
      </c>
      <c r="B61" s="93" t="s">
        <v>151</v>
      </c>
      <c r="C61" s="168"/>
      <c r="D61" s="168"/>
      <c r="E61" s="168"/>
    </row>
    <row r="62" spans="1:5" ht="23.25" customHeight="1">
      <c r="A62" s="434" t="s">
        <v>152</v>
      </c>
      <c r="B62" s="93" t="s">
        <v>153</v>
      </c>
      <c r="C62" s="168"/>
      <c r="D62" s="168"/>
      <c r="E62" s="168"/>
    </row>
    <row r="63" spans="1:5" ht="23.25" customHeight="1">
      <c r="A63" s="434" t="s">
        <v>154</v>
      </c>
      <c r="B63" s="93" t="s">
        <v>155</v>
      </c>
      <c r="C63" s="168"/>
      <c r="D63" s="168"/>
      <c r="E63" s="168"/>
    </row>
    <row r="64" spans="1:5" ht="23.25" customHeight="1">
      <c r="A64" s="434" t="s">
        <v>156</v>
      </c>
      <c r="B64" s="93" t="s">
        <v>157</v>
      </c>
      <c r="C64" s="168"/>
      <c r="D64" s="168"/>
      <c r="E64" s="168"/>
    </row>
    <row r="65" spans="1:5" ht="17.25" customHeight="1">
      <c r="A65" s="442" t="s">
        <v>158</v>
      </c>
      <c r="B65" s="91" t="s">
        <v>159</v>
      </c>
      <c r="C65" s="168">
        <f>SUM(C61:C64)</f>
        <v>0</v>
      </c>
      <c r="D65" s="168">
        <f>SUM(D61:D64)</f>
        <v>0</v>
      </c>
      <c r="E65" s="168">
        <f>SUM(E61:E64)</f>
        <v>0</v>
      </c>
    </row>
    <row r="66" spans="1:5" ht="25.5" customHeight="1">
      <c r="A66" s="443" t="s">
        <v>160</v>
      </c>
      <c r="B66" s="88" t="s">
        <v>161</v>
      </c>
      <c r="C66" s="171">
        <f>SUM(C65+C60+C56+C55+C52)</f>
        <v>0</v>
      </c>
      <c r="D66" s="171">
        <f>SUM(D65+D60+D56+D55+D52)</f>
        <v>0</v>
      </c>
      <c r="E66" s="171">
        <f>SUM(E65+E60+E56+E55+E52)</f>
        <v>0</v>
      </c>
    </row>
    <row r="67" spans="1:5" ht="12.75">
      <c r="A67" s="424" t="s">
        <v>162</v>
      </c>
      <c r="B67" s="93" t="s">
        <v>163</v>
      </c>
      <c r="C67" s="172"/>
      <c r="D67" s="172"/>
      <c r="E67" s="172"/>
    </row>
    <row r="68" spans="1:5" ht="12.75">
      <c r="A68" s="424" t="s">
        <v>164</v>
      </c>
      <c r="B68" s="93" t="s">
        <v>165</v>
      </c>
      <c r="C68" s="172"/>
      <c r="D68" s="172"/>
      <c r="E68" s="172"/>
    </row>
    <row r="69" spans="1:5" ht="24" customHeight="1">
      <c r="A69" s="440" t="s">
        <v>166</v>
      </c>
      <c r="B69" s="88" t="s">
        <v>167</v>
      </c>
      <c r="C69" s="171">
        <f>SUM(C67:C68)</f>
        <v>0</v>
      </c>
      <c r="D69" s="171">
        <f>SUM(D67:D68)</f>
        <v>0</v>
      </c>
      <c r="E69" s="171">
        <f>SUM(E67:E68)</f>
        <v>0</v>
      </c>
    </row>
    <row r="70" spans="1:5" ht="26.25" customHeight="1">
      <c r="A70" s="441" t="s">
        <v>168</v>
      </c>
      <c r="B70" s="91" t="s">
        <v>169</v>
      </c>
      <c r="C70" s="173">
        <v>111000</v>
      </c>
      <c r="D70" s="173">
        <v>111000</v>
      </c>
      <c r="E70" s="173">
        <v>21110</v>
      </c>
    </row>
    <row r="71" spans="1:5" ht="27" customHeight="1">
      <c r="A71" s="428" t="s">
        <v>170</v>
      </c>
      <c r="B71" s="91" t="s">
        <v>171</v>
      </c>
      <c r="C71" s="173"/>
      <c r="D71" s="173"/>
      <c r="E71" s="173"/>
    </row>
    <row r="72" spans="1:5" ht="12.75">
      <c r="A72" s="444" t="s">
        <v>172</v>
      </c>
      <c r="B72" s="91" t="s">
        <v>173</v>
      </c>
      <c r="C72" s="173"/>
      <c r="D72" s="173"/>
      <c r="E72" s="173"/>
    </row>
    <row r="73" spans="1:5" ht="24.75" customHeight="1">
      <c r="A73" s="445" t="s">
        <v>174</v>
      </c>
      <c r="B73" s="100" t="s">
        <v>175</v>
      </c>
      <c r="C73" s="173"/>
      <c r="D73" s="173"/>
      <c r="E73" s="173"/>
    </row>
    <row r="74" spans="1:5" ht="24.75" customHeight="1">
      <c r="A74" s="446" t="s">
        <v>176</v>
      </c>
      <c r="B74" s="101" t="s">
        <v>177</v>
      </c>
      <c r="C74" s="172"/>
      <c r="D74" s="172"/>
      <c r="E74" s="172"/>
    </row>
    <row r="75" spans="1:5" ht="24.75" customHeight="1">
      <c r="A75" s="446" t="s">
        <v>178</v>
      </c>
      <c r="B75" s="101" t="s">
        <v>179</v>
      </c>
      <c r="C75" s="172"/>
      <c r="D75" s="172"/>
      <c r="E75" s="172"/>
    </row>
    <row r="76" spans="1:5" ht="12.75">
      <c r="A76" s="447" t="s">
        <v>180</v>
      </c>
      <c r="B76" s="91" t="s">
        <v>181</v>
      </c>
      <c r="C76" s="173">
        <f>SUM(C74:C75)</f>
        <v>0</v>
      </c>
      <c r="D76" s="173">
        <f>SUM(D74:D75)</f>
        <v>0</v>
      </c>
      <c r="E76" s="173">
        <f>SUM(E74:E75)</f>
        <v>0</v>
      </c>
    </row>
    <row r="77" spans="1:5" ht="24.75" customHeight="1">
      <c r="A77" s="448" t="s">
        <v>182</v>
      </c>
      <c r="B77" s="88" t="s">
        <v>183</v>
      </c>
      <c r="C77" s="171">
        <f>C76+C73+C72+C71+C70</f>
        <v>111000</v>
      </c>
      <c r="D77" s="171">
        <f>D76+D73+D72+D71+D70</f>
        <v>111000</v>
      </c>
      <c r="E77" s="171">
        <f>E76+E73+E72+E71+E70</f>
        <v>21110</v>
      </c>
    </row>
    <row r="78" spans="1:9" ht="24.75" customHeight="1">
      <c r="A78" s="449" t="s">
        <v>184</v>
      </c>
      <c r="B78" s="106" t="s">
        <v>185</v>
      </c>
      <c r="C78" s="171">
        <f>SUM(C77+C69+C66+C47+C43)</f>
        <v>741000</v>
      </c>
      <c r="D78" s="171">
        <f>SUM(D77+D69+D66+D47+D43)</f>
        <v>741000</v>
      </c>
      <c r="E78" s="171">
        <f>SUM(E77+E69+E66+E47+E43)</f>
        <v>125664</v>
      </c>
      <c r="F78" s="104"/>
      <c r="G78" s="104"/>
      <c r="H78" s="104"/>
      <c r="I78" s="104"/>
    </row>
    <row r="79" spans="1:9" ht="24.75" customHeight="1">
      <c r="A79" s="447" t="s">
        <v>186</v>
      </c>
      <c r="B79" s="93" t="s">
        <v>187</v>
      </c>
      <c r="C79" s="173"/>
      <c r="D79" s="173"/>
      <c r="E79" s="173"/>
      <c r="F79" s="104"/>
      <c r="G79" s="104"/>
      <c r="H79" s="104"/>
      <c r="I79" s="104"/>
    </row>
    <row r="80" spans="1:9" ht="24.75" customHeight="1">
      <c r="A80" s="447" t="s">
        <v>188</v>
      </c>
      <c r="B80" s="93" t="s">
        <v>189</v>
      </c>
      <c r="C80" s="173"/>
      <c r="D80" s="173"/>
      <c r="E80" s="173"/>
      <c r="F80" s="104"/>
      <c r="G80" s="104"/>
      <c r="H80" s="104"/>
      <c r="I80" s="104"/>
    </row>
    <row r="81" spans="1:9" ht="24.75" customHeight="1">
      <c r="A81" s="447"/>
      <c r="B81" s="141" t="s">
        <v>190</v>
      </c>
      <c r="C81" s="173"/>
      <c r="D81" s="173"/>
      <c r="E81" s="173"/>
      <c r="F81" s="104"/>
      <c r="G81" s="104"/>
      <c r="H81" s="104"/>
      <c r="I81" s="104"/>
    </row>
    <row r="82" spans="1:5" ht="12.75">
      <c r="A82" s="447"/>
      <c r="B82" s="141" t="s">
        <v>191</v>
      </c>
      <c r="C82" s="121"/>
      <c r="D82" s="121"/>
      <c r="E82" s="121"/>
    </row>
    <row r="83" spans="1:5" ht="12.75">
      <c r="A83" s="447"/>
      <c r="B83" s="67" t="s">
        <v>192</v>
      </c>
      <c r="C83" s="121"/>
      <c r="D83" s="121"/>
      <c r="E83" s="121"/>
    </row>
    <row r="84" spans="1:5" ht="25.5">
      <c r="A84" s="448" t="s">
        <v>193</v>
      </c>
      <c r="B84" s="88" t="s">
        <v>194</v>
      </c>
      <c r="C84" s="135">
        <f>SUM(C80:C83)</f>
        <v>0</v>
      </c>
      <c r="D84" s="135">
        <f>SUM(D80:D83)</f>
        <v>0</v>
      </c>
      <c r="E84" s="135">
        <f>SUM(E80:E83)</f>
        <v>0</v>
      </c>
    </row>
    <row r="85" spans="1:5" s="108" customFormat="1" ht="12.75">
      <c r="A85" s="449" t="s">
        <v>195</v>
      </c>
      <c r="B85" s="178" t="s">
        <v>196</v>
      </c>
      <c r="C85" s="159">
        <f>SUM(C79+C84)</f>
        <v>0</v>
      </c>
      <c r="D85" s="159">
        <f>SUM(D79+D84)</f>
        <v>0</v>
      </c>
      <c r="E85" s="159">
        <f>SUM(E79+E84)</f>
        <v>0</v>
      </c>
    </row>
    <row r="86" spans="1:5" ht="12.75">
      <c r="A86" s="450" t="s">
        <v>197</v>
      </c>
      <c r="B86" s="93" t="s">
        <v>198</v>
      </c>
      <c r="C86" s="172"/>
      <c r="D86" s="172"/>
      <c r="E86" s="172"/>
    </row>
    <row r="87" spans="1:5" s="111" customFormat="1" ht="12.75">
      <c r="A87" s="450" t="s">
        <v>199</v>
      </c>
      <c r="B87" s="93" t="s">
        <v>200</v>
      </c>
      <c r="C87" s="172"/>
      <c r="D87" s="172"/>
      <c r="E87" s="172"/>
    </row>
    <row r="88" spans="1:5" ht="12.75">
      <c r="A88" s="450" t="s">
        <v>201</v>
      </c>
      <c r="B88" s="93" t="s">
        <v>202</v>
      </c>
      <c r="C88" s="172"/>
      <c r="D88" s="172"/>
      <c r="E88" s="172"/>
    </row>
    <row r="89" spans="1:5" ht="24" customHeight="1">
      <c r="A89" s="450" t="s">
        <v>203</v>
      </c>
      <c r="B89" s="93" t="s">
        <v>204</v>
      </c>
      <c r="C89" s="172"/>
      <c r="D89" s="172"/>
      <c r="E89" s="172"/>
    </row>
    <row r="90" spans="1:5" ht="26.25" customHeight="1">
      <c r="A90" s="450" t="s">
        <v>205</v>
      </c>
      <c r="B90" s="93" t="s">
        <v>206</v>
      </c>
      <c r="C90" s="172">
        <v>500000</v>
      </c>
      <c r="D90" s="172">
        <v>500000</v>
      </c>
      <c r="E90" s="172">
        <v>116535</v>
      </c>
    </row>
    <row r="91" spans="1:5" ht="25.5" customHeight="1">
      <c r="A91" s="450" t="s">
        <v>208</v>
      </c>
      <c r="B91" s="93" t="s">
        <v>209</v>
      </c>
      <c r="C91" s="172">
        <v>135000</v>
      </c>
      <c r="D91" s="172">
        <v>135000</v>
      </c>
      <c r="E91" s="172">
        <v>31465</v>
      </c>
    </row>
    <row r="92" spans="1:5" ht="12.75">
      <c r="A92" s="449" t="s">
        <v>210</v>
      </c>
      <c r="B92" s="106" t="s">
        <v>211</v>
      </c>
      <c r="C92" s="173">
        <f>SUM(C86:C91)</f>
        <v>635000</v>
      </c>
      <c r="D92" s="173">
        <f>SUM(D86:D91)</f>
        <v>635000</v>
      </c>
      <c r="E92" s="173">
        <f>SUM(E86:E91)</f>
        <v>148000</v>
      </c>
    </row>
    <row r="93" spans="1:5" ht="12.75">
      <c r="A93" s="450" t="s">
        <v>212</v>
      </c>
      <c r="B93" s="93" t="s">
        <v>213</v>
      </c>
      <c r="C93" s="172"/>
      <c r="D93" s="172"/>
      <c r="E93" s="172"/>
    </row>
    <row r="94" spans="1:5" ht="12.75">
      <c r="A94" s="450" t="s">
        <v>214</v>
      </c>
      <c r="B94" s="93" t="s">
        <v>215</v>
      </c>
      <c r="C94" s="172"/>
      <c r="D94" s="172"/>
      <c r="E94" s="172"/>
    </row>
    <row r="95" spans="1:5" ht="12.75">
      <c r="A95" s="450" t="s">
        <v>216</v>
      </c>
      <c r="B95" s="93" t="s">
        <v>217</v>
      </c>
      <c r="C95" s="172"/>
      <c r="D95" s="172"/>
      <c r="E95" s="172"/>
    </row>
    <row r="96" spans="1:5" ht="24" customHeight="1">
      <c r="A96" s="450" t="s">
        <v>218</v>
      </c>
      <c r="B96" s="93" t="s">
        <v>219</v>
      </c>
      <c r="C96" s="172"/>
      <c r="D96" s="172"/>
      <c r="E96" s="172"/>
    </row>
    <row r="97" spans="1:5" ht="12.75">
      <c r="A97" s="449" t="s">
        <v>220</v>
      </c>
      <c r="B97" s="106" t="s">
        <v>221</v>
      </c>
      <c r="C97" s="173">
        <f>SUM(C93:C96)</f>
        <v>0</v>
      </c>
      <c r="D97" s="173">
        <f>SUM(D93:D96)</f>
        <v>0</v>
      </c>
      <c r="E97" s="173">
        <f>SUM(E93:E96)</f>
        <v>0</v>
      </c>
    </row>
    <row r="98" spans="1:5" ht="25.5" customHeight="1">
      <c r="A98" s="450" t="s">
        <v>222</v>
      </c>
      <c r="B98" s="115" t="s">
        <v>223</v>
      </c>
      <c r="C98" s="172"/>
      <c r="D98" s="172"/>
      <c r="E98" s="172"/>
    </row>
    <row r="99" spans="1:5" ht="27" customHeight="1">
      <c r="A99" s="451" t="s">
        <v>224</v>
      </c>
      <c r="B99" s="93" t="s">
        <v>225</v>
      </c>
      <c r="C99" s="172"/>
      <c r="D99" s="172"/>
      <c r="E99" s="172"/>
    </row>
    <row r="100" spans="1:5" ht="12.75">
      <c r="A100" s="449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450"/>
      <c r="B101" s="183" t="s">
        <v>228</v>
      </c>
      <c r="C101" s="148">
        <f>SUM(C100+C97+C92+C85+C78+C29+C23)</f>
        <v>1951000</v>
      </c>
      <c r="D101" s="148">
        <f>SUM(D100+D97+D92+D85+D78+D29+D23)</f>
        <v>1951000</v>
      </c>
      <c r="E101" s="148">
        <f>SUM(E100+E97+E92+E85+E78+E29+E23)</f>
        <v>556684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1"/>
  <sheetViews>
    <sheetView view="pageBreakPreview" zoomScale="90" zoomScaleSheetLayoutView="90" zoomScalePageLayoutView="0" workbookViewId="0" topLeftCell="A82">
      <selection activeCell="E42" sqref="E42"/>
    </sheetView>
  </sheetViews>
  <sheetFormatPr defaultColWidth="8.41015625" defaultRowHeight="18"/>
  <cols>
    <col min="1" max="1" width="8.41015625" style="420" customWidth="1"/>
    <col min="2" max="2" width="35.25" style="3" customWidth="1"/>
    <col min="3" max="3" width="9.08203125" style="119" customWidth="1"/>
    <col min="4" max="5" width="13.08203125" style="119" customWidth="1"/>
    <col min="6" max="7" width="7.08203125" style="3" customWidth="1"/>
    <col min="8" max="8" width="9.58203125" style="3" customWidth="1"/>
    <col min="9" max="247" width="7.08203125" style="3" customWidth="1"/>
    <col min="248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3" t="s">
        <v>424</v>
      </c>
      <c r="B2" s="723"/>
      <c r="C2" s="723"/>
      <c r="D2" s="723"/>
      <c r="E2" s="3"/>
    </row>
    <row r="4" spans="1:5" ht="12.75">
      <c r="A4" s="421">
        <v>910502</v>
      </c>
      <c r="B4" s="353" t="s">
        <v>370</v>
      </c>
      <c r="C4" s="555" t="s">
        <v>416</v>
      </c>
      <c r="D4" s="555" t="s">
        <v>583</v>
      </c>
      <c r="E4" s="555" t="s">
        <v>608</v>
      </c>
    </row>
    <row r="5" spans="1:5" ht="12.75">
      <c r="A5" s="422" t="s">
        <v>371</v>
      </c>
      <c r="B5" s="45"/>
      <c r="C5" s="354"/>
      <c r="D5" s="354"/>
      <c r="E5" s="354"/>
    </row>
    <row r="6" spans="1:6" ht="15" customHeight="1">
      <c r="A6" s="423" t="s">
        <v>46</v>
      </c>
      <c r="B6" s="123" t="s">
        <v>47</v>
      </c>
      <c r="C6" s="354">
        <v>1646000</v>
      </c>
      <c r="D6" s="354">
        <v>1646000</v>
      </c>
      <c r="E6" s="354">
        <v>829920</v>
      </c>
      <c r="F6"/>
    </row>
    <row r="7" spans="1:5" ht="15" customHeight="1">
      <c r="A7" s="424" t="s">
        <v>48</v>
      </c>
      <c r="B7" s="125" t="s">
        <v>49</v>
      </c>
      <c r="C7" s="354"/>
      <c r="D7" s="354"/>
      <c r="E7" s="354"/>
    </row>
    <row r="8" spans="1:5" ht="15" customHeight="1">
      <c r="A8" s="424" t="s">
        <v>50</v>
      </c>
      <c r="B8" s="125" t="s">
        <v>51</v>
      </c>
      <c r="C8" s="358"/>
      <c r="D8" s="358"/>
      <c r="E8" s="358"/>
    </row>
    <row r="9" spans="1:5" ht="15" customHeight="1">
      <c r="A9" s="424" t="s">
        <v>52</v>
      </c>
      <c r="B9" s="125" t="s">
        <v>53</v>
      </c>
      <c r="C9" s="354"/>
      <c r="D9" s="354"/>
      <c r="E9" s="354"/>
    </row>
    <row r="10" spans="1:5" ht="15" customHeight="1">
      <c r="A10" s="424" t="s">
        <v>54</v>
      </c>
      <c r="B10" s="126" t="s">
        <v>55</v>
      </c>
      <c r="C10" s="354"/>
      <c r="D10" s="354"/>
      <c r="E10" s="354"/>
    </row>
    <row r="11" spans="1:5" ht="15" customHeight="1">
      <c r="A11" s="424" t="s">
        <v>56</v>
      </c>
      <c r="B11" s="126" t="s">
        <v>57</v>
      </c>
      <c r="C11" s="354"/>
      <c r="D11" s="354"/>
      <c r="E11" s="354"/>
    </row>
    <row r="12" spans="1:5" ht="15" customHeight="1">
      <c r="A12" s="424" t="s">
        <v>58</v>
      </c>
      <c r="B12" s="127" t="s">
        <v>229</v>
      </c>
      <c r="C12" s="354"/>
      <c r="D12" s="354"/>
      <c r="E12" s="354"/>
    </row>
    <row r="13" spans="1:5" ht="15" customHeight="1">
      <c r="A13" s="424" t="s">
        <v>60</v>
      </c>
      <c r="B13" s="127" t="s">
        <v>61</v>
      </c>
      <c r="C13" s="354">
        <v>149009</v>
      </c>
      <c r="D13" s="354">
        <v>149009</v>
      </c>
      <c r="E13" s="354">
        <v>62085</v>
      </c>
    </row>
    <row r="14" spans="1:5" ht="15" customHeight="1">
      <c r="A14" s="424" t="s">
        <v>62</v>
      </c>
      <c r="B14" s="125" t="s">
        <v>230</v>
      </c>
      <c r="C14" s="354"/>
      <c r="D14" s="354"/>
      <c r="E14" s="354"/>
    </row>
    <row r="15" spans="1:5" ht="15" customHeight="1">
      <c r="A15" s="424" t="s">
        <v>64</v>
      </c>
      <c r="B15" s="125" t="s">
        <v>372</v>
      </c>
      <c r="C15" s="551"/>
      <c r="D15" s="666">
        <v>46500</v>
      </c>
      <c r="E15" s="551">
        <v>69500</v>
      </c>
    </row>
    <row r="16" spans="1:5" ht="15" customHeight="1">
      <c r="A16" s="425" t="s">
        <v>65</v>
      </c>
      <c r="B16" s="129" t="s">
        <v>66</v>
      </c>
      <c r="C16" s="354">
        <v>138000</v>
      </c>
      <c r="D16" s="354">
        <v>138000</v>
      </c>
      <c r="E16" s="354"/>
    </row>
    <row r="17" spans="1:5" ht="15" customHeight="1">
      <c r="A17" s="426" t="s">
        <v>67</v>
      </c>
      <c r="B17" s="131" t="s">
        <v>68</v>
      </c>
      <c r="C17" s="552">
        <f>SUM(C6:C16)</f>
        <v>1933009</v>
      </c>
      <c r="D17" s="552">
        <f>SUM(D6:D16)</f>
        <v>1979509</v>
      </c>
      <c r="E17" s="552">
        <f>SUM(E6:E16)</f>
        <v>961505</v>
      </c>
    </row>
    <row r="18" spans="1:5" ht="15" customHeight="1">
      <c r="A18" s="427" t="s">
        <v>69</v>
      </c>
      <c r="B18" s="134" t="s">
        <v>70</v>
      </c>
      <c r="C18" s="354"/>
      <c r="D18" s="354"/>
      <c r="E18" s="354"/>
    </row>
    <row r="19" spans="1:5" ht="15" customHeight="1">
      <c r="A19" s="427" t="s">
        <v>71</v>
      </c>
      <c r="B19" s="134" t="s">
        <v>72</v>
      </c>
      <c r="C19" s="354"/>
      <c r="D19" s="354"/>
      <c r="E19" s="354"/>
    </row>
    <row r="20" spans="1:5" ht="15" customHeight="1">
      <c r="A20" s="427" t="s">
        <v>73</v>
      </c>
      <c r="B20" s="134" t="s">
        <v>74</v>
      </c>
      <c r="C20" s="354"/>
      <c r="D20" s="354"/>
      <c r="E20" s="354"/>
    </row>
    <row r="21" spans="1:6" ht="15" customHeight="1">
      <c r="A21" s="427" t="s">
        <v>75</v>
      </c>
      <c r="B21" s="134" t="s">
        <v>76</v>
      </c>
      <c r="C21" s="551">
        <v>464400</v>
      </c>
      <c r="D21" s="551">
        <v>464400</v>
      </c>
      <c r="E21" s="551">
        <v>267888</v>
      </c>
      <c r="F21"/>
    </row>
    <row r="22" spans="1:8" ht="15" customHeight="1">
      <c r="A22" s="426" t="s">
        <v>77</v>
      </c>
      <c r="B22" s="131" t="s">
        <v>78</v>
      </c>
      <c r="C22" s="361">
        <f>SUM(C18:C21)</f>
        <v>464400</v>
      </c>
      <c r="D22" s="361">
        <f>SUM(D18:D21)</f>
        <v>464400</v>
      </c>
      <c r="E22" s="361">
        <f>SUM(E18:E21)</f>
        <v>267888</v>
      </c>
      <c r="F22" s="492"/>
      <c r="G22" s="492"/>
      <c r="H22" s="492"/>
    </row>
    <row r="23" spans="1:5" ht="15" customHeight="1">
      <c r="A23" s="428" t="s">
        <v>79</v>
      </c>
      <c r="B23" s="137" t="s">
        <v>80</v>
      </c>
      <c r="C23" s="552">
        <f>SUM(C22,C17)</f>
        <v>2397409</v>
      </c>
      <c r="D23" s="667">
        <f>SUM(D22,D17)</f>
        <v>2443909</v>
      </c>
      <c r="E23" s="552">
        <f>SUM(E22,E17)</f>
        <v>1229393</v>
      </c>
    </row>
    <row r="24" spans="1:5" ht="15" customHeight="1">
      <c r="A24" s="429"/>
      <c r="B24" s="139"/>
      <c r="C24" s="354"/>
      <c r="D24" s="354"/>
      <c r="E24" s="660"/>
    </row>
    <row r="25" spans="1:6" ht="15" customHeight="1">
      <c r="A25" s="430" t="s">
        <v>81</v>
      </c>
      <c r="B25" s="141" t="s">
        <v>419</v>
      </c>
      <c r="C25" s="551">
        <v>442593</v>
      </c>
      <c r="D25" s="666">
        <v>451961</v>
      </c>
      <c r="E25" s="551">
        <v>225144</v>
      </c>
      <c r="F25" t="s">
        <v>505</v>
      </c>
    </row>
    <row r="26" spans="1:6" ht="15" customHeight="1">
      <c r="A26" s="432" t="s">
        <v>83</v>
      </c>
      <c r="B26" s="141" t="s">
        <v>84</v>
      </c>
      <c r="C26" s="354"/>
      <c r="D26" s="354"/>
      <c r="E26" s="354"/>
      <c r="F26"/>
    </row>
    <row r="27" spans="1:5" ht="15" customHeight="1">
      <c r="A27" s="433" t="s">
        <v>85</v>
      </c>
      <c r="B27" s="144" t="s">
        <v>86</v>
      </c>
      <c r="C27" s="354">
        <v>24616</v>
      </c>
      <c r="D27" s="354">
        <v>24616</v>
      </c>
      <c r="E27" s="354">
        <v>12307</v>
      </c>
    </row>
    <row r="28" spans="1:5" ht="15" customHeight="1">
      <c r="A28" s="434" t="s">
        <v>87</v>
      </c>
      <c r="B28" s="144" t="s">
        <v>88</v>
      </c>
      <c r="C28" s="354">
        <v>26381</v>
      </c>
      <c r="D28" s="354">
        <v>26381</v>
      </c>
      <c r="E28" s="354">
        <v>13185</v>
      </c>
    </row>
    <row r="29" spans="1:5" ht="12.75">
      <c r="A29" s="435" t="s">
        <v>89</v>
      </c>
      <c r="B29" s="147" t="s">
        <v>90</v>
      </c>
      <c r="C29" s="494">
        <f>SUM(C25:C28)</f>
        <v>493590</v>
      </c>
      <c r="D29" s="494">
        <f>SUM(D25:D28)</f>
        <v>502958</v>
      </c>
      <c r="E29" s="494">
        <f>SUM(E25:E28)</f>
        <v>250636</v>
      </c>
    </row>
    <row r="30" spans="1:5" ht="12.75">
      <c r="A30" s="436"/>
      <c r="B30" s="150"/>
      <c r="C30" s="354"/>
      <c r="D30" s="354"/>
      <c r="E30" s="354"/>
    </row>
    <row r="31" spans="1:5" ht="12.75">
      <c r="A31" s="423" t="s">
        <v>91</v>
      </c>
      <c r="B31" s="151" t="s">
        <v>92</v>
      </c>
      <c r="C31" s="354"/>
      <c r="D31" s="354"/>
      <c r="E31" s="354"/>
    </row>
    <row r="32" spans="1:5" ht="12.75">
      <c r="A32" s="424" t="s">
        <v>93</v>
      </c>
      <c r="B32" s="125" t="s">
        <v>233</v>
      </c>
      <c r="C32" s="354"/>
      <c r="D32" s="354"/>
      <c r="E32" s="354"/>
    </row>
    <row r="33" spans="1:5" ht="12.75">
      <c r="A33" s="424" t="s">
        <v>95</v>
      </c>
      <c r="B33" s="125" t="s">
        <v>96</v>
      </c>
      <c r="C33" s="354">
        <v>20000</v>
      </c>
      <c r="D33" s="354">
        <v>20000</v>
      </c>
      <c r="E33" s="354"/>
    </row>
    <row r="34" spans="1:5" ht="12.75">
      <c r="A34" s="424" t="s">
        <v>97</v>
      </c>
      <c r="B34" s="125" t="s">
        <v>98</v>
      </c>
      <c r="C34" s="354"/>
      <c r="D34" s="354"/>
      <c r="E34" s="354"/>
    </row>
    <row r="35" spans="1:5" ht="12.75">
      <c r="A35" s="424" t="s">
        <v>99</v>
      </c>
      <c r="B35" s="125" t="s">
        <v>100</v>
      </c>
      <c r="C35" s="354"/>
      <c r="D35" s="354"/>
      <c r="E35" s="354"/>
    </row>
    <row r="36" spans="1:5" ht="12.75">
      <c r="A36" s="424" t="s">
        <v>101</v>
      </c>
      <c r="B36" s="152" t="s">
        <v>102</v>
      </c>
      <c r="C36" s="370">
        <f>SUM(C31:C35)</f>
        <v>20000</v>
      </c>
      <c r="D36" s="370">
        <f>SUM(D31:D35)</f>
        <v>20000</v>
      </c>
      <c r="E36" s="370">
        <f>SUM(E31:E35)</f>
        <v>0</v>
      </c>
    </row>
    <row r="37" spans="1:5" ht="12.75">
      <c r="A37" s="424" t="s">
        <v>103</v>
      </c>
      <c r="B37" s="125" t="s">
        <v>104</v>
      </c>
      <c r="C37" s="370"/>
      <c r="D37" s="370"/>
      <c r="E37" s="370"/>
    </row>
    <row r="38" spans="1:5" ht="12.75">
      <c r="A38" s="424" t="s">
        <v>105</v>
      </c>
      <c r="B38" s="125" t="s">
        <v>106</v>
      </c>
      <c r="C38" s="354"/>
      <c r="D38" s="354"/>
      <c r="E38" s="354"/>
    </row>
    <row r="39" spans="1:5" ht="15.75" customHeight="1">
      <c r="A39" s="424" t="s">
        <v>107</v>
      </c>
      <c r="B39" s="125" t="s">
        <v>108</v>
      </c>
      <c r="C39" s="354"/>
      <c r="D39" s="354"/>
      <c r="E39" s="354"/>
    </row>
    <row r="40" spans="1:5" ht="12.75">
      <c r="A40" s="424" t="s">
        <v>109</v>
      </c>
      <c r="B40" s="125" t="s">
        <v>110</v>
      </c>
      <c r="C40" s="354">
        <v>20000</v>
      </c>
      <c r="D40" s="354">
        <v>20000</v>
      </c>
      <c r="E40" s="354"/>
    </row>
    <row r="41" spans="1:5" ht="12.75">
      <c r="A41" s="437" t="s">
        <v>111</v>
      </c>
      <c r="B41" s="155" t="s">
        <v>112</v>
      </c>
      <c r="C41" s="354">
        <v>60000</v>
      </c>
      <c r="D41" s="354">
        <v>60000</v>
      </c>
      <c r="E41" s="354">
        <v>69245</v>
      </c>
    </row>
    <row r="42" spans="1:5" ht="16.5" customHeight="1">
      <c r="A42" s="428" t="s">
        <v>113</v>
      </c>
      <c r="B42" s="156" t="s">
        <v>114</v>
      </c>
      <c r="C42" s="135">
        <f>SUM(C38:C41)</f>
        <v>80000</v>
      </c>
      <c r="D42" s="135">
        <f>SUM(D38:D41)</f>
        <v>80000</v>
      </c>
      <c r="E42" s="135">
        <f>SUM(E38:E41)</f>
        <v>69245</v>
      </c>
    </row>
    <row r="43" spans="1:5" ht="13.5" customHeight="1">
      <c r="A43" s="438" t="s">
        <v>115</v>
      </c>
      <c r="B43" s="158" t="s">
        <v>116</v>
      </c>
      <c r="C43" s="159">
        <f>SUM(C42,C36)</f>
        <v>100000</v>
      </c>
      <c r="D43" s="159">
        <f>SUM(D42,D36)</f>
        <v>100000</v>
      </c>
      <c r="E43" s="159">
        <f>SUM(E42,E36)</f>
        <v>69245</v>
      </c>
    </row>
    <row r="44" spans="1:5" ht="12.75">
      <c r="A44" s="423" t="s">
        <v>117</v>
      </c>
      <c r="B44" s="151" t="s">
        <v>118</v>
      </c>
      <c r="C44" s="354"/>
      <c r="D44" s="354"/>
      <c r="E44" s="354">
        <v>12098</v>
      </c>
    </row>
    <row r="45" spans="1:5" ht="12.75">
      <c r="A45" s="439" t="s">
        <v>119</v>
      </c>
      <c r="B45" s="161" t="s">
        <v>120</v>
      </c>
      <c r="C45" s="354"/>
      <c r="D45" s="354"/>
      <c r="E45" s="354"/>
    </row>
    <row r="46" spans="1:5" ht="12.75">
      <c r="A46" s="424" t="s">
        <v>121</v>
      </c>
      <c r="B46" s="125" t="s">
        <v>122</v>
      </c>
      <c r="C46" s="354">
        <v>100000</v>
      </c>
      <c r="D46" s="354">
        <v>100000</v>
      </c>
      <c r="E46" s="354">
        <v>1029</v>
      </c>
    </row>
    <row r="47" spans="1:5" ht="12.75">
      <c r="A47" s="440" t="s">
        <v>123</v>
      </c>
      <c r="B47" s="163" t="s">
        <v>124</v>
      </c>
      <c r="C47" s="373">
        <f>SUM(C44:C46)</f>
        <v>100000</v>
      </c>
      <c r="D47" s="373">
        <f>SUM(D44:D46)</f>
        <v>100000</v>
      </c>
      <c r="E47" s="373">
        <f>SUM(E44:E46)</f>
        <v>13127</v>
      </c>
    </row>
    <row r="48" spans="1:5" ht="12.75">
      <c r="A48" s="424" t="s">
        <v>125</v>
      </c>
      <c r="B48" s="125" t="s">
        <v>126</v>
      </c>
      <c r="C48" s="354">
        <v>250000</v>
      </c>
      <c r="D48" s="354">
        <v>250000</v>
      </c>
      <c r="E48" s="354">
        <v>92222</v>
      </c>
    </row>
    <row r="49" spans="1:5" ht="12.75">
      <c r="A49" s="424" t="s">
        <v>127</v>
      </c>
      <c r="B49" s="125" t="s">
        <v>128</v>
      </c>
      <c r="C49" s="354">
        <v>400000</v>
      </c>
      <c r="D49" s="354">
        <v>400000</v>
      </c>
      <c r="E49" s="354">
        <v>209180</v>
      </c>
    </row>
    <row r="50" spans="1:5" ht="12.75">
      <c r="A50" s="424" t="s">
        <v>129</v>
      </c>
      <c r="B50" s="125" t="s">
        <v>130</v>
      </c>
      <c r="C50" s="354">
        <v>45000</v>
      </c>
      <c r="D50" s="354">
        <v>45000</v>
      </c>
      <c r="E50" s="354">
        <v>25210</v>
      </c>
    </row>
    <row r="51" spans="1:5" ht="12.75">
      <c r="A51" s="440" t="s">
        <v>131</v>
      </c>
      <c r="B51" s="163" t="s">
        <v>132</v>
      </c>
      <c r="C51" s="159">
        <f>SUM(C48:C50)</f>
        <v>695000</v>
      </c>
      <c r="D51" s="159">
        <f>SUM(D48:D50)</f>
        <v>695000</v>
      </c>
      <c r="E51" s="159">
        <f>SUM(E48:E50)</f>
        <v>326612</v>
      </c>
    </row>
    <row r="52" spans="1:5" ht="12.75">
      <c r="A52" s="424" t="s">
        <v>133</v>
      </c>
      <c r="B52" s="125" t="s">
        <v>134</v>
      </c>
      <c r="C52" s="354"/>
      <c r="D52" s="354"/>
      <c r="E52" s="354"/>
    </row>
    <row r="53" spans="1:5" ht="12.75">
      <c r="A53" s="424" t="s">
        <v>135</v>
      </c>
      <c r="B53" s="125" t="s">
        <v>136</v>
      </c>
      <c r="C53" s="354">
        <v>60000</v>
      </c>
      <c r="D53" s="354">
        <v>60000</v>
      </c>
      <c r="E53" s="354"/>
    </row>
    <row r="54" spans="1:5" ht="12.75">
      <c r="A54" s="424" t="s">
        <v>137</v>
      </c>
      <c r="B54" s="125" t="s">
        <v>138</v>
      </c>
      <c r="C54" s="354"/>
      <c r="D54" s="354"/>
      <c r="E54" s="354"/>
    </row>
    <row r="55" spans="1:5" ht="12.75">
      <c r="A55" s="440" t="s">
        <v>139</v>
      </c>
      <c r="B55" s="163" t="s">
        <v>140</v>
      </c>
      <c r="C55" s="373">
        <f>SUM(C53:C54)</f>
        <v>60000</v>
      </c>
      <c r="D55" s="373">
        <f>SUM(D53:D54)</f>
        <v>60000</v>
      </c>
      <c r="E55" s="373">
        <f>SUM(E53:E54)</f>
        <v>0</v>
      </c>
    </row>
    <row r="56" spans="1:5" ht="12.75">
      <c r="A56" s="440" t="s">
        <v>141</v>
      </c>
      <c r="B56" s="164" t="s">
        <v>142</v>
      </c>
      <c r="C56" s="390"/>
      <c r="D56" s="390"/>
      <c r="E56" s="390"/>
    </row>
    <row r="57" spans="1:5" ht="12.75">
      <c r="A57" s="437"/>
      <c r="B57" s="89" t="s">
        <v>143</v>
      </c>
      <c r="C57" s="391"/>
      <c r="D57" s="391"/>
      <c r="E57" s="391"/>
    </row>
    <row r="58" spans="1:8" s="333" customFormat="1" ht="62.25" customHeight="1">
      <c r="A58" s="452" t="s">
        <v>144</v>
      </c>
      <c r="B58" s="330" t="s">
        <v>145</v>
      </c>
      <c r="C58" s="453">
        <v>1680000</v>
      </c>
      <c r="D58" s="453">
        <v>1680000</v>
      </c>
      <c r="E58" s="453">
        <v>1553189</v>
      </c>
      <c r="F58" s="339"/>
      <c r="G58" s="339"/>
      <c r="H58" s="339"/>
    </row>
    <row r="59" spans="1:8" s="332" customFormat="1" ht="65.25" customHeight="1">
      <c r="A59" s="454" t="s">
        <v>146</v>
      </c>
      <c r="B59" s="330" t="s">
        <v>147</v>
      </c>
      <c r="C59" s="561">
        <v>4500000</v>
      </c>
      <c r="D59" s="561">
        <v>4500000</v>
      </c>
      <c r="E59" s="561"/>
      <c r="F59" s="556"/>
      <c r="G59" s="541"/>
      <c r="H59" s="557"/>
    </row>
    <row r="60" spans="1:5" ht="13.5" customHeight="1">
      <c r="A60" s="441" t="s">
        <v>148</v>
      </c>
      <c r="B60" s="91" t="s">
        <v>149</v>
      </c>
      <c r="C60" s="559">
        <f>SUM(C58:C59)</f>
        <v>6180000</v>
      </c>
      <c r="D60" s="559">
        <f>SUM(D58:D59)</f>
        <v>6180000</v>
      </c>
      <c r="E60" s="559">
        <f>SUM(E58:E59)</f>
        <v>1553189</v>
      </c>
    </row>
    <row r="61" spans="1:5" ht="13.5" customHeight="1">
      <c r="A61" s="434" t="s">
        <v>150</v>
      </c>
      <c r="B61" s="93" t="s">
        <v>151</v>
      </c>
      <c r="C61" s="393"/>
      <c r="D61" s="393"/>
      <c r="E61" s="393"/>
    </row>
    <row r="62" spans="1:5" ht="13.5" customHeight="1">
      <c r="A62" s="434" t="s">
        <v>152</v>
      </c>
      <c r="B62" s="93" t="s">
        <v>153</v>
      </c>
      <c r="C62" s="393"/>
      <c r="D62" s="393"/>
      <c r="E62" s="393"/>
    </row>
    <row r="63" spans="1:5" ht="13.5" customHeight="1">
      <c r="A63" s="434" t="s">
        <v>154</v>
      </c>
      <c r="B63" s="93" t="s">
        <v>155</v>
      </c>
      <c r="C63" s="393"/>
      <c r="D63" s="393"/>
      <c r="E63" s="393"/>
    </row>
    <row r="64" spans="1:7" ht="13.5" customHeight="1">
      <c r="A64" s="434" t="s">
        <v>156</v>
      </c>
      <c r="B64" s="93" t="s">
        <v>157</v>
      </c>
      <c r="C64" s="558"/>
      <c r="D64" s="558"/>
      <c r="E64" s="558">
        <v>128684</v>
      </c>
      <c r="F64" s="492"/>
      <c r="G64" s="492"/>
    </row>
    <row r="65" spans="1:5" ht="13.5" customHeight="1">
      <c r="A65" s="442" t="s">
        <v>158</v>
      </c>
      <c r="B65" s="91" t="s">
        <v>159</v>
      </c>
      <c r="C65" s="559"/>
      <c r="D65" s="559"/>
      <c r="E65" s="559">
        <v>128684</v>
      </c>
    </row>
    <row r="66" spans="1:5" ht="13.5" customHeight="1">
      <c r="A66" s="443" t="s">
        <v>160</v>
      </c>
      <c r="B66" s="88" t="s">
        <v>161</v>
      </c>
      <c r="C66" s="394">
        <f>SUM(C65+C60+C56+C55+C51)</f>
        <v>6935000</v>
      </c>
      <c r="D66" s="394">
        <f>SUM(D65+D60+D56+D55+D51)</f>
        <v>6935000</v>
      </c>
      <c r="E66" s="394">
        <f>SUM(E65+E60+E56+E55+E51)</f>
        <v>2008485</v>
      </c>
    </row>
    <row r="67" spans="1:5" ht="13.5" customHeight="1">
      <c r="A67" s="424" t="s">
        <v>162</v>
      </c>
      <c r="B67" s="93" t="s">
        <v>163</v>
      </c>
      <c r="C67" s="391"/>
      <c r="D67" s="391"/>
      <c r="E67" s="391"/>
    </row>
    <row r="68" spans="1:5" ht="13.5" customHeight="1">
      <c r="A68" s="424" t="s">
        <v>164</v>
      </c>
      <c r="B68" s="93" t="s">
        <v>165</v>
      </c>
      <c r="C68" s="391"/>
      <c r="D68" s="391"/>
      <c r="E68" s="391"/>
    </row>
    <row r="69" spans="1:5" ht="13.5" customHeight="1">
      <c r="A69" s="440" t="s">
        <v>166</v>
      </c>
      <c r="B69" s="88" t="s">
        <v>167</v>
      </c>
      <c r="C69" s="394">
        <f>SUM(C67:C68)</f>
        <v>0</v>
      </c>
      <c r="D69" s="394">
        <f>SUM(D67:D68)</f>
        <v>0</v>
      </c>
      <c r="E69" s="394">
        <f>SUM(E67:E68)</f>
        <v>0</v>
      </c>
    </row>
    <row r="70" spans="1:5" ht="26.25" customHeight="1">
      <c r="A70" s="441" t="s">
        <v>168</v>
      </c>
      <c r="B70" s="91" t="s">
        <v>169</v>
      </c>
      <c r="C70" s="562">
        <v>1926000</v>
      </c>
      <c r="D70" s="562">
        <v>1926000</v>
      </c>
      <c r="E70" s="562">
        <v>209207</v>
      </c>
    </row>
    <row r="71" spans="1:5" ht="11.25" customHeight="1">
      <c r="A71" s="428" t="s">
        <v>170</v>
      </c>
      <c r="B71" s="91" t="s">
        <v>171</v>
      </c>
      <c r="C71" s="393"/>
      <c r="D71" s="393"/>
      <c r="E71" s="393"/>
    </row>
    <row r="72" spans="1:5" ht="11.25" customHeight="1">
      <c r="A72" s="444" t="s">
        <v>172</v>
      </c>
      <c r="B72" s="91" t="s">
        <v>173</v>
      </c>
      <c r="C72" s="393"/>
      <c r="D72" s="393"/>
      <c r="E72" s="393"/>
    </row>
    <row r="73" spans="1:5" ht="11.25" customHeight="1">
      <c r="A73" s="445" t="s">
        <v>174</v>
      </c>
      <c r="B73" s="100" t="s">
        <v>175</v>
      </c>
      <c r="C73" s="393"/>
      <c r="D73" s="393"/>
      <c r="E73" s="393"/>
    </row>
    <row r="74" spans="1:5" ht="11.25" customHeight="1">
      <c r="A74" s="446" t="s">
        <v>176</v>
      </c>
      <c r="B74" s="101" t="s">
        <v>177</v>
      </c>
      <c r="C74" s="391"/>
      <c r="D74" s="391"/>
      <c r="E74" s="391"/>
    </row>
    <row r="75" spans="1:5" ht="11.25" customHeight="1">
      <c r="A75" s="446" t="s">
        <v>178</v>
      </c>
      <c r="B75" s="101" t="s">
        <v>179</v>
      </c>
      <c r="C75" s="391"/>
      <c r="D75" s="391"/>
      <c r="E75" s="391"/>
    </row>
    <row r="76" spans="1:5" ht="11.25" customHeight="1">
      <c r="A76" s="447" t="s">
        <v>180</v>
      </c>
      <c r="B76" s="91" t="s">
        <v>181</v>
      </c>
      <c r="C76" s="393">
        <f>SUM(C74:C75)</f>
        <v>0</v>
      </c>
      <c r="D76" s="393">
        <f>SUM(D74:D75)</f>
        <v>0</v>
      </c>
      <c r="E76" s="393">
        <f>SUM(E74:E75)</f>
        <v>0</v>
      </c>
    </row>
    <row r="77" spans="1:5" ht="11.25" customHeight="1">
      <c r="A77" s="448" t="s">
        <v>182</v>
      </c>
      <c r="B77" s="88" t="s">
        <v>183</v>
      </c>
      <c r="C77" s="394">
        <f>C76+C73+C72+C71+C70</f>
        <v>1926000</v>
      </c>
      <c r="D77" s="394">
        <f>D76+D73+D72+D71+D70</f>
        <v>1926000</v>
      </c>
      <c r="E77" s="394">
        <f>E76+E73+E72+E71+E70</f>
        <v>209207</v>
      </c>
    </row>
    <row r="78" spans="1:8" ht="11.25" customHeight="1">
      <c r="A78" s="449" t="s">
        <v>184</v>
      </c>
      <c r="B78" s="106" t="s">
        <v>185</v>
      </c>
      <c r="C78" s="394">
        <f>SUM(C77+C69+C66+C47+C43)</f>
        <v>9061000</v>
      </c>
      <c r="D78" s="394">
        <f>SUM(D77+D69+D66+D47+D43)</f>
        <v>9061000</v>
      </c>
      <c r="E78" s="394">
        <f>SUM(E77+E69+E66+E47+E43)</f>
        <v>2300064</v>
      </c>
      <c r="F78" s="104"/>
      <c r="G78" s="104"/>
      <c r="H78" s="104"/>
    </row>
    <row r="79" spans="1:8" ht="11.25" customHeight="1">
      <c r="A79" s="447" t="s">
        <v>186</v>
      </c>
      <c r="B79" s="93" t="s">
        <v>187</v>
      </c>
      <c r="C79" s="393"/>
      <c r="D79" s="393"/>
      <c r="E79" s="393"/>
      <c r="F79" s="104"/>
      <c r="G79" s="104"/>
      <c r="H79" s="104"/>
    </row>
    <row r="80" spans="1:8" ht="24.75" customHeight="1">
      <c r="A80" s="447" t="s">
        <v>188</v>
      </c>
      <c r="B80" s="93" t="s">
        <v>189</v>
      </c>
      <c r="C80" s="393"/>
      <c r="D80" s="393"/>
      <c r="E80" s="393"/>
      <c r="F80" s="104"/>
      <c r="G80" s="104"/>
      <c r="H80" s="104"/>
    </row>
    <row r="81" spans="1:8" ht="24" customHeight="1">
      <c r="A81" s="447"/>
      <c r="B81" s="141" t="s">
        <v>190</v>
      </c>
      <c r="C81" s="393"/>
      <c r="D81" s="679">
        <v>100000</v>
      </c>
      <c r="E81" s="715"/>
      <c r="F81" s="104"/>
      <c r="G81" s="104"/>
      <c r="H81" s="104"/>
    </row>
    <row r="82" spans="1:7" ht="15" customHeight="1">
      <c r="A82" s="447"/>
      <c r="B82" s="141" t="s">
        <v>191</v>
      </c>
      <c r="C82" s="551"/>
      <c r="D82" s="551"/>
      <c r="E82" s="551"/>
      <c r="F82" s="492"/>
      <c r="G82" s="492"/>
    </row>
    <row r="83" spans="1:5" ht="15" customHeight="1">
      <c r="A83" s="447"/>
      <c r="B83" s="67" t="s">
        <v>192</v>
      </c>
      <c r="C83" s="354"/>
      <c r="D83" s="354"/>
      <c r="E83" s="354"/>
    </row>
    <row r="84" spans="1:5" ht="15" customHeight="1">
      <c r="A84" s="448" t="s">
        <v>193</v>
      </c>
      <c r="B84" s="88" t="s">
        <v>194</v>
      </c>
      <c r="C84" s="552">
        <f>SUM(C80:C83)</f>
        <v>0</v>
      </c>
      <c r="D84" s="552">
        <f>SUM(D80:D83)</f>
        <v>100000</v>
      </c>
      <c r="E84" s="552">
        <f>SUM(E80:E83)</f>
        <v>0</v>
      </c>
    </row>
    <row r="85" spans="1:5" s="108" customFormat="1" ht="15" customHeight="1">
      <c r="A85" s="449" t="s">
        <v>195</v>
      </c>
      <c r="B85" s="178" t="s">
        <v>196</v>
      </c>
      <c r="C85" s="560">
        <f>SUM(C79+C84)</f>
        <v>0</v>
      </c>
      <c r="D85" s="560">
        <f>SUM(D79+D84)</f>
        <v>100000</v>
      </c>
      <c r="E85" s="560">
        <f>SUM(E79+E84)</f>
        <v>0</v>
      </c>
    </row>
    <row r="86" spans="1:5" ht="14.25" customHeight="1">
      <c r="A86" s="450" t="s">
        <v>197</v>
      </c>
      <c r="B86" s="93" t="s">
        <v>198</v>
      </c>
      <c r="C86" s="391"/>
      <c r="D86" s="391"/>
      <c r="E86" s="391"/>
    </row>
    <row r="87" spans="1:5" s="111" customFormat="1" ht="14.25" customHeight="1">
      <c r="A87" s="450" t="s">
        <v>199</v>
      </c>
      <c r="B87" s="93" t="s">
        <v>200</v>
      </c>
      <c r="C87" s="391"/>
      <c r="D87" s="391"/>
      <c r="E87" s="391"/>
    </row>
    <row r="88" spans="1:5" ht="14.25" customHeight="1">
      <c r="A88" s="450" t="s">
        <v>201</v>
      </c>
      <c r="B88" s="93" t="s">
        <v>202</v>
      </c>
      <c r="C88" s="391"/>
      <c r="D88" s="391"/>
      <c r="E88" s="391"/>
    </row>
    <row r="89" spans="1:5" ht="14.25" customHeight="1">
      <c r="A89" s="450" t="s">
        <v>203</v>
      </c>
      <c r="B89" s="93" t="s">
        <v>204</v>
      </c>
      <c r="C89" s="391"/>
      <c r="D89" s="391"/>
      <c r="E89" s="391"/>
    </row>
    <row r="90" spans="1:5" ht="14.25" customHeight="1">
      <c r="A90" s="450" t="s">
        <v>205</v>
      </c>
      <c r="B90" s="93" t="s">
        <v>206</v>
      </c>
      <c r="C90" s="391"/>
      <c r="D90" s="391"/>
      <c r="E90" s="391"/>
    </row>
    <row r="91" spans="1:5" ht="25.5" customHeight="1">
      <c r="A91" s="450" t="s">
        <v>208</v>
      </c>
      <c r="B91" s="93" t="s">
        <v>209</v>
      </c>
      <c r="C91" s="391"/>
      <c r="D91" s="391"/>
      <c r="E91" s="391"/>
    </row>
    <row r="92" spans="1:5" ht="12.75">
      <c r="A92" s="449" t="s">
        <v>210</v>
      </c>
      <c r="B92" s="106" t="s">
        <v>211</v>
      </c>
      <c r="C92" s="393">
        <f>SUM(C86:C91)</f>
        <v>0</v>
      </c>
      <c r="D92" s="393">
        <f>SUM(D86:D91)</f>
        <v>0</v>
      </c>
      <c r="E92" s="393">
        <f>SUM(E86:E91)</f>
        <v>0</v>
      </c>
    </row>
    <row r="93" spans="1:5" ht="12.75">
      <c r="A93" s="450" t="s">
        <v>212</v>
      </c>
      <c r="B93" s="93" t="s">
        <v>213</v>
      </c>
      <c r="C93" s="391"/>
      <c r="D93" s="391"/>
      <c r="E93" s="391"/>
    </row>
    <row r="94" spans="1:5" ht="12.75">
      <c r="A94" s="450" t="s">
        <v>214</v>
      </c>
      <c r="B94" s="93" t="s">
        <v>215</v>
      </c>
      <c r="C94" s="391"/>
      <c r="D94" s="391"/>
      <c r="E94" s="391"/>
    </row>
    <row r="95" spans="1:5" ht="12.75">
      <c r="A95" s="450" t="s">
        <v>216</v>
      </c>
      <c r="B95" s="93" t="s">
        <v>217</v>
      </c>
      <c r="C95" s="391"/>
      <c r="D95" s="391"/>
      <c r="E95" s="391"/>
    </row>
    <row r="96" spans="1:5" ht="24" customHeight="1">
      <c r="A96" s="450" t="s">
        <v>218</v>
      </c>
      <c r="B96" s="93" t="s">
        <v>219</v>
      </c>
      <c r="C96" s="391"/>
      <c r="D96" s="391"/>
      <c r="E96" s="391"/>
    </row>
    <row r="97" spans="1:5" ht="12.75">
      <c r="A97" s="449" t="s">
        <v>220</v>
      </c>
      <c r="B97" s="106" t="s">
        <v>221</v>
      </c>
      <c r="C97" s="393">
        <f>SUM(C93:C96)</f>
        <v>0</v>
      </c>
      <c r="D97" s="393">
        <f>SUM(D93:D96)</f>
        <v>0</v>
      </c>
      <c r="E97" s="393">
        <f>SUM(E93:E96)</f>
        <v>0</v>
      </c>
    </row>
    <row r="98" spans="1:5" ht="25.5" customHeight="1">
      <c r="A98" s="450" t="s">
        <v>222</v>
      </c>
      <c r="B98" s="115" t="s">
        <v>223</v>
      </c>
      <c r="C98" s="391"/>
      <c r="D98" s="391"/>
      <c r="E98" s="391"/>
    </row>
    <row r="99" spans="1:5" ht="27" customHeight="1">
      <c r="A99" s="451" t="s">
        <v>224</v>
      </c>
      <c r="B99" s="93" t="s">
        <v>225</v>
      </c>
      <c r="C99" s="391"/>
      <c r="D99" s="391"/>
      <c r="E99" s="391"/>
    </row>
    <row r="100" spans="1:5" ht="12.75">
      <c r="A100" s="449" t="s">
        <v>226</v>
      </c>
      <c r="B100" s="182" t="s">
        <v>227</v>
      </c>
      <c r="C100" s="361">
        <f>SUM(C98:C99)</f>
        <v>0</v>
      </c>
      <c r="D100" s="361">
        <f>SUM(D98:D99)</f>
        <v>0</v>
      </c>
      <c r="E100" s="361">
        <f>SUM(E98:E99)</f>
        <v>0</v>
      </c>
    </row>
    <row r="101" spans="1:5" ht="12.75">
      <c r="A101" s="450"/>
      <c r="B101" s="183" t="s">
        <v>228</v>
      </c>
      <c r="C101" s="552">
        <f>SUM(C100+C97+C91+C85+C78+C29+C23+C90)</f>
        <v>11951999</v>
      </c>
      <c r="D101" s="552">
        <f>SUM(D100+D97+D91+D85+D78+D29+D23+D90)</f>
        <v>12107867</v>
      </c>
      <c r="E101" s="552">
        <f>SUM(E100+E97+E91+E85+E78+E29+E23+E90)</f>
        <v>3780093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 scale="65" r:id="rId1"/>
  <headerFooter alignWithMargins="0">
    <oddHeader>&amp;L&amp;D&amp;C&amp;P/&amp;N</oddHeader>
    <oddFooter>&amp;L&amp;"Times New Roman,Normál"&amp;12&amp;F&amp;R&amp;A</oddFooter>
  </headerFooter>
  <rowBreaks count="1" manualBreakCount="1">
    <brk id="5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2"/>
  <sheetViews>
    <sheetView view="pageBreakPreview" zoomScale="90" zoomScaleSheetLayoutView="90" zoomScalePageLayoutView="0" workbookViewId="0" topLeftCell="A82">
      <selection activeCell="E51" sqref="E51"/>
    </sheetView>
  </sheetViews>
  <sheetFormatPr defaultColWidth="8.41015625" defaultRowHeight="18"/>
  <cols>
    <col min="1" max="1" width="8.41015625" style="3" customWidth="1"/>
    <col min="2" max="2" width="36.91015625" style="3" customWidth="1"/>
    <col min="3" max="3" width="9.41015625" style="39" customWidth="1"/>
    <col min="4" max="5" width="13.33203125" style="3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3:5" ht="12.75">
      <c r="C3" s="505"/>
      <c r="D3" s="505"/>
      <c r="E3" s="505"/>
    </row>
    <row r="4" spans="1:5" ht="12.75">
      <c r="A4" s="94">
        <v>932911</v>
      </c>
      <c r="B4" s="43" t="s">
        <v>373</v>
      </c>
      <c r="C4" s="496" t="s">
        <v>416</v>
      </c>
      <c r="D4" s="496" t="s">
        <v>583</v>
      </c>
      <c r="E4" s="496" t="s">
        <v>606</v>
      </c>
    </row>
    <row r="5" spans="1:5" ht="12.75">
      <c r="A5" s="266" t="s">
        <v>374</v>
      </c>
      <c r="B5" s="45"/>
      <c r="C5" s="184"/>
      <c r="D5" s="184"/>
      <c r="E5" s="184"/>
    </row>
    <row r="6" spans="1:5" ht="12.75">
      <c r="A6" s="122" t="s">
        <v>46</v>
      </c>
      <c r="B6" s="123" t="s">
        <v>47</v>
      </c>
      <c r="C6" s="184"/>
      <c r="D6" s="184"/>
      <c r="E6" s="184"/>
    </row>
    <row r="7" spans="1:5" ht="12.75">
      <c r="A7" s="124" t="s">
        <v>48</v>
      </c>
      <c r="B7" s="125" t="s">
        <v>49</v>
      </c>
      <c r="C7" s="184"/>
      <c r="D7" s="184"/>
      <c r="E7" s="184"/>
    </row>
    <row r="8" spans="1:5" ht="12.75">
      <c r="A8" s="124" t="s">
        <v>50</v>
      </c>
      <c r="B8" s="125" t="s">
        <v>51</v>
      </c>
      <c r="C8" s="44"/>
      <c r="D8" s="44"/>
      <c r="E8" s="44"/>
    </row>
    <row r="9" spans="1:5" ht="12.75">
      <c r="A9" s="124" t="s">
        <v>52</v>
      </c>
      <c r="B9" s="125" t="s">
        <v>53</v>
      </c>
      <c r="C9" s="184"/>
      <c r="D9" s="184"/>
      <c r="E9" s="184"/>
    </row>
    <row r="10" spans="1:5" ht="12.75">
      <c r="A10" s="124" t="s">
        <v>54</v>
      </c>
      <c r="B10" s="126" t="s">
        <v>55</v>
      </c>
      <c r="C10" s="184"/>
      <c r="D10" s="184"/>
      <c r="E10" s="184"/>
    </row>
    <row r="11" spans="1:5" ht="12.75">
      <c r="A11" s="124" t="s">
        <v>56</v>
      </c>
      <c r="B11" s="126" t="s">
        <v>57</v>
      </c>
      <c r="C11" s="184"/>
      <c r="D11" s="184"/>
      <c r="E11" s="184"/>
    </row>
    <row r="12" spans="1:5" ht="12.75">
      <c r="A12" s="124" t="s">
        <v>58</v>
      </c>
      <c r="B12" s="127" t="s">
        <v>229</v>
      </c>
      <c r="C12" s="184"/>
      <c r="D12" s="184"/>
      <c r="E12" s="184"/>
    </row>
    <row r="13" spans="1:5" ht="12.75">
      <c r="A13" s="124" t="s">
        <v>60</v>
      </c>
      <c r="B13" s="127" t="s">
        <v>61</v>
      </c>
      <c r="C13" s="184"/>
      <c r="D13" s="184"/>
      <c r="E13" s="184"/>
    </row>
    <row r="14" spans="1:5" ht="12.75">
      <c r="A14" s="124" t="s">
        <v>62</v>
      </c>
      <c r="B14" s="125" t="s">
        <v>230</v>
      </c>
      <c r="C14" s="184"/>
      <c r="D14" s="184"/>
      <c r="E14" s="184"/>
    </row>
    <row r="15" spans="1:5" ht="12.75">
      <c r="A15" s="124" t="s">
        <v>64</v>
      </c>
      <c r="B15" s="125" t="s">
        <v>231</v>
      </c>
      <c r="C15" s="184"/>
      <c r="D15" s="184"/>
      <c r="E15" s="184"/>
    </row>
    <row r="16" spans="1:5" ht="12.75">
      <c r="A16" s="128" t="s">
        <v>65</v>
      </c>
      <c r="B16" s="129" t="s">
        <v>66</v>
      </c>
      <c r="C16" s="184"/>
      <c r="D16" s="184"/>
      <c r="E16" s="184"/>
    </row>
    <row r="17" spans="1:5" ht="12.75">
      <c r="A17" s="130" t="s">
        <v>67</v>
      </c>
      <c r="B17" s="131" t="s">
        <v>68</v>
      </c>
      <c r="C17" s="58">
        <f>SUM(C6:C16)</f>
        <v>0</v>
      </c>
      <c r="D17" s="58">
        <f>SUM(D6:D16)</f>
        <v>0</v>
      </c>
      <c r="E17" s="58">
        <f>SUM(E6:E16)</f>
        <v>0</v>
      </c>
    </row>
    <row r="18" spans="1:5" ht="12.75">
      <c r="A18" s="133" t="s">
        <v>69</v>
      </c>
      <c r="B18" s="134" t="s">
        <v>70</v>
      </c>
      <c r="C18" s="184"/>
      <c r="D18" s="184"/>
      <c r="E18" s="184"/>
    </row>
    <row r="19" spans="1:5" ht="12.75">
      <c r="A19" s="133" t="s">
        <v>71</v>
      </c>
      <c r="B19" s="134" t="s">
        <v>72</v>
      </c>
      <c r="C19" s="184"/>
      <c r="D19" s="184"/>
      <c r="E19" s="184"/>
    </row>
    <row r="20" spans="1:5" ht="12.75">
      <c r="A20" s="133" t="s">
        <v>73</v>
      </c>
      <c r="B20" s="134" t="s">
        <v>74</v>
      </c>
      <c r="C20" s="184"/>
      <c r="D20" s="184"/>
      <c r="E20" s="184"/>
    </row>
    <row r="21" spans="1:5" s="332" customFormat="1" ht="59.25" customHeight="1">
      <c r="A21" s="455" t="s">
        <v>75</v>
      </c>
      <c r="B21" s="456" t="s">
        <v>76</v>
      </c>
      <c r="C21" s="506">
        <v>3265000</v>
      </c>
      <c r="D21" s="506">
        <v>3265000</v>
      </c>
      <c r="E21" s="506"/>
    </row>
    <row r="22" spans="1:5" ht="12.75">
      <c r="A22" s="130" t="s">
        <v>77</v>
      </c>
      <c r="B22" s="131" t="s">
        <v>78</v>
      </c>
      <c r="C22" s="507">
        <f>SUM(C18:C21)</f>
        <v>3265000</v>
      </c>
      <c r="D22" s="507">
        <f>SUM(D18:D21)</f>
        <v>3265000</v>
      </c>
      <c r="E22" s="507">
        <f>SUM(E18:E21)</f>
        <v>0</v>
      </c>
    </row>
    <row r="23" spans="1:5" ht="15.75" customHeight="1">
      <c r="A23" s="136" t="s">
        <v>79</v>
      </c>
      <c r="B23" s="137" t="s">
        <v>80</v>
      </c>
      <c r="C23" s="483">
        <f>SUM(C22,C17)</f>
        <v>3265000</v>
      </c>
      <c r="D23" s="483">
        <f>SUM(D22,D17)</f>
        <v>3265000</v>
      </c>
      <c r="E23" s="483">
        <f>SUM(E22,E17)</f>
        <v>0</v>
      </c>
    </row>
    <row r="24" spans="1:5" ht="12.75">
      <c r="A24" s="138"/>
      <c r="B24" s="139"/>
      <c r="C24" s="184"/>
      <c r="D24" s="184"/>
      <c r="E24" s="184"/>
    </row>
    <row r="25" spans="1:5" ht="12.75">
      <c r="A25" s="140" t="s">
        <v>81</v>
      </c>
      <c r="B25" s="141" t="s">
        <v>420</v>
      </c>
      <c r="C25" s="488">
        <v>636376</v>
      </c>
      <c r="D25" s="488">
        <v>636376</v>
      </c>
      <c r="E25" s="488"/>
    </row>
    <row r="26" spans="1:5" ht="12.75">
      <c r="A26" s="142"/>
      <c r="B26" s="141" t="s">
        <v>421</v>
      </c>
      <c r="C26" s="488"/>
      <c r="D26" s="488"/>
      <c r="E26" s="488"/>
    </row>
    <row r="27" spans="1:5" ht="12.75">
      <c r="A27" s="142" t="s">
        <v>83</v>
      </c>
      <c r="B27" s="141" t="s">
        <v>84</v>
      </c>
      <c r="C27" s="184"/>
      <c r="D27" s="184"/>
      <c r="E27" s="184"/>
    </row>
    <row r="28" spans="1:5" ht="12.75">
      <c r="A28" s="143" t="s">
        <v>85</v>
      </c>
      <c r="B28" s="144" t="s">
        <v>86</v>
      </c>
      <c r="C28" s="184"/>
      <c r="D28" s="184"/>
      <c r="E28" s="184"/>
    </row>
    <row r="29" spans="1:5" ht="12.75">
      <c r="A29" s="145" t="s">
        <v>87</v>
      </c>
      <c r="B29" s="144" t="s">
        <v>88</v>
      </c>
      <c r="C29" s="184"/>
      <c r="D29" s="184"/>
      <c r="E29" s="184"/>
    </row>
    <row r="30" spans="1:5" ht="12.75">
      <c r="A30" s="146" t="s">
        <v>89</v>
      </c>
      <c r="B30" s="147" t="s">
        <v>90</v>
      </c>
      <c r="C30" s="494">
        <f>SUM(C25:C29)</f>
        <v>636376</v>
      </c>
      <c r="D30" s="494">
        <f>SUM(D25:D29)</f>
        <v>636376</v>
      </c>
      <c r="E30" s="494">
        <f>SUM(E25:E29)</f>
        <v>0</v>
      </c>
    </row>
    <row r="31" spans="1:5" ht="12.75">
      <c r="A31" s="149"/>
      <c r="B31" s="150"/>
      <c r="C31" s="184"/>
      <c r="D31" s="184"/>
      <c r="E31" s="184"/>
    </row>
    <row r="32" spans="1:5" ht="12.75">
      <c r="A32" s="122" t="s">
        <v>91</v>
      </c>
      <c r="B32" s="151" t="s">
        <v>92</v>
      </c>
      <c r="C32" s="184"/>
      <c r="D32" s="184"/>
      <c r="E32" s="184"/>
    </row>
    <row r="33" spans="1:5" ht="12.75">
      <c r="A33" s="124" t="s">
        <v>93</v>
      </c>
      <c r="B33" s="125" t="s">
        <v>233</v>
      </c>
      <c r="C33" s="184"/>
      <c r="D33" s="184"/>
      <c r="E33" s="184"/>
    </row>
    <row r="34" spans="1:5" ht="12.75">
      <c r="A34" s="124" t="s">
        <v>95</v>
      </c>
      <c r="B34" s="125" t="s">
        <v>96</v>
      </c>
      <c r="C34" s="184"/>
      <c r="D34" s="184"/>
      <c r="E34" s="184"/>
    </row>
    <row r="35" spans="1:5" ht="12.75">
      <c r="A35" s="124" t="s">
        <v>97</v>
      </c>
      <c r="B35" s="125" t="s">
        <v>98</v>
      </c>
      <c r="C35" s="184"/>
      <c r="D35" s="184"/>
      <c r="E35" s="184"/>
    </row>
    <row r="36" spans="1:5" ht="12.75">
      <c r="A36" s="124" t="s">
        <v>99</v>
      </c>
      <c r="B36" s="125" t="s">
        <v>100</v>
      </c>
      <c r="C36" s="184"/>
      <c r="D36" s="184"/>
      <c r="E36" s="184"/>
    </row>
    <row r="37" spans="1:5" ht="12.75">
      <c r="A37" s="124" t="s">
        <v>101</v>
      </c>
      <c r="B37" s="152" t="s">
        <v>102</v>
      </c>
      <c r="C37" s="322"/>
      <c r="D37" s="322"/>
      <c r="E37" s="322"/>
    </row>
    <row r="38" spans="1:5" ht="12.75">
      <c r="A38" s="124" t="s">
        <v>103</v>
      </c>
      <c r="B38" s="125" t="s">
        <v>104</v>
      </c>
      <c r="C38" s="322"/>
      <c r="D38" s="322"/>
      <c r="E38" s="322"/>
    </row>
    <row r="39" spans="1:5" ht="12.75">
      <c r="A39" s="124" t="s">
        <v>105</v>
      </c>
      <c r="B39" s="125" t="s">
        <v>106</v>
      </c>
      <c r="C39" s="184"/>
      <c r="D39" s="184"/>
      <c r="E39" s="184"/>
    </row>
    <row r="40" spans="1:5" ht="12.75">
      <c r="A40" s="124" t="s">
        <v>107</v>
      </c>
      <c r="B40" s="125" t="s">
        <v>108</v>
      </c>
      <c r="C40" s="184"/>
      <c r="D40" s="184"/>
      <c r="E40" s="184"/>
    </row>
    <row r="41" spans="1:5" ht="12.75">
      <c r="A41" s="124" t="s">
        <v>109</v>
      </c>
      <c r="B41" s="125" t="s">
        <v>110</v>
      </c>
      <c r="C41" s="184"/>
      <c r="D41" s="184"/>
      <c r="E41" s="184"/>
    </row>
    <row r="42" spans="1:5" s="333" customFormat="1" ht="17.25" customHeight="1">
      <c r="A42" s="329" t="s">
        <v>111</v>
      </c>
      <c r="B42" s="457" t="s">
        <v>112</v>
      </c>
      <c r="C42" s="542">
        <v>700000</v>
      </c>
      <c r="D42" s="542">
        <v>700000</v>
      </c>
      <c r="E42" s="542">
        <v>54993</v>
      </c>
    </row>
    <row r="43" spans="1:5" ht="17.25" customHeight="1">
      <c r="A43" s="136" t="s">
        <v>113</v>
      </c>
      <c r="B43" s="156" t="s">
        <v>114</v>
      </c>
      <c r="C43" s="507">
        <f>SUM(C39:C42)</f>
        <v>700000</v>
      </c>
      <c r="D43" s="507">
        <f>SUM(D39:D42)</f>
        <v>700000</v>
      </c>
      <c r="E43" s="507">
        <f>SUM(E39:E42)</f>
        <v>54993</v>
      </c>
    </row>
    <row r="44" spans="1:5" ht="22.5" customHeight="1">
      <c r="A44" s="157" t="s">
        <v>115</v>
      </c>
      <c r="B44" s="158" t="s">
        <v>116</v>
      </c>
      <c r="C44" s="508">
        <f>SUM(C43,C37)</f>
        <v>700000</v>
      </c>
      <c r="D44" s="508">
        <f>SUM(D43,D37)</f>
        <v>700000</v>
      </c>
      <c r="E44" s="508">
        <f>SUM(E43,E37)</f>
        <v>54993</v>
      </c>
    </row>
    <row r="45" spans="1:5" ht="12.75">
      <c r="A45" s="122" t="s">
        <v>117</v>
      </c>
      <c r="B45" s="151" t="s">
        <v>118</v>
      </c>
      <c r="C45" s="184"/>
      <c r="D45" s="184"/>
      <c r="E45" s="184"/>
    </row>
    <row r="46" spans="1:5" ht="12.75">
      <c r="A46" s="160" t="s">
        <v>119</v>
      </c>
      <c r="B46" s="161" t="s">
        <v>120</v>
      </c>
      <c r="C46" s="184"/>
      <c r="D46" s="184"/>
      <c r="E46" s="184"/>
    </row>
    <row r="47" spans="1:5" ht="12.75">
      <c r="A47" s="124" t="s">
        <v>121</v>
      </c>
      <c r="B47" s="125" t="s">
        <v>122</v>
      </c>
      <c r="C47" s="184"/>
      <c r="D47" s="184"/>
      <c r="E47" s="184"/>
    </row>
    <row r="48" spans="1:5" ht="12.75">
      <c r="A48" s="162" t="s">
        <v>123</v>
      </c>
      <c r="B48" s="163" t="s">
        <v>124</v>
      </c>
      <c r="C48" s="323">
        <f>SUM(C45:C47)</f>
        <v>0</v>
      </c>
      <c r="D48" s="323">
        <f>SUM(D45:D47)</f>
        <v>0</v>
      </c>
      <c r="E48" s="323">
        <f>SUM(E45:E47)</f>
        <v>0</v>
      </c>
    </row>
    <row r="49" spans="1:5" ht="12.75">
      <c r="A49" s="124" t="s">
        <v>125</v>
      </c>
      <c r="B49" s="125" t="s">
        <v>126</v>
      </c>
      <c r="C49" s="184">
        <v>10000</v>
      </c>
      <c r="D49" s="184">
        <v>10000</v>
      </c>
      <c r="E49" s="184">
        <v>2210</v>
      </c>
    </row>
    <row r="50" spans="1:5" ht="12.75">
      <c r="A50" s="124" t="s">
        <v>127</v>
      </c>
      <c r="B50" s="125" t="s">
        <v>128</v>
      </c>
      <c r="C50" s="184"/>
      <c r="D50" s="184"/>
      <c r="E50" s="184"/>
    </row>
    <row r="51" spans="1:5" ht="12.75">
      <c r="A51" s="124" t="s">
        <v>129</v>
      </c>
      <c r="B51" s="125" t="s">
        <v>130</v>
      </c>
      <c r="C51" s="184">
        <v>80000</v>
      </c>
      <c r="D51" s="184">
        <v>80000</v>
      </c>
      <c r="E51" s="184">
        <v>34079</v>
      </c>
    </row>
    <row r="52" spans="1:5" ht="12.75">
      <c r="A52" s="162" t="s">
        <v>131</v>
      </c>
      <c r="B52" s="163" t="s">
        <v>132</v>
      </c>
      <c r="C52" s="323">
        <f>SUM(C49:C51)</f>
        <v>90000</v>
      </c>
      <c r="D52" s="323">
        <f>SUM(D49:D51)</f>
        <v>90000</v>
      </c>
      <c r="E52" s="323">
        <f>SUM(E49:E51)</f>
        <v>36289</v>
      </c>
    </row>
    <row r="53" spans="1:5" ht="12.75">
      <c r="A53" s="124" t="s">
        <v>133</v>
      </c>
      <c r="B53" s="125" t="s">
        <v>134</v>
      </c>
      <c r="C53" s="184"/>
      <c r="D53" s="184"/>
      <c r="E53" s="184"/>
    </row>
    <row r="54" spans="1:5" ht="12.75">
      <c r="A54" s="124" t="s">
        <v>135</v>
      </c>
      <c r="B54" s="125" t="s">
        <v>136</v>
      </c>
      <c r="C54" s="184"/>
      <c r="D54" s="184"/>
      <c r="E54" s="184"/>
    </row>
    <row r="55" spans="1:5" ht="12.75">
      <c r="A55" s="124" t="s">
        <v>137</v>
      </c>
      <c r="B55" s="125" t="s">
        <v>138</v>
      </c>
      <c r="C55" s="184"/>
      <c r="D55" s="184"/>
      <c r="E55" s="184"/>
    </row>
    <row r="56" spans="1:5" ht="12.75">
      <c r="A56" s="162" t="s">
        <v>139</v>
      </c>
      <c r="B56" s="163" t="s">
        <v>140</v>
      </c>
      <c r="C56" s="323">
        <f>SUM(C54:C55)</f>
        <v>0</v>
      </c>
      <c r="D56" s="323">
        <f>SUM(D54:D55)</f>
        <v>0</v>
      </c>
      <c r="E56" s="323">
        <f>SUM(E54:E55)</f>
        <v>0</v>
      </c>
    </row>
    <row r="57" spans="1:5" ht="12.75">
      <c r="A57" s="162" t="s">
        <v>141</v>
      </c>
      <c r="B57" s="164" t="s">
        <v>142</v>
      </c>
      <c r="C57" s="324"/>
      <c r="D57" s="324"/>
      <c r="E57" s="324"/>
    </row>
    <row r="58" spans="1:5" ht="12.75">
      <c r="A58" s="154"/>
      <c r="B58" s="89" t="s">
        <v>143</v>
      </c>
      <c r="C58" s="166"/>
      <c r="D58" s="166"/>
      <c r="E58" s="166"/>
    </row>
    <row r="59" spans="1:5" ht="12.75">
      <c r="A59" s="154" t="s">
        <v>144</v>
      </c>
      <c r="B59" s="89" t="s">
        <v>145</v>
      </c>
      <c r="C59" s="166"/>
      <c r="D59" s="166"/>
      <c r="E59" s="166"/>
    </row>
    <row r="60" spans="1:5" ht="12.75">
      <c r="A60" s="154" t="s">
        <v>146</v>
      </c>
      <c r="B60" s="89" t="s">
        <v>147</v>
      </c>
      <c r="C60" s="166"/>
      <c r="D60" s="166"/>
      <c r="E60" s="166"/>
    </row>
    <row r="61" spans="1:5" ht="15.75" customHeight="1">
      <c r="A61" s="167" t="s">
        <v>148</v>
      </c>
      <c r="B61" s="91" t="s">
        <v>149</v>
      </c>
      <c r="C61" s="168">
        <f>SUM(C59:C60)</f>
        <v>0</v>
      </c>
      <c r="D61" s="168">
        <f>SUM(D59:D60)</f>
        <v>0</v>
      </c>
      <c r="E61" s="168">
        <f>SUM(E59:E60)</f>
        <v>0</v>
      </c>
    </row>
    <row r="62" spans="1:5" ht="15.75" customHeight="1">
      <c r="A62" s="145" t="s">
        <v>150</v>
      </c>
      <c r="B62" s="93" t="s">
        <v>151</v>
      </c>
      <c r="C62" s="168"/>
      <c r="D62" s="168"/>
      <c r="E62" s="168"/>
    </row>
    <row r="63" spans="1:5" ht="15.75" customHeight="1">
      <c r="A63" s="145" t="s">
        <v>152</v>
      </c>
      <c r="B63" s="93" t="s">
        <v>153</v>
      </c>
      <c r="C63" s="168"/>
      <c r="D63" s="168"/>
      <c r="E63" s="168"/>
    </row>
    <row r="64" spans="1:5" ht="15.75" customHeight="1">
      <c r="A64" s="145" t="s">
        <v>154</v>
      </c>
      <c r="B64" s="93" t="s">
        <v>155</v>
      </c>
      <c r="C64" s="168"/>
      <c r="D64" s="168"/>
      <c r="E64" s="168"/>
    </row>
    <row r="65" spans="1:5" ht="15.75" customHeight="1">
      <c r="A65" s="145" t="s">
        <v>156</v>
      </c>
      <c r="B65" s="93" t="s">
        <v>157</v>
      </c>
      <c r="C65" s="168"/>
      <c r="D65" s="663">
        <v>108960</v>
      </c>
      <c r="E65" s="716">
        <v>108960</v>
      </c>
    </row>
    <row r="66" spans="1:5" ht="15.75" customHeight="1">
      <c r="A66" s="169" t="s">
        <v>158</v>
      </c>
      <c r="B66" s="91" t="s">
        <v>159</v>
      </c>
      <c r="C66" s="168">
        <f>SUM(C62:C65)</f>
        <v>0</v>
      </c>
      <c r="D66" s="168">
        <f>SUM(D62:D65)</f>
        <v>108960</v>
      </c>
      <c r="E66" s="168">
        <f>SUM(E62:E65)</f>
        <v>108960</v>
      </c>
    </row>
    <row r="67" spans="1:5" ht="15.75" customHeight="1">
      <c r="A67" s="170" t="s">
        <v>160</v>
      </c>
      <c r="B67" s="88" t="s">
        <v>161</v>
      </c>
      <c r="C67" s="325">
        <f>SUM(C66+C61+C57+C56+C53+C52)</f>
        <v>90000</v>
      </c>
      <c r="D67" s="325">
        <f>SUM(D66+D61+D57+D56+D53+D52)</f>
        <v>198960</v>
      </c>
      <c r="E67" s="325">
        <f>SUM(E66+E61+E57+E56+E53+E52)</f>
        <v>145249</v>
      </c>
    </row>
    <row r="68" spans="1:5" ht="15.75" customHeight="1">
      <c r="A68" s="124" t="s">
        <v>162</v>
      </c>
      <c r="B68" s="93" t="s">
        <v>163</v>
      </c>
      <c r="C68" s="172"/>
      <c r="D68" s="172"/>
      <c r="E68" s="172"/>
    </row>
    <row r="69" spans="1:5" ht="15.75" customHeight="1">
      <c r="A69" s="124" t="s">
        <v>164</v>
      </c>
      <c r="B69" s="93" t="s">
        <v>165</v>
      </c>
      <c r="C69" s="172"/>
      <c r="D69" s="172"/>
      <c r="E69" s="172"/>
    </row>
    <row r="70" spans="1:5" ht="15.75" customHeight="1">
      <c r="A70" s="162" t="s">
        <v>166</v>
      </c>
      <c r="B70" s="88" t="s">
        <v>167</v>
      </c>
      <c r="C70" s="171">
        <f>SUM(C68:C69)</f>
        <v>0</v>
      </c>
      <c r="D70" s="171">
        <f>SUM(D68:D69)</f>
        <v>0</v>
      </c>
      <c r="E70" s="171">
        <f>SUM(E68:E69)</f>
        <v>0</v>
      </c>
    </row>
    <row r="71" spans="1:6" ht="26.25" customHeight="1">
      <c r="A71" s="167" t="s">
        <v>168</v>
      </c>
      <c r="B71" s="91" t="s">
        <v>169</v>
      </c>
      <c r="C71" s="509">
        <v>213300</v>
      </c>
      <c r="D71" s="664">
        <v>242719</v>
      </c>
      <c r="E71" s="509">
        <v>53082</v>
      </c>
      <c r="F71" s="3">
        <f>E71*27%</f>
        <v>14332.140000000001</v>
      </c>
    </row>
    <row r="72" spans="1:5" ht="16.5" customHeight="1">
      <c r="A72" s="136" t="s">
        <v>170</v>
      </c>
      <c r="B72" s="91" t="s">
        <v>171</v>
      </c>
      <c r="C72" s="173"/>
      <c r="D72" s="173"/>
      <c r="E72" s="173"/>
    </row>
    <row r="73" spans="1:5" ht="16.5" customHeight="1">
      <c r="A73" s="45" t="s">
        <v>172</v>
      </c>
      <c r="B73" s="91" t="s">
        <v>173</v>
      </c>
      <c r="C73" s="173"/>
      <c r="D73" s="173"/>
      <c r="E73" s="173"/>
    </row>
    <row r="74" spans="1:5" ht="16.5" customHeight="1">
      <c r="A74" s="174" t="s">
        <v>174</v>
      </c>
      <c r="B74" s="100" t="s">
        <v>175</v>
      </c>
      <c r="C74" s="173"/>
      <c r="D74" s="173"/>
      <c r="E74" s="173"/>
    </row>
    <row r="75" spans="1:5" ht="16.5" customHeight="1">
      <c r="A75" s="175" t="s">
        <v>176</v>
      </c>
      <c r="B75" s="101" t="s">
        <v>177</v>
      </c>
      <c r="C75" s="172"/>
      <c r="D75" s="172"/>
      <c r="E75" s="172"/>
    </row>
    <row r="76" spans="1:5" ht="16.5" customHeight="1">
      <c r="A76" s="175" t="s">
        <v>178</v>
      </c>
      <c r="B76" s="101" t="s">
        <v>179</v>
      </c>
      <c r="C76" s="172"/>
      <c r="D76" s="172"/>
      <c r="E76" s="172"/>
    </row>
    <row r="77" spans="1:5" ht="16.5" customHeight="1">
      <c r="A77" s="176" t="s">
        <v>180</v>
      </c>
      <c r="B77" s="91" t="s">
        <v>181</v>
      </c>
      <c r="C77" s="173">
        <v>0</v>
      </c>
      <c r="D77" s="173">
        <v>0</v>
      </c>
      <c r="E77" s="173">
        <v>0</v>
      </c>
    </row>
    <row r="78" spans="1:5" ht="16.5" customHeight="1">
      <c r="A78" s="177" t="s">
        <v>182</v>
      </c>
      <c r="B78" s="88" t="s">
        <v>183</v>
      </c>
      <c r="C78" s="512">
        <f>C77+C74+C73+C72+C71</f>
        <v>213300</v>
      </c>
      <c r="D78" s="512">
        <f>D77+D74+D73+D72+D71</f>
        <v>242719</v>
      </c>
      <c r="E78" s="512">
        <f>E77+E74+E73+E72+E71</f>
        <v>53082</v>
      </c>
    </row>
    <row r="79" spans="1:9" ht="16.5" customHeight="1">
      <c r="A79" s="178" t="s">
        <v>184</v>
      </c>
      <c r="B79" s="106" t="s">
        <v>185</v>
      </c>
      <c r="C79" s="512">
        <f>SUM(C78+C70+C67+C48+C44)</f>
        <v>1003300</v>
      </c>
      <c r="D79" s="665">
        <f>SUM(D78+D70+D67+D48+D44)</f>
        <v>1141679</v>
      </c>
      <c r="E79" s="512">
        <f>SUM(E78+E70+E67+E48+E44)</f>
        <v>253324</v>
      </c>
      <c r="F79" s="104"/>
      <c r="G79" s="104"/>
      <c r="H79" s="104"/>
      <c r="I79" s="104"/>
    </row>
    <row r="80" spans="1:9" ht="16.5" customHeight="1">
      <c r="A80" s="176" t="s">
        <v>186</v>
      </c>
      <c r="B80" s="93" t="s">
        <v>187</v>
      </c>
      <c r="C80" s="173"/>
      <c r="D80" s="173"/>
      <c r="E80" s="173"/>
      <c r="F80" s="104"/>
      <c r="G80" s="104"/>
      <c r="H80" s="104"/>
      <c r="I80" s="104"/>
    </row>
    <row r="81" spans="1:9" ht="24.75" customHeight="1">
      <c r="A81" s="176" t="s">
        <v>188</v>
      </c>
      <c r="B81" s="93" t="s">
        <v>189</v>
      </c>
      <c r="C81" s="173"/>
      <c r="D81" s="173"/>
      <c r="E81" s="173"/>
      <c r="F81" s="104"/>
      <c r="G81" s="104"/>
      <c r="H81" s="104"/>
      <c r="I81" s="104"/>
    </row>
    <row r="82" spans="1:9" ht="15" customHeight="1">
      <c r="A82" s="176"/>
      <c r="B82" s="141" t="s">
        <v>190</v>
      </c>
      <c r="C82" s="173"/>
      <c r="D82" s="173"/>
      <c r="E82" s="173"/>
      <c r="F82" s="104"/>
      <c r="G82" s="104"/>
      <c r="H82" s="104"/>
      <c r="I82" s="104"/>
    </row>
    <row r="83" spans="1:5" ht="15" customHeight="1">
      <c r="A83" s="176"/>
      <c r="B83" s="141" t="s">
        <v>191</v>
      </c>
      <c r="C83" s="184"/>
      <c r="D83" s="184"/>
      <c r="E83" s="184"/>
    </row>
    <row r="84" spans="1:5" ht="15" customHeight="1">
      <c r="A84" s="176"/>
      <c r="B84" s="67" t="s">
        <v>192</v>
      </c>
      <c r="C84" s="184"/>
      <c r="D84" s="184"/>
      <c r="E84" s="184"/>
    </row>
    <row r="85" spans="1:5" ht="12.75" customHeight="1">
      <c r="A85" s="177" t="s">
        <v>193</v>
      </c>
      <c r="B85" s="88" t="s">
        <v>194</v>
      </c>
      <c r="C85" s="44"/>
      <c r="D85" s="44"/>
      <c r="E85" s="44"/>
    </row>
    <row r="86" spans="1:5" s="108" customFormat="1" ht="12.75" customHeight="1">
      <c r="A86" s="178" t="s">
        <v>195</v>
      </c>
      <c r="B86" s="178" t="s">
        <v>196</v>
      </c>
      <c r="C86" s="323"/>
      <c r="D86" s="323"/>
      <c r="E86" s="323"/>
    </row>
    <row r="87" spans="1:6" ht="12.75" customHeight="1">
      <c r="A87" s="141" t="s">
        <v>197</v>
      </c>
      <c r="B87" s="93" t="s">
        <v>198</v>
      </c>
      <c r="C87" s="510"/>
      <c r="D87" s="510"/>
      <c r="E87" s="510"/>
      <c r="F87" s="492"/>
    </row>
    <row r="88" spans="1:5" s="111" customFormat="1" ht="12.75" customHeight="1">
      <c r="A88" s="141" t="s">
        <v>199</v>
      </c>
      <c r="B88" s="93" t="s">
        <v>200</v>
      </c>
      <c r="C88" s="172"/>
      <c r="D88" s="172"/>
      <c r="E88" s="172"/>
    </row>
    <row r="89" spans="1:5" ht="12.75" customHeight="1">
      <c r="A89" s="180" t="s">
        <v>201</v>
      </c>
      <c r="B89" s="93" t="s">
        <v>202</v>
      </c>
      <c r="C89" s="172"/>
      <c r="D89" s="172"/>
      <c r="E89" s="172"/>
    </row>
    <row r="90" spans="1:5" ht="12.75" customHeight="1">
      <c r="A90" s="180" t="s">
        <v>203</v>
      </c>
      <c r="B90" s="93" t="s">
        <v>204</v>
      </c>
      <c r="C90" s="172"/>
      <c r="D90" s="172"/>
      <c r="E90" s="172"/>
    </row>
    <row r="91" spans="1:6" ht="12.75" customHeight="1">
      <c r="A91" s="180" t="s">
        <v>205</v>
      </c>
      <c r="B91" s="93" t="s">
        <v>206</v>
      </c>
      <c r="C91" s="510">
        <v>866221</v>
      </c>
      <c r="D91" s="510">
        <v>866221</v>
      </c>
      <c r="E91" s="510">
        <v>127559</v>
      </c>
      <c r="F91" s="492"/>
    </row>
    <row r="92" spans="1:6" ht="25.5" customHeight="1">
      <c r="A92" s="180" t="s">
        <v>208</v>
      </c>
      <c r="B92" s="93" t="s">
        <v>209</v>
      </c>
      <c r="C92" s="510">
        <v>233779</v>
      </c>
      <c r="D92" s="510">
        <v>233779</v>
      </c>
      <c r="E92" s="510">
        <v>34441</v>
      </c>
      <c r="F92" s="492"/>
    </row>
    <row r="93" spans="1:6" ht="12.75">
      <c r="A93" s="181" t="s">
        <v>210</v>
      </c>
      <c r="B93" s="106" t="s">
        <v>211</v>
      </c>
      <c r="C93" s="173">
        <f>SUM(C87:C92)</f>
        <v>1100000</v>
      </c>
      <c r="D93" s="173">
        <f>SUM(D87:D92)</f>
        <v>1100000</v>
      </c>
      <c r="E93" s="173">
        <f>SUM(E87:E92)</f>
        <v>162000</v>
      </c>
      <c r="F93" s="511"/>
    </row>
    <row r="94" spans="1:5" ht="16.5" customHeight="1">
      <c r="A94" s="180" t="s">
        <v>212</v>
      </c>
      <c r="B94" s="93" t="s">
        <v>213</v>
      </c>
      <c r="C94" s="172">
        <v>300000</v>
      </c>
      <c r="D94" s="172">
        <v>300000</v>
      </c>
      <c r="E94" s="172"/>
    </row>
    <row r="95" spans="1:5" ht="16.5" customHeight="1">
      <c r="A95" s="180" t="s">
        <v>214</v>
      </c>
      <c r="B95" s="93" t="s">
        <v>215</v>
      </c>
      <c r="C95" s="172"/>
      <c r="D95" s="172"/>
      <c r="E95" s="172"/>
    </row>
    <row r="96" spans="1:5" ht="16.5" customHeight="1">
      <c r="A96" s="180" t="s">
        <v>216</v>
      </c>
      <c r="B96" s="93" t="s">
        <v>217</v>
      </c>
      <c r="C96" s="172"/>
      <c r="D96" s="172"/>
      <c r="E96" s="172"/>
    </row>
    <row r="97" spans="1:5" ht="24" customHeight="1">
      <c r="A97" s="180" t="s">
        <v>218</v>
      </c>
      <c r="B97" s="93" t="s">
        <v>219</v>
      </c>
      <c r="C97" s="172">
        <v>81000</v>
      </c>
      <c r="D97" s="172">
        <v>81000</v>
      </c>
      <c r="E97" s="172"/>
    </row>
    <row r="98" spans="1:5" ht="12.75">
      <c r="A98" s="181" t="s">
        <v>220</v>
      </c>
      <c r="B98" s="106" t="s">
        <v>221</v>
      </c>
      <c r="C98" s="173">
        <f>SUM(C94:C97)</f>
        <v>381000</v>
      </c>
      <c r="D98" s="173">
        <f>SUM(D94:D97)</f>
        <v>381000</v>
      </c>
      <c r="E98" s="173">
        <f>SUM(E94:E97)</f>
        <v>0</v>
      </c>
    </row>
    <row r="99" spans="1:5" ht="25.5" customHeight="1">
      <c r="A99" s="180" t="s">
        <v>222</v>
      </c>
      <c r="B99" s="115" t="s">
        <v>223</v>
      </c>
      <c r="C99" s="172"/>
      <c r="D99" s="172"/>
      <c r="E99" s="172"/>
    </row>
    <row r="100" spans="1:5" ht="27" customHeight="1">
      <c r="A100" s="113" t="s">
        <v>224</v>
      </c>
      <c r="B100" s="93" t="s">
        <v>225</v>
      </c>
      <c r="C100" s="172"/>
      <c r="D100" s="172"/>
      <c r="E100" s="172"/>
    </row>
    <row r="101" spans="1:5" ht="12.75">
      <c r="A101" s="181" t="s">
        <v>226</v>
      </c>
      <c r="B101" s="182" t="s">
        <v>227</v>
      </c>
      <c r="C101" s="44">
        <f>SUM(C99:C100)</f>
        <v>0</v>
      </c>
      <c r="D101" s="44">
        <f>SUM(D99:D100)</f>
        <v>0</v>
      </c>
      <c r="E101" s="44">
        <f>SUM(E99:E100)</f>
        <v>0</v>
      </c>
    </row>
    <row r="102" spans="1:5" ht="12.75">
      <c r="A102" s="180"/>
      <c r="B102" s="183" t="s">
        <v>228</v>
      </c>
      <c r="C102" s="494">
        <f>SUM(C101+C98+C93+C86+C79+C30+C23)</f>
        <v>6385676</v>
      </c>
      <c r="D102" s="494">
        <f>SUM(D101+D98+D93+D86+D79+D30+D23)</f>
        <v>6524055</v>
      </c>
      <c r="E102" s="494">
        <f>SUM(E101+E98+E93+E86+E79+E30+E23)</f>
        <v>415324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1" r:id="rId1"/>
  <headerFooter alignWithMargins="0">
    <oddHeader>&amp;L&amp;D&amp;C&amp;P/&amp;N</oddHeader>
    <oddFooter>&amp;L&amp;"Times New Roman,Normál"&amp;12&amp;F&amp;R&amp;A</oddFooter>
  </headerFooter>
  <rowBreaks count="1" manualBreakCount="1">
    <brk id="67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1"/>
  <sheetViews>
    <sheetView view="pageBreakPreview" zoomScale="90" zoomScaleSheetLayoutView="90" zoomScalePageLayoutView="0" workbookViewId="0" topLeftCell="A85">
      <selection activeCell="E36" sqref="E36"/>
    </sheetView>
  </sheetViews>
  <sheetFormatPr defaultColWidth="8.41015625" defaultRowHeight="18"/>
  <cols>
    <col min="1" max="1" width="8.41015625" style="420" customWidth="1"/>
    <col min="2" max="2" width="32.91015625" style="3" customWidth="1"/>
    <col min="3" max="3" width="9.25" style="119" customWidth="1"/>
    <col min="4" max="5" width="12.75" style="119" customWidth="1"/>
    <col min="6" max="6" width="10.75" style="3" customWidth="1"/>
    <col min="7" max="247" width="7.08203125" style="3" customWidth="1"/>
    <col min="248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3" t="s">
        <v>424</v>
      </c>
      <c r="B2" s="723"/>
      <c r="C2" s="723"/>
      <c r="D2" s="723"/>
      <c r="E2" s="3"/>
    </row>
    <row r="3" spans="3:5" ht="12.75">
      <c r="C3" s="505"/>
      <c r="D3" s="505"/>
      <c r="E3" s="505"/>
    </row>
    <row r="4" spans="1:5" ht="12.75">
      <c r="A4" s="421">
        <v>940000</v>
      </c>
      <c r="B4" s="43" t="s">
        <v>37</v>
      </c>
      <c r="C4" s="496" t="s">
        <v>416</v>
      </c>
      <c r="D4" s="496" t="s">
        <v>583</v>
      </c>
      <c r="E4" s="496" t="s">
        <v>606</v>
      </c>
    </row>
    <row r="5" spans="1:5" ht="12.75">
      <c r="A5" s="422" t="s">
        <v>375</v>
      </c>
      <c r="B5" s="45"/>
      <c r="C5" s="121"/>
      <c r="D5" s="121"/>
      <c r="E5" s="121"/>
    </row>
    <row r="6" spans="1:5" ht="12.75">
      <c r="A6" s="423" t="s">
        <v>46</v>
      </c>
      <c r="B6" s="123" t="s">
        <v>47</v>
      </c>
      <c r="C6" s="121"/>
      <c r="D6" s="121"/>
      <c r="E6" s="121"/>
    </row>
    <row r="7" spans="1:5" ht="12.75">
      <c r="A7" s="424" t="s">
        <v>48</v>
      </c>
      <c r="B7" s="125" t="s">
        <v>49</v>
      </c>
      <c r="C7" s="121"/>
      <c r="D7" s="121"/>
      <c r="E7" s="121"/>
    </row>
    <row r="8" spans="1:5" ht="12.75">
      <c r="A8" s="424" t="s">
        <v>50</v>
      </c>
      <c r="B8" s="125" t="s">
        <v>51</v>
      </c>
      <c r="C8" s="44"/>
      <c r="D8" s="44"/>
      <c r="E8" s="44"/>
    </row>
    <row r="9" spans="1:5" ht="12.75">
      <c r="A9" s="424" t="s">
        <v>52</v>
      </c>
      <c r="B9" s="125" t="s">
        <v>53</v>
      </c>
      <c r="C9" s="121"/>
      <c r="D9" s="121"/>
      <c r="E9" s="121"/>
    </row>
    <row r="10" spans="1:5" ht="12.75">
      <c r="A10" s="424" t="s">
        <v>54</v>
      </c>
      <c r="B10" s="126" t="s">
        <v>55</v>
      </c>
      <c r="C10" s="121"/>
      <c r="D10" s="121"/>
      <c r="E10" s="121"/>
    </row>
    <row r="11" spans="1:5" ht="12.75">
      <c r="A11" s="424" t="s">
        <v>56</v>
      </c>
      <c r="B11" s="126" t="s">
        <v>57</v>
      </c>
      <c r="C11" s="121"/>
      <c r="D11" s="121"/>
      <c r="E11" s="121"/>
    </row>
    <row r="12" spans="1:5" ht="12.75">
      <c r="A12" s="424" t="s">
        <v>58</v>
      </c>
      <c r="B12" s="127" t="s">
        <v>229</v>
      </c>
      <c r="C12" s="121"/>
      <c r="D12" s="121"/>
      <c r="E12" s="121"/>
    </row>
    <row r="13" spans="1:5" ht="12.75">
      <c r="A13" s="424" t="s">
        <v>60</v>
      </c>
      <c r="B13" s="127" t="s">
        <v>61</v>
      </c>
      <c r="C13" s="121"/>
      <c r="D13" s="121"/>
      <c r="E13" s="121"/>
    </row>
    <row r="14" spans="1:5" ht="12.75">
      <c r="A14" s="424" t="s">
        <v>62</v>
      </c>
      <c r="B14" s="125" t="s">
        <v>230</v>
      </c>
      <c r="C14" s="121"/>
      <c r="D14" s="121"/>
      <c r="E14" s="121">
        <v>1260</v>
      </c>
    </row>
    <row r="15" spans="1:5" ht="12.75">
      <c r="A15" s="424" t="s">
        <v>64</v>
      </c>
      <c r="B15" s="125" t="s">
        <v>231</v>
      </c>
      <c r="C15" s="121"/>
      <c r="D15" s="121"/>
      <c r="E15" s="121"/>
    </row>
    <row r="16" spans="1:5" ht="12.75">
      <c r="A16" s="425" t="s">
        <v>65</v>
      </c>
      <c r="B16" s="129" t="s">
        <v>66</v>
      </c>
      <c r="C16" s="121"/>
      <c r="D16" s="121"/>
      <c r="E16" s="121"/>
    </row>
    <row r="17" spans="1:5" ht="12.75">
      <c r="A17" s="426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1260</v>
      </c>
    </row>
    <row r="18" spans="1:5" ht="12.75">
      <c r="A18" s="427" t="s">
        <v>69</v>
      </c>
      <c r="B18" s="134" t="s">
        <v>70</v>
      </c>
      <c r="C18" s="121"/>
      <c r="D18" s="121"/>
      <c r="E18" s="121"/>
    </row>
    <row r="19" spans="1:5" ht="12.75">
      <c r="A19" s="427" t="s">
        <v>71</v>
      </c>
      <c r="B19" s="134" t="s">
        <v>72</v>
      </c>
      <c r="C19" s="121"/>
      <c r="D19" s="121"/>
      <c r="E19" s="121"/>
    </row>
    <row r="20" spans="1:6" ht="12.75">
      <c r="A20" s="427" t="s">
        <v>73</v>
      </c>
      <c r="B20" s="134" t="s">
        <v>74</v>
      </c>
      <c r="C20" s="121"/>
      <c r="D20" s="121"/>
      <c r="E20" s="121"/>
      <c r="F20" s="492"/>
    </row>
    <row r="21" spans="1:7" ht="15" customHeight="1">
      <c r="A21" s="427" t="s">
        <v>75</v>
      </c>
      <c r="B21" s="134" t="s">
        <v>76</v>
      </c>
      <c r="C21" s="488">
        <v>1150000</v>
      </c>
      <c r="D21" s="488">
        <v>1150000</v>
      </c>
      <c r="E21" s="488">
        <v>270000</v>
      </c>
      <c r="F21" s="3" t="s">
        <v>376</v>
      </c>
      <c r="G21" s="3" t="s">
        <v>507</v>
      </c>
    </row>
    <row r="22" spans="1:7" ht="15" customHeight="1">
      <c r="A22" s="426" t="s">
        <v>77</v>
      </c>
      <c r="B22" s="131" t="s">
        <v>78</v>
      </c>
      <c r="C22" s="507">
        <f>SUM(C18:C21)</f>
        <v>1150000</v>
      </c>
      <c r="D22" s="507">
        <f>SUM(D18:D21)</f>
        <v>1150000</v>
      </c>
      <c r="E22" s="507">
        <f>SUM(E18:E21)</f>
        <v>270000</v>
      </c>
      <c r="F22" s="3" t="s">
        <v>377</v>
      </c>
      <c r="G22" s="3" t="s">
        <v>506</v>
      </c>
    </row>
    <row r="23" spans="1:5" ht="15" customHeight="1">
      <c r="A23" s="428" t="s">
        <v>79</v>
      </c>
      <c r="B23" s="137" t="s">
        <v>80</v>
      </c>
      <c r="C23" s="483">
        <f>SUM(C22,C17)</f>
        <v>1150000</v>
      </c>
      <c r="D23" s="483">
        <f>SUM(D22,D17)</f>
        <v>1150000</v>
      </c>
      <c r="E23" s="483">
        <f>SUM(E22,E17)</f>
        <v>271260</v>
      </c>
    </row>
    <row r="24" spans="1:5" ht="15" customHeight="1">
      <c r="A24" s="429"/>
      <c r="B24" s="139"/>
      <c r="C24" s="488"/>
      <c r="D24" s="488"/>
      <c r="E24" s="488"/>
    </row>
    <row r="25" spans="1:5" ht="15" customHeight="1">
      <c r="A25" s="430" t="s">
        <v>81</v>
      </c>
      <c r="B25" s="141" t="s">
        <v>419</v>
      </c>
      <c r="C25" s="488">
        <v>224250</v>
      </c>
      <c r="D25" s="488">
        <v>224250</v>
      </c>
      <c r="E25" s="488">
        <v>47390</v>
      </c>
    </row>
    <row r="26" spans="1:5" ht="15" customHeight="1">
      <c r="A26" s="432" t="s">
        <v>83</v>
      </c>
      <c r="B26" s="141" t="s">
        <v>84</v>
      </c>
      <c r="C26" s="121"/>
      <c r="D26" s="121"/>
      <c r="E26" s="121"/>
    </row>
    <row r="27" spans="1:5" ht="15" customHeight="1">
      <c r="A27" s="433" t="s">
        <v>85</v>
      </c>
      <c r="B27" s="144" t="s">
        <v>86</v>
      </c>
      <c r="C27" s="121"/>
      <c r="D27" s="121"/>
      <c r="E27" s="121"/>
    </row>
    <row r="28" spans="1:5" ht="15" customHeight="1">
      <c r="A28" s="434" t="s">
        <v>87</v>
      </c>
      <c r="B28" s="144" t="s">
        <v>88</v>
      </c>
      <c r="C28" s="121"/>
      <c r="D28" s="121"/>
      <c r="E28" s="121"/>
    </row>
    <row r="29" spans="1:5" ht="15" customHeight="1">
      <c r="A29" s="435" t="s">
        <v>89</v>
      </c>
      <c r="B29" s="147" t="s">
        <v>90</v>
      </c>
      <c r="C29" s="494">
        <f>SUM(C25:C28)</f>
        <v>224250</v>
      </c>
      <c r="D29" s="494">
        <f>SUM(D25:D28)</f>
        <v>224250</v>
      </c>
      <c r="E29" s="494">
        <f>SUM(E25:E28)</f>
        <v>47390</v>
      </c>
    </row>
    <row r="30" spans="1:5" ht="12.75">
      <c r="A30" s="436"/>
      <c r="B30" s="150"/>
      <c r="C30" s="121"/>
      <c r="D30" s="121"/>
      <c r="E30" s="121"/>
    </row>
    <row r="31" spans="1:5" ht="12.75">
      <c r="A31" s="423" t="s">
        <v>91</v>
      </c>
      <c r="B31" s="151" t="s">
        <v>92</v>
      </c>
      <c r="C31" s="121"/>
      <c r="D31" s="121"/>
      <c r="E31" s="121"/>
    </row>
    <row r="32" spans="1:5" ht="12.75">
      <c r="A32" s="424" t="s">
        <v>93</v>
      </c>
      <c r="B32" s="125" t="s">
        <v>233</v>
      </c>
      <c r="C32" s="121"/>
      <c r="D32" s="655">
        <v>240000</v>
      </c>
      <c r="E32" s="659">
        <v>240000</v>
      </c>
    </row>
    <row r="33" spans="1:5" ht="12.75">
      <c r="A33" s="424" t="s">
        <v>95</v>
      </c>
      <c r="B33" s="125" t="s">
        <v>96</v>
      </c>
      <c r="C33" s="121"/>
      <c r="D33" s="121"/>
      <c r="E33" s="121"/>
    </row>
    <row r="34" spans="1:5" ht="12.75">
      <c r="A34" s="424" t="s">
        <v>97</v>
      </c>
      <c r="B34" s="125" t="s">
        <v>98</v>
      </c>
      <c r="C34" s="121"/>
      <c r="D34" s="121"/>
      <c r="E34" s="121"/>
    </row>
    <row r="35" spans="1:8" ht="12.75">
      <c r="A35" s="424" t="s">
        <v>99</v>
      </c>
      <c r="B35" s="125" t="s">
        <v>100</v>
      </c>
      <c r="C35" s="121">
        <v>250000</v>
      </c>
      <c r="D35" s="121">
        <v>250000</v>
      </c>
      <c r="E35" s="121">
        <v>58531</v>
      </c>
      <c r="F35" s="268"/>
      <c r="G35" s="268"/>
      <c r="H35" s="268"/>
    </row>
    <row r="36" spans="1:8" ht="12.75">
      <c r="A36" s="424" t="s">
        <v>101</v>
      </c>
      <c r="B36" s="152" t="s">
        <v>102</v>
      </c>
      <c r="C36" s="153">
        <f>SUM(C31:C35)</f>
        <v>250000</v>
      </c>
      <c r="D36" s="662">
        <f>SUM(D31:D35)</f>
        <v>490000</v>
      </c>
      <c r="E36" s="662">
        <f>SUM(E31:E35)</f>
        <v>298531</v>
      </c>
      <c r="F36" s="268" t="s">
        <v>378</v>
      </c>
      <c r="G36" s="200"/>
      <c r="H36" s="268"/>
    </row>
    <row r="37" spans="1:8" ht="12.75">
      <c r="A37" s="424" t="s">
        <v>103</v>
      </c>
      <c r="B37" s="125" t="s">
        <v>104</v>
      </c>
      <c r="C37" s="153"/>
      <c r="D37" s="153"/>
      <c r="E37" s="153"/>
      <c r="F37" s="268" t="s">
        <v>379</v>
      </c>
      <c r="G37" s="268"/>
      <c r="H37" s="268"/>
    </row>
    <row r="38" spans="1:8" ht="12.75">
      <c r="A38" s="424" t="s">
        <v>105</v>
      </c>
      <c r="B38" s="125" t="s">
        <v>106</v>
      </c>
      <c r="C38" s="121"/>
      <c r="D38" s="121"/>
      <c r="E38" s="121"/>
      <c r="F38" s="268"/>
      <c r="G38" s="268"/>
      <c r="H38" s="268"/>
    </row>
    <row r="39" spans="1:8" ht="12.75">
      <c r="A39" s="424" t="s">
        <v>107</v>
      </c>
      <c r="B39" s="125" t="s">
        <v>108</v>
      </c>
      <c r="C39" s="121"/>
      <c r="D39" s="121"/>
      <c r="E39" s="121"/>
      <c r="F39" s="268" t="s">
        <v>380</v>
      </c>
      <c r="G39" s="268"/>
      <c r="H39" s="268"/>
    </row>
    <row r="40" spans="1:8" ht="12.75">
      <c r="A40" s="424" t="s">
        <v>109</v>
      </c>
      <c r="B40" s="125" t="s">
        <v>110</v>
      </c>
      <c r="C40" s="121"/>
      <c r="D40" s="121"/>
      <c r="E40" s="121"/>
      <c r="F40" s="268" t="s">
        <v>381</v>
      </c>
      <c r="G40" s="268"/>
      <c r="H40" s="268"/>
    </row>
    <row r="41" spans="1:8" ht="12.75">
      <c r="A41" s="437" t="s">
        <v>111</v>
      </c>
      <c r="B41" s="155" t="s">
        <v>112</v>
      </c>
      <c r="C41" s="121"/>
      <c r="D41" s="121"/>
      <c r="E41" s="121"/>
      <c r="F41" s="268"/>
      <c r="G41" s="268"/>
      <c r="H41" s="268"/>
    </row>
    <row r="42" spans="1:5" ht="17.25" customHeight="1">
      <c r="A42" s="428" t="s">
        <v>113</v>
      </c>
      <c r="B42" s="156" t="s">
        <v>114</v>
      </c>
      <c r="C42" s="135">
        <f>SUM(C38:C41)</f>
        <v>0</v>
      </c>
      <c r="D42" s="135">
        <f>SUM(D38:D41)</f>
        <v>0</v>
      </c>
      <c r="E42" s="135">
        <f>SUM(E38:E41)</f>
        <v>0</v>
      </c>
    </row>
    <row r="43" spans="1:5" ht="22.5" customHeight="1">
      <c r="A43" s="438" t="s">
        <v>115</v>
      </c>
      <c r="B43" s="158" t="s">
        <v>116</v>
      </c>
      <c r="C43" s="159">
        <f>SUM(C42,C36)</f>
        <v>250000</v>
      </c>
      <c r="D43" s="159">
        <f>SUM(D42,D36)</f>
        <v>490000</v>
      </c>
      <c r="E43" s="159">
        <f>SUM(E42,E36)</f>
        <v>298531</v>
      </c>
    </row>
    <row r="44" spans="1:5" ht="12.75">
      <c r="A44" s="423" t="s">
        <v>117</v>
      </c>
      <c r="B44" s="151" t="s">
        <v>118</v>
      </c>
      <c r="C44" s="121"/>
      <c r="D44" s="121"/>
      <c r="E44" s="121"/>
    </row>
    <row r="45" spans="1:5" ht="12.75">
      <c r="A45" s="439" t="s">
        <v>119</v>
      </c>
      <c r="B45" s="161" t="s">
        <v>120</v>
      </c>
      <c r="C45" s="121"/>
      <c r="D45" s="121"/>
      <c r="E45" s="121"/>
    </row>
    <row r="46" spans="1:5" ht="12.75">
      <c r="A46" s="424" t="s">
        <v>121</v>
      </c>
      <c r="B46" s="125" t="s">
        <v>122</v>
      </c>
      <c r="C46" s="121"/>
      <c r="D46" s="121"/>
      <c r="E46" s="121"/>
    </row>
    <row r="47" spans="1:5" ht="12.75">
      <c r="A47" s="440" t="s">
        <v>123</v>
      </c>
      <c r="B47" s="163" t="s">
        <v>124</v>
      </c>
      <c r="C47" s="159">
        <f>SUM(C44:C46)</f>
        <v>0</v>
      </c>
      <c r="D47" s="159">
        <f>SUM(D44:D46)</f>
        <v>0</v>
      </c>
      <c r="E47" s="159">
        <f>SUM(E44:E46)</f>
        <v>0</v>
      </c>
    </row>
    <row r="48" spans="1:5" ht="12.75">
      <c r="A48" s="424" t="s">
        <v>125</v>
      </c>
      <c r="B48" s="125" t="s">
        <v>126</v>
      </c>
      <c r="C48" s="121"/>
      <c r="D48" s="121"/>
      <c r="E48" s="121"/>
    </row>
    <row r="49" spans="1:5" ht="12.75">
      <c r="A49" s="424" t="s">
        <v>127</v>
      </c>
      <c r="B49" s="125" t="s">
        <v>128</v>
      </c>
      <c r="C49" s="121"/>
      <c r="D49" s="121"/>
      <c r="E49" s="121"/>
    </row>
    <row r="50" spans="1:5" ht="12.75">
      <c r="A50" s="424" t="s">
        <v>129</v>
      </c>
      <c r="B50" s="125" t="s">
        <v>130</v>
      </c>
      <c r="C50" s="121"/>
      <c r="D50" s="121"/>
      <c r="E50" s="121"/>
    </row>
    <row r="51" spans="1:5" ht="12.75">
      <c r="A51" s="440" t="s">
        <v>131</v>
      </c>
      <c r="B51" s="163" t="s">
        <v>132</v>
      </c>
      <c r="C51" s="159">
        <f>SUM(C48:C50)</f>
        <v>0</v>
      </c>
      <c r="D51" s="159">
        <f>SUM(D48:D50)</f>
        <v>0</v>
      </c>
      <c r="E51" s="159">
        <f>SUM(E48:E50)</f>
        <v>0</v>
      </c>
    </row>
    <row r="52" spans="1:5" ht="12.75">
      <c r="A52" s="424" t="s">
        <v>133</v>
      </c>
      <c r="B52" s="125" t="s">
        <v>134</v>
      </c>
      <c r="C52" s="121"/>
      <c r="D52" s="121"/>
      <c r="E52" s="121"/>
    </row>
    <row r="53" spans="1:5" ht="12.75">
      <c r="A53" s="424" t="s">
        <v>135</v>
      </c>
      <c r="B53" s="125" t="s">
        <v>136</v>
      </c>
      <c r="C53" s="121"/>
      <c r="D53" s="121"/>
      <c r="E53" s="121"/>
    </row>
    <row r="54" spans="1:5" ht="12.75">
      <c r="A54" s="424" t="s">
        <v>137</v>
      </c>
      <c r="B54" s="125" t="s">
        <v>138</v>
      </c>
      <c r="C54" s="121"/>
      <c r="D54" s="121"/>
      <c r="E54" s="121"/>
    </row>
    <row r="55" spans="1:5" ht="12.75">
      <c r="A55" s="440" t="s">
        <v>139</v>
      </c>
      <c r="B55" s="163" t="s">
        <v>140</v>
      </c>
      <c r="C55" s="159">
        <f>SUM(C53:C54)</f>
        <v>0</v>
      </c>
      <c r="D55" s="159">
        <f>SUM(D53:D54)</f>
        <v>0</v>
      </c>
      <c r="E55" s="159">
        <f>SUM(E53:E54)</f>
        <v>0</v>
      </c>
    </row>
    <row r="56" spans="1:5" ht="12.75">
      <c r="A56" s="440" t="s">
        <v>141</v>
      </c>
      <c r="B56" s="164" t="s">
        <v>142</v>
      </c>
      <c r="C56" s="316"/>
      <c r="D56" s="316"/>
      <c r="E56" s="316"/>
    </row>
    <row r="57" spans="1:5" ht="12.75">
      <c r="A57" s="437"/>
      <c r="B57" s="89" t="s">
        <v>143</v>
      </c>
      <c r="C57" s="317"/>
      <c r="D57" s="317"/>
      <c r="E57" s="317"/>
    </row>
    <row r="58" spans="1:5" ht="12.75">
      <c r="A58" s="437" t="s">
        <v>144</v>
      </c>
      <c r="B58" s="89" t="s">
        <v>145</v>
      </c>
      <c r="C58" s="317"/>
      <c r="D58" s="317"/>
      <c r="E58" s="317">
        <v>1660</v>
      </c>
    </row>
    <row r="59" spans="1:5" ht="12.75">
      <c r="A59" s="437" t="s">
        <v>146</v>
      </c>
      <c r="B59" s="89" t="s">
        <v>147</v>
      </c>
      <c r="C59" s="317"/>
      <c r="D59" s="317"/>
      <c r="E59" s="317"/>
    </row>
    <row r="60" spans="1:5" ht="16.5" customHeight="1">
      <c r="A60" s="441" t="s">
        <v>148</v>
      </c>
      <c r="B60" s="91" t="s">
        <v>149</v>
      </c>
      <c r="C60" s="318">
        <f>SUM(C58:C59)</f>
        <v>0</v>
      </c>
      <c r="D60" s="318">
        <f>SUM(D58:D59)</f>
        <v>0</v>
      </c>
      <c r="E60" s="318">
        <f>SUM(E58:E59)</f>
        <v>1660</v>
      </c>
    </row>
    <row r="61" spans="1:5" ht="16.5" customHeight="1">
      <c r="A61" s="434" t="s">
        <v>150</v>
      </c>
      <c r="B61" s="93" t="s">
        <v>151</v>
      </c>
      <c r="C61" s="318"/>
      <c r="D61" s="318"/>
      <c r="E61" s="318"/>
    </row>
    <row r="62" spans="1:5" ht="16.5" customHeight="1">
      <c r="A62" s="434" t="s">
        <v>152</v>
      </c>
      <c r="B62" s="93" t="s">
        <v>153</v>
      </c>
      <c r="C62" s="318"/>
      <c r="D62" s="318"/>
      <c r="E62" s="318"/>
    </row>
    <row r="63" spans="1:5" ht="16.5" customHeight="1">
      <c r="A63" s="434" t="s">
        <v>154</v>
      </c>
      <c r="B63" s="93" t="s">
        <v>155</v>
      </c>
      <c r="C63" s="318"/>
      <c r="D63" s="318"/>
      <c r="E63" s="318"/>
    </row>
    <row r="64" spans="1:6" ht="16.5" customHeight="1">
      <c r="A64" s="434" t="s">
        <v>156</v>
      </c>
      <c r="B64" s="93" t="s">
        <v>157</v>
      </c>
      <c r="C64" s="318"/>
      <c r="D64" s="318"/>
      <c r="E64" s="318"/>
      <c r="F64" s="458"/>
    </row>
    <row r="65" spans="1:5" ht="16.5" customHeight="1">
      <c r="A65" s="442" t="s">
        <v>158</v>
      </c>
      <c r="B65" s="91" t="s">
        <v>159</v>
      </c>
      <c r="C65" s="318">
        <f>SUM(C61:C64)</f>
        <v>0</v>
      </c>
      <c r="D65" s="318">
        <f>SUM(D61:D64)</f>
        <v>0</v>
      </c>
      <c r="E65" s="318">
        <f>SUM(E61:E64)</f>
        <v>0</v>
      </c>
    </row>
    <row r="66" spans="1:5" ht="16.5" customHeight="1">
      <c r="A66" s="443" t="s">
        <v>160</v>
      </c>
      <c r="B66" s="88" t="s">
        <v>161</v>
      </c>
      <c r="C66" s="319">
        <f>SUM(C65+C60+C56+C55+C52)</f>
        <v>0</v>
      </c>
      <c r="D66" s="319">
        <f>SUM(D65+D60+D56+D55+D52)</f>
        <v>0</v>
      </c>
      <c r="E66" s="319">
        <f>SUM(E65+E60+E56+E55+E52)</f>
        <v>1660</v>
      </c>
    </row>
    <row r="67" spans="1:5" ht="16.5" customHeight="1">
      <c r="A67" s="424" t="s">
        <v>162</v>
      </c>
      <c r="B67" s="93" t="s">
        <v>163</v>
      </c>
      <c r="C67" s="320"/>
      <c r="D67" s="320"/>
      <c r="E67" s="320">
        <v>9560</v>
      </c>
    </row>
    <row r="68" spans="1:5" ht="16.5" customHeight="1">
      <c r="A68" s="424" t="s">
        <v>164</v>
      </c>
      <c r="B68" s="93" t="s">
        <v>165</v>
      </c>
      <c r="C68" s="320"/>
      <c r="D68" s="320"/>
      <c r="E68" s="320"/>
    </row>
    <row r="69" spans="1:5" ht="16.5" customHeight="1">
      <c r="A69" s="440" t="s">
        <v>166</v>
      </c>
      <c r="B69" s="88" t="s">
        <v>167</v>
      </c>
      <c r="C69" s="319">
        <f>SUM(C67:C68)</f>
        <v>0</v>
      </c>
      <c r="D69" s="319">
        <f>SUM(D67:D68)</f>
        <v>0</v>
      </c>
      <c r="E69" s="319">
        <f>SUM(E67:E68)</f>
        <v>9560</v>
      </c>
    </row>
    <row r="70" spans="1:5" ht="26.25" customHeight="1">
      <c r="A70" s="441" t="s">
        <v>168</v>
      </c>
      <c r="B70" s="91" t="s">
        <v>169</v>
      </c>
      <c r="C70" s="321">
        <v>67500</v>
      </c>
      <c r="D70" s="321">
        <v>67500</v>
      </c>
      <c r="E70" s="321">
        <v>15804</v>
      </c>
    </row>
    <row r="71" spans="1:5" ht="15.75" customHeight="1">
      <c r="A71" s="428" t="s">
        <v>170</v>
      </c>
      <c r="B71" s="91" t="s">
        <v>171</v>
      </c>
      <c r="C71" s="321"/>
      <c r="D71" s="321"/>
      <c r="E71" s="321"/>
    </row>
    <row r="72" spans="1:5" ht="15.75" customHeight="1">
      <c r="A72" s="444" t="s">
        <v>172</v>
      </c>
      <c r="B72" s="91" t="s">
        <v>173</v>
      </c>
      <c r="C72" s="321"/>
      <c r="D72" s="321"/>
      <c r="E72" s="321"/>
    </row>
    <row r="73" spans="1:5" ht="15.75" customHeight="1">
      <c r="A73" s="445" t="s">
        <v>174</v>
      </c>
      <c r="B73" s="100" t="s">
        <v>175</v>
      </c>
      <c r="C73" s="321"/>
      <c r="D73" s="321"/>
      <c r="E73" s="321"/>
    </row>
    <row r="74" spans="1:6" ht="15.75" customHeight="1">
      <c r="A74" s="446" t="s">
        <v>176</v>
      </c>
      <c r="B74" s="101" t="s">
        <v>177</v>
      </c>
      <c r="C74" s="320"/>
      <c r="D74" s="320"/>
      <c r="E74" s="725"/>
      <c r="F74" s="725"/>
    </row>
    <row r="75" spans="1:5" ht="15.75" customHeight="1">
      <c r="A75" s="446" t="s">
        <v>178</v>
      </c>
      <c r="B75" s="101" t="s">
        <v>179</v>
      </c>
      <c r="C75" s="320"/>
      <c r="D75" s="320"/>
      <c r="E75" s="320"/>
    </row>
    <row r="76" spans="1:5" ht="15.75" customHeight="1">
      <c r="A76" s="447" t="s">
        <v>180</v>
      </c>
      <c r="B76" s="91" t="s">
        <v>181</v>
      </c>
      <c r="C76" s="321">
        <f>SUM(C74:C75)</f>
        <v>0</v>
      </c>
      <c r="D76" s="321">
        <f>SUM(D74:D75)</f>
        <v>0</v>
      </c>
      <c r="E76" s="321">
        <f>SUM(E74:E75)</f>
        <v>0</v>
      </c>
    </row>
    <row r="77" spans="1:5" ht="24.75" customHeight="1">
      <c r="A77" s="448" t="s">
        <v>182</v>
      </c>
      <c r="B77" s="88" t="s">
        <v>183</v>
      </c>
      <c r="C77" s="319">
        <f>C76+C73+C72+C71+C70</f>
        <v>67500</v>
      </c>
      <c r="D77" s="319">
        <f>D76+D73+D72+D71+D70</f>
        <v>67500</v>
      </c>
      <c r="E77" s="319">
        <f>E76+E73+E72+E71+E70</f>
        <v>15804</v>
      </c>
    </row>
    <row r="78" spans="1:8" ht="24.75" customHeight="1">
      <c r="A78" s="449" t="s">
        <v>184</v>
      </c>
      <c r="B78" s="106" t="s">
        <v>185</v>
      </c>
      <c r="C78" s="319">
        <f>SUM(C77+C69+C66+C47+C43)</f>
        <v>317500</v>
      </c>
      <c r="D78" s="319">
        <f>SUM(D77+D69+D66+D47+D43)</f>
        <v>557500</v>
      </c>
      <c r="E78" s="319">
        <f>SUM(E77+E69+E66+E47+E43)</f>
        <v>325555</v>
      </c>
      <c r="F78" s="104"/>
      <c r="G78" s="104"/>
      <c r="H78" s="104"/>
    </row>
    <row r="79" spans="1:8" ht="24.75" customHeight="1">
      <c r="A79" s="447" t="s">
        <v>186</v>
      </c>
      <c r="B79" s="93" t="s">
        <v>187</v>
      </c>
      <c r="C79" s="321"/>
      <c r="D79" s="321"/>
      <c r="E79" s="321"/>
      <c r="F79" s="104"/>
      <c r="G79" s="104"/>
      <c r="H79" s="104"/>
    </row>
    <row r="80" spans="1:8" ht="24.75" customHeight="1">
      <c r="A80" s="447" t="s">
        <v>188</v>
      </c>
      <c r="B80" s="93" t="s">
        <v>189</v>
      </c>
      <c r="C80" s="321"/>
      <c r="D80" s="321"/>
      <c r="E80" s="321"/>
      <c r="F80" s="104"/>
      <c r="G80" s="104"/>
      <c r="H80" s="104"/>
    </row>
    <row r="81" spans="1:8" ht="15" customHeight="1">
      <c r="A81" s="447"/>
      <c r="B81" s="141" t="s">
        <v>190</v>
      </c>
      <c r="C81" s="321"/>
      <c r="D81" s="321"/>
      <c r="E81" s="321"/>
      <c r="F81" s="104"/>
      <c r="G81" s="104"/>
      <c r="H81" s="104"/>
    </row>
    <row r="82" spans="1:5" ht="15" customHeight="1">
      <c r="A82" s="447"/>
      <c r="B82" s="141" t="s">
        <v>191</v>
      </c>
      <c r="C82" s="121"/>
      <c r="D82" s="121"/>
      <c r="E82" s="121"/>
    </row>
    <row r="83" spans="1:5" ht="15" customHeight="1">
      <c r="A83" s="447"/>
      <c r="B83" s="67" t="s">
        <v>192</v>
      </c>
      <c r="C83" s="121"/>
      <c r="D83" s="121"/>
      <c r="E83" s="121"/>
    </row>
    <row r="84" spans="1:5" ht="15" customHeight="1">
      <c r="A84" s="448" t="s">
        <v>193</v>
      </c>
      <c r="B84" s="88" t="s">
        <v>194</v>
      </c>
      <c r="C84" s="135">
        <f>SUM(C80:C83)</f>
        <v>0</v>
      </c>
      <c r="D84" s="135">
        <f>SUM(D80:D83)</f>
        <v>0</v>
      </c>
      <c r="E84" s="135">
        <f>SUM(E80:E83)</f>
        <v>0</v>
      </c>
    </row>
    <row r="85" spans="1:5" s="108" customFormat="1" ht="15" customHeight="1">
      <c r="A85" s="449" t="s">
        <v>195</v>
      </c>
      <c r="B85" s="178" t="s">
        <v>196</v>
      </c>
      <c r="C85" s="159">
        <f>SUM(C79+C84)</f>
        <v>0</v>
      </c>
      <c r="D85" s="159">
        <f>SUM(D79+D84)</f>
        <v>0</v>
      </c>
      <c r="E85" s="159">
        <f>SUM(E79+E84)</f>
        <v>0</v>
      </c>
    </row>
    <row r="86" spans="1:5" ht="15" customHeight="1">
      <c r="A86" s="450" t="s">
        <v>197</v>
      </c>
      <c r="B86" s="93" t="s">
        <v>198</v>
      </c>
      <c r="C86" s="320"/>
      <c r="D86" s="320"/>
      <c r="E86" s="320"/>
    </row>
    <row r="87" spans="1:5" s="111" customFormat="1" ht="15" customHeight="1">
      <c r="A87" s="450" t="s">
        <v>199</v>
      </c>
      <c r="B87" s="93" t="s">
        <v>200</v>
      </c>
      <c r="C87" s="320"/>
      <c r="D87" s="320"/>
      <c r="E87" s="320"/>
    </row>
    <row r="88" spans="1:5" ht="15" customHeight="1">
      <c r="A88" s="450" t="s">
        <v>201</v>
      </c>
      <c r="B88" s="93" t="s">
        <v>202</v>
      </c>
      <c r="C88" s="320"/>
      <c r="D88" s="320"/>
      <c r="E88" s="320"/>
    </row>
    <row r="89" spans="1:5" ht="15" customHeight="1">
      <c r="A89" s="450" t="s">
        <v>203</v>
      </c>
      <c r="B89" s="93" t="s">
        <v>204</v>
      </c>
      <c r="C89" s="320"/>
      <c r="D89" s="320"/>
      <c r="E89" s="320"/>
    </row>
    <row r="90" spans="1:5" ht="15" customHeight="1">
      <c r="A90" s="450" t="s">
        <v>205</v>
      </c>
      <c r="B90" s="93" t="s">
        <v>206</v>
      </c>
      <c r="C90" s="320"/>
      <c r="D90" s="320"/>
      <c r="E90" s="320"/>
    </row>
    <row r="91" spans="1:5" ht="25.5" customHeight="1">
      <c r="A91" s="450" t="s">
        <v>208</v>
      </c>
      <c r="B91" s="93" t="s">
        <v>209</v>
      </c>
      <c r="C91" s="320"/>
      <c r="D91" s="320"/>
      <c r="E91" s="320"/>
    </row>
    <row r="92" spans="1:5" ht="12.75">
      <c r="A92" s="449" t="s">
        <v>210</v>
      </c>
      <c r="B92" s="106" t="s">
        <v>211</v>
      </c>
      <c r="C92" s="321">
        <f>SUM(C86:C91)</f>
        <v>0</v>
      </c>
      <c r="D92" s="321">
        <f>SUM(D86:D91)</f>
        <v>0</v>
      </c>
      <c r="E92" s="321">
        <f>SUM(E86:E91)</f>
        <v>0</v>
      </c>
    </row>
    <row r="93" spans="1:5" ht="12.75">
      <c r="A93" s="450" t="s">
        <v>212</v>
      </c>
      <c r="B93" s="93" t="s">
        <v>213</v>
      </c>
      <c r="C93" s="320"/>
      <c r="D93" s="320"/>
      <c r="E93" s="320"/>
    </row>
    <row r="94" spans="1:5" ht="12.75">
      <c r="A94" s="450" t="s">
        <v>214</v>
      </c>
      <c r="B94" s="93" t="s">
        <v>215</v>
      </c>
      <c r="C94" s="320"/>
      <c r="D94" s="320"/>
      <c r="E94" s="320"/>
    </row>
    <row r="95" spans="1:5" ht="12.75">
      <c r="A95" s="450" t="s">
        <v>216</v>
      </c>
      <c r="B95" s="93" t="s">
        <v>217</v>
      </c>
      <c r="C95" s="320"/>
      <c r="D95" s="320"/>
      <c r="E95" s="320"/>
    </row>
    <row r="96" spans="1:5" ht="24" customHeight="1">
      <c r="A96" s="450" t="s">
        <v>218</v>
      </c>
      <c r="B96" s="93" t="s">
        <v>219</v>
      </c>
      <c r="C96" s="320"/>
      <c r="D96" s="320"/>
      <c r="E96" s="320"/>
    </row>
    <row r="97" spans="1:5" ht="12.75">
      <c r="A97" s="449" t="s">
        <v>220</v>
      </c>
      <c r="B97" s="106" t="s">
        <v>221</v>
      </c>
      <c r="C97" s="321">
        <f>SUM(C93:C96)</f>
        <v>0</v>
      </c>
      <c r="D97" s="321">
        <f>SUM(D93:D96)</f>
        <v>0</v>
      </c>
      <c r="E97" s="321">
        <f>SUM(E93:E96)</f>
        <v>0</v>
      </c>
    </row>
    <row r="98" spans="1:5" ht="25.5" customHeight="1">
      <c r="A98" s="450" t="s">
        <v>222</v>
      </c>
      <c r="B98" s="115" t="s">
        <v>223</v>
      </c>
      <c r="C98" s="320"/>
      <c r="D98" s="320"/>
      <c r="E98" s="320"/>
    </row>
    <row r="99" spans="1:5" ht="27" customHeight="1">
      <c r="A99" s="451" t="s">
        <v>224</v>
      </c>
      <c r="B99" s="93" t="s">
        <v>225</v>
      </c>
      <c r="C99" s="320"/>
      <c r="D99" s="320"/>
      <c r="E99" s="320"/>
    </row>
    <row r="100" spans="1:5" ht="12.75">
      <c r="A100" s="449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450"/>
      <c r="B101" s="183" t="s">
        <v>228</v>
      </c>
      <c r="C101" s="494">
        <f>SUM(C100+C97+C92+C85+C78+C29+C23)</f>
        <v>1691750</v>
      </c>
      <c r="D101" s="494">
        <f>SUM(D100+D97+D92+D85+D78+D29+D23)</f>
        <v>1931750</v>
      </c>
      <c r="E101" s="494">
        <f>SUM(E100+E97+E92+E85+E78+E29+E23)</f>
        <v>644205</v>
      </c>
    </row>
  </sheetData>
  <sheetProtection selectLockedCells="1" selectUnlockedCells="1"/>
  <mergeCells count="2">
    <mergeCell ref="A2:D2"/>
    <mergeCell ref="E74:F74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0" r:id="rId1"/>
  <headerFooter alignWithMargins="0">
    <oddHeader>&amp;L&amp;D&amp;C&amp;P/&amp;N</oddHeader>
    <oddFooter>&amp;L&amp;"Times New Roman,Normál"&amp;12&amp;F&amp;R&amp;A</oddFooter>
  </headerFooter>
  <rowBreaks count="1" manualBreakCount="1">
    <brk id="4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88">
      <selection activeCell="E51" sqref="E51"/>
    </sheetView>
  </sheetViews>
  <sheetFormatPr defaultColWidth="8.41015625" defaultRowHeight="18"/>
  <cols>
    <col min="1" max="1" width="8.41015625" style="420" customWidth="1"/>
    <col min="2" max="2" width="35.33203125" style="3" customWidth="1"/>
    <col min="3" max="3" width="7.75" style="459" customWidth="1"/>
    <col min="4" max="4" width="14.33203125" style="459" customWidth="1"/>
    <col min="5" max="5" width="15.91015625" style="459" customWidth="1"/>
    <col min="6" max="248" width="7.08203125" style="3" customWidth="1"/>
    <col min="249" max="16384" width="8.41015625" style="3" customWidth="1"/>
  </cols>
  <sheetData>
    <row r="1" spans="3:5" ht="12.75">
      <c r="C1" s="606" t="s">
        <v>554</v>
      </c>
      <c r="D1" s="606" t="s">
        <v>554</v>
      </c>
      <c r="E1" s="606" t="s">
        <v>554</v>
      </c>
    </row>
    <row r="2" spans="1:5" ht="12.75">
      <c r="A2" s="723" t="s">
        <v>424</v>
      </c>
      <c r="B2" s="723"/>
      <c r="C2" s="723"/>
      <c r="D2" s="723"/>
      <c r="E2" s="3"/>
    </row>
    <row r="3" spans="3:5" ht="12.75">
      <c r="C3" s="495"/>
      <c r="D3" s="495"/>
      <c r="E3" s="495"/>
    </row>
    <row r="4" spans="1:5" ht="12.75">
      <c r="A4" s="421">
        <v>960302</v>
      </c>
      <c r="B4" s="353" t="s">
        <v>38</v>
      </c>
      <c r="C4" s="497" t="s">
        <v>416</v>
      </c>
      <c r="D4" s="497" t="s">
        <v>583</v>
      </c>
      <c r="E4" s="497" t="s">
        <v>606</v>
      </c>
    </row>
    <row r="5" spans="1:5" ht="12.75">
      <c r="A5" s="422" t="s">
        <v>382</v>
      </c>
      <c r="B5" s="45"/>
      <c r="C5" s="498"/>
      <c r="D5" s="498"/>
      <c r="E5" s="498"/>
    </row>
    <row r="6" spans="1:5" ht="12.75">
      <c r="A6" s="423" t="s">
        <v>46</v>
      </c>
      <c r="B6" s="123" t="s">
        <v>47</v>
      </c>
      <c r="C6" s="209"/>
      <c r="D6" s="209"/>
      <c r="E6" s="209"/>
    </row>
    <row r="7" spans="1:5" ht="12.75">
      <c r="A7" s="424" t="s">
        <v>48</v>
      </c>
      <c r="B7" s="125" t="s">
        <v>49</v>
      </c>
      <c r="C7" s="209"/>
      <c r="D7" s="209"/>
      <c r="E7" s="209"/>
    </row>
    <row r="8" spans="1:5" ht="12.75">
      <c r="A8" s="424" t="s">
        <v>50</v>
      </c>
      <c r="B8" s="125" t="s">
        <v>51</v>
      </c>
      <c r="C8" s="221"/>
      <c r="D8" s="221"/>
      <c r="E8" s="221"/>
    </row>
    <row r="9" spans="1:5" ht="12.75">
      <c r="A9" s="424" t="s">
        <v>52</v>
      </c>
      <c r="B9" s="125" t="s">
        <v>53</v>
      </c>
      <c r="C9" s="209"/>
      <c r="D9" s="209"/>
      <c r="E9" s="209"/>
    </row>
    <row r="10" spans="1:5" ht="12.75">
      <c r="A10" s="424" t="s">
        <v>54</v>
      </c>
      <c r="B10" s="126" t="s">
        <v>55</v>
      </c>
      <c r="C10" s="209"/>
      <c r="D10" s="209"/>
      <c r="E10" s="209"/>
    </row>
    <row r="11" spans="1:5" ht="12.75">
      <c r="A11" s="424" t="s">
        <v>56</v>
      </c>
      <c r="B11" s="126" t="s">
        <v>57</v>
      </c>
      <c r="C11" s="209"/>
      <c r="D11" s="209"/>
      <c r="E11" s="209"/>
    </row>
    <row r="12" spans="1:5" ht="12.75">
      <c r="A12" s="424" t="s">
        <v>58</v>
      </c>
      <c r="B12" s="127" t="s">
        <v>229</v>
      </c>
      <c r="C12" s="209"/>
      <c r="D12" s="209"/>
      <c r="E12" s="209"/>
    </row>
    <row r="13" spans="1:5" ht="12.75">
      <c r="A13" s="424" t="s">
        <v>60</v>
      </c>
      <c r="B13" s="127" t="s">
        <v>61</v>
      </c>
      <c r="C13" s="209"/>
      <c r="D13" s="209"/>
      <c r="E13" s="209"/>
    </row>
    <row r="14" spans="1:5" ht="12.75">
      <c r="A14" s="424" t="s">
        <v>62</v>
      </c>
      <c r="B14" s="125" t="s">
        <v>230</v>
      </c>
      <c r="C14" s="209"/>
      <c r="D14" s="209"/>
      <c r="E14" s="209"/>
    </row>
    <row r="15" spans="1:5" ht="12.75">
      <c r="A15" s="424" t="s">
        <v>64</v>
      </c>
      <c r="B15" s="125" t="s">
        <v>231</v>
      </c>
      <c r="C15" s="209"/>
      <c r="D15" s="209"/>
      <c r="E15" s="209"/>
    </row>
    <row r="16" spans="1:5" ht="12.75">
      <c r="A16" s="425" t="s">
        <v>65</v>
      </c>
      <c r="B16" s="129" t="s">
        <v>66</v>
      </c>
      <c r="C16" s="209"/>
      <c r="D16" s="209"/>
      <c r="E16" s="209"/>
    </row>
    <row r="17" spans="1:5" ht="12.75">
      <c r="A17" s="426" t="s">
        <v>67</v>
      </c>
      <c r="B17" s="131" t="s">
        <v>68</v>
      </c>
      <c r="C17" s="221">
        <f>SUM(C6:C16)</f>
        <v>0</v>
      </c>
      <c r="D17" s="221">
        <f>SUM(D6:D16)</f>
        <v>0</v>
      </c>
      <c r="E17" s="221">
        <f>SUM(E6:E16)</f>
        <v>0</v>
      </c>
    </row>
    <row r="18" spans="1:5" ht="12.75">
      <c r="A18" s="427" t="s">
        <v>69</v>
      </c>
      <c r="B18" s="134" t="s">
        <v>70</v>
      </c>
      <c r="C18" s="209"/>
      <c r="D18" s="209"/>
      <c r="E18" s="209"/>
    </row>
    <row r="19" spans="1:6" ht="12.75">
      <c r="A19" s="427" t="s">
        <v>71</v>
      </c>
      <c r="B19" s="134" t="s">
        <v>72</v>
      </c>
      <c r="C19" s="209"/>
      <c r="D19" s="209"/>
      <c r="E19" s="209"/>
      <c r="F19" s="19" t="s">
        <v>383</v>
      </c>
    </row>
    <row r="20" spans="1:5" ht="12.75">
      <c r="A20" s="427" t="s">
        <v>73</v>
      </c>
      <c r="B20" s="134" t="s">
        <v>74</v>
      </c>
      <c r="C20" s="209"/>
      <c r="D20" s="209"/>
      <c r="E20" s="209"/>
    </row>
    <row r="21" spans="1:5" ht="12.75">
      <c r="A21" s="427" t="s">
        <v>75</v>
      </c>
      <c r="B21" s="134" t="s">
        <v>76</v>
      </c>
      <c r="C21" s="499">
        <v>130000</v>
      </c>
      <c r="D21" s="499">
        <v>130000</v>
      </c>
      <c r="E21" s="499">
        <v>21336</v>
      </c>
    </row>
    <row r="22" spans="1:5" ht="12.75">
      <c r="A22" s="426" t="s">
        <v>77</v>
      </c>
      <c r="B22" s="131" t="s">
        <v>78</v>
      </c>
      <c r="C22" s="500">
        <f>SUM(C18:C21)</f>
        <v>130000</v>
      </c>
      <c r="D22" s="500">
        <f>SUM(D18:D21)</f>
        <v>130000</v>
      </c>
      <c r="E22" s="500">
        <f>SUM(E18:E21)</f>
        <v>21336</v>
      </c>
    </row>
    <row r="23" spans="1:5" ht="13.5" customHeight="1">
      <c r="A23" s="428" t="s">
        <v>79</v>
      </c>
      <c r="B23" s="137" t="s">
        <v>80</v>
      </c>
      <c r="C23" s="500">
        <f>SUM(C22,C17)</f>
        <v>130000</v>
      </c>
      <c r="D23" s="500">
        <f>SUM(D22,D17)</f>
        <v>130000</v>
      </c>
      <c r="E23" s="500">
        <f>SUM(E22,E17)</f>
        <v>21336</v>
      </c>
    </row>
    <row r="24" spans="1:5" ht="12.75">
      <c r="A24" s="429"/>
      <c r="B24" s="139"/>
      <c r="C24" s="501"/>
      <c r="D24" s="501"/>
      <c r="E24" s="501"/>
    </row>
    <row r="25" spans="1:5" ht="12.75">
      <c r="A25" s="430" t="s">
        <v>81</v>
      </c>
      <c r="B25" s="141" t="s">
        <v>420</v>
      </c>
      <c r="C25" s="499">
        <v>25350</v>
      </c>
      <c r="D25" s="499">
        <v>25350</v>
      </c>
      <c r="E25" s="499">
        <v>3904</v>
      </c>
    </row>
    <row r="26" spans="1:5" ht="12.75">
      <c r="A26" s="432" t="s">
        <v>83</v>
      </c>
      <c r="B26" s="141" t="s">
        <v>84</v>
      </c>
      <c r="C26" s="501"/>
      <c r="D26" s="501"/>
      <c r="E26" s="501"/>
    </row>
    <row r="27" spans="1:5" ht="12.75">
      <c r="A27" s="433" t="s">
        <v>85</v>
      </c>
      <c r="B27" s="144" t="s">
        <v>86</v>
      </c>
      <c r="C27" s="501">
        <f>D27*16.67%</f>
        <v>0</v>
      </c>
      <c r="D27" s="501">
        <f>E27*16.67%</f>
        <v>0</v>
      </c>
      <c r="E27" s="501">
        <f>F27*16.67%</f>
        <v>0</v>
      </c>
    </row>
    <row r="28" spans="1:5" ht="12.75">
      <c r="A28" s="434" t="s">
        <v>87</v>
      </c>
      <c r="B28" s="144" t="s">
        <v>88</v>
      </c>
      <c r="C28" s="501">
        <f>D27*19.34%</f>
        <v>0</v>
      </c>
      <c r="D28" s="501">
        <f>E27*19.34%</f>
        <v>0</v>
      </c>
      <c r="E28" s="501">
        <f>F27*19.34%</f>
        <v>0</v>
      </c>
    </row>
    <row r="29" spans="1:5" ht="12.75">
      <c r="A29" s="435" t="s">
        <v>89</v>
      </c>
      <c r="B29" s="147" t="s">
        <v>90</v>
      </c>
      <c r="C29" s="500">
        <f>SUM(C25:C28)</f>
        <v>25350</v>
      </c>
      <c r="D29" s="500">
        <f>SUM(D25:D28)</f>
        <v>25350</v>
      </c>
      <c r="E29" s="500">
        <f>SUM(E25:E28)</f>
        <v>3904</v>
      </c>
    </row>
    <row r="30" spans="1:5" ht="12.75">
      <c r="A30" s="436"/>
      <c r="B30" s="150"/>
      <c r="C30" s="209"/>
      <c r="D30" s="209"/>
      <c r="E30" s="209"/>
    </row>
    <row r="31" spans="1:5" ht="12.75">
      <c r="A31" s="423" t="s">
        <v>91</v>
      </c>
      <c r="B31" s="151" t="s">
        <v>92</v>
      </c>
      <c r="C31" s="209"/>
      <c r="D31" s="209"/>
      <c r="E31" s="209"/>
    </row>
    <row r="32" spans="1:5" ht="12.75">
      <c r="A32" s="424" t="s">
        <v>93</v>
      </c>
      <c r="B32" s="125" t="s">
        <v>233</v>
      </c>
      <c r="C32" s="209"/>
      <c r="D32" s="209"/>
      <c r="E32" s="209"/>
    </row>
    <row r="33" spans="1:5" ht="12.75">
      <c r="A33" s="424" t="s">
        <v>95</v>
      </c>
      <c r="B33" s="125" t="s">
        <v>96</v>
      </c>
      <c r="C33" s="209"/>
      <c r="D33" s="209"/>
      <c r="E33" s="209"/>
    </row>
    <row r="34" spans="1:5" ht="12.75">
      <c r="A34" s="424" t="s">
        <v>97</v>
      </c>
      <c r="B34" s="125" t="s">
        <v>98</v>
      </c>
      <c r="C34" s="209"/>
      <c r="D34" s="209"/>
      <c r="E34" s="209"/>
    </row>
    <row r="35" spans="1:5" ht="12.75">
      <c r="A35" s="424" t="s">
        <v>99</v>
      </c>
      <c r="B35" s="125" t="s">
        <v>100</v>
      </c>
      <c r="C35" s="209"/>
      <c r="D35" s="209"/>
      <c r="E35" s="209"/>
    </row>
    <row r="36" spans="1:5" ht="12.75">
      <c r="A36" s="424" t="s">
        <v>101</v>
      </c>
      <c r="B36" s="152" t="s">
        <v>102</v>
      </c>
      <c r="C36" s="239">
        <f>SUM(C31:C35)</f>
        <v>0</v>
      </c>
      <c r="D36" s="239">
        <f>SUM(D31:D35)</f>
        <v>0</v>
      </c>
      <c r="E36" s="239">
        <f>SUM(E31:E35)</f>
        <v>0</v>
      </c>
    </row>
    <row r="37" spans="1:5" ht="12.75">
      <c r="A37" s="424" t="s">
        <v>103</v>
      </c>
      <c r="B37" s="125" t="s">
        <v>104</v>
      </c>
      <c r="C37" s="239"/>
      <c r="D37" s="239"/>
      <c r="E37" s="239"/>
    </row>
    <row r="38" spans="1:5" ht="12.75">
      <c r="A38" s="424" t="s">
        <v>105</v>
      </c>
      <c r="B38" s="125" t="s">
        <v>106</v>
      </c>
      <c r="C38" s="209"/>
      <c r="D38" s="209"/>
      <c r="E38" s="209"/>
    </row>
    <row r="39" spans="1:5" ht="12.75">
      <c r="A39" s="424" t="s">
        <v>107</v>
      </c>
      <c r="B39" s="125" t="s">
        <v>108</v>
      </c>
      <c r="C39" s="209"/>
      <c r="D39" s="209"/>
      <c r="E39" s="209"/>
    </row>
    <row r="40" spans="1:5" ht="12.75">
      <c r="A40" s="424" t="s">
        <v>109</v>
      </c>
      <c r="B40" s="125" t="s">
        <v>110</v>
      </c>
      <c r="C40" s="209">
        <v>30000</v>
      </c>
      <c r="D40" s="209">
        <v>30000</v>
      </c>
      <c r="E40" s="209"/>
    </row>
    <row r="41" spans="1:5" ht="12.75">
      <c r="A41" s="437" t="s">
        <v>111</v>
      </c>
      <c r="B41" s="155" t="s">
        <v>112</v>
      </c>
      <c r="C41" s="209">
        <v>70000</v>
      </c>
      <c r="D41" s="209">
        <v>70000</v>
      </c>
      <c r="E41" s="209"/>
    </row>
    <row r="42" spans="1:5" ht="17.25" customHeight="1">
      <c r="A42" s="428" t="s">
        <v>113</v>
      </c>
      <c r="B42" s="156" t="s">
        <v>114</v>
      </c>
      <c r="C42" s="500">
        <f>SUM(C38:C41)</f>
        <v>100000</v>
      </c>
      <c r="D42" s="500">
        <f>SUM(D38:D41)</f>
        <v>100000</v>
      </c>
      <c r="E42" s="500">
        <f>SUM(E38:E41)</f>
        <v>0</v>
      </c>
    </row>
    <row r="43" spans="1:5" ht="22.5" customHeight="1">
      <c r="A43" s="438" t="s">
        <v>115</v>
      </c>
      <c r="B43" s="158" t="s">
        <v>116</v>
      </c>
      <c r="C43" s="502">
        <f>SUM(C42,C36)</f>
        <v>100000</v>
      </c>
      <c r="D43" s="502">
        <f>SUM(D42,D36)</f>
        <v>100000</v>
      </c>
      <c r="E43" s="502">
        <f>SUM(E42,E36)</f>
        <v>0</v>
      </c>
    </row>
    <row r="44" spans="1:5" ht="12.75">
      <c r="A44" s="423" t="s">
        <v>117</v>
      </c>
      <c r="B44" s="151" t="s">
        <v>118</v>
      </c>
      <c r="C44" s="209"/>
      <c r="D44" s="209"/>
      <c r="E44" s="209"/>
    </row>
    <row r="45" spans="1:5" ht="12.75">
      <c r="A45" s="439" t="s">
        <v>119</v>
      </c>
      <c r="B45" s="161" t="s">
        <v>120</v>
      </c>
      <c r="C45" s="209"/>
      <c r="D45" s="209"/>
      <c r="E45" s="209"/>
    </row>
    <row r="46" spans="1:5" ht="12.75">
      <c r="A46" s="424" t="s">
        <v>121</v>
      </c>
      <c r="B46" s="125" t="s">
        <v>122</v>
      </c>
      <c r="C46" s="209"/>
      <c r="D46" s="209"/>
      <c r="E46" s="209"/>
    </row>
    <row r="47" spans="1:5" ht="12.75">
      <c r="A47" s="440" t="s">
        <v>123</v>
      </c>
      <c r="B47" s="163" t="s">
        <v>124</v>
      </c>
      <c r="C47" s="244">
        <f>SUM(C44:C46)</f>
        <v>0</v>
      </c>
      <c r="D47" s="244">
        <f>SUM(D44:D46)</f>
        <v>0</v>
      </c>
      <c r="E47" s="244">
        <f>SUM(E44:E46)</f>
        <v>0</v>
      </c>
    </row>
    <row r="48" spans="1:5" ht="12.75">
      <c r="A48" s="424" t="s">
        <v>125</v>
      </c>
      <c r="B48" s="125" t="s">
        <v>126</v>
      </c>
      <c r="C48" s="209">
        <v>10000</v>
      </c>
      <c r="D48" s="209">
        <v>10000</v>
      </c>
      <c r="E48" s="209">
        <v>2478</v>
      </c>
    </row>
    <row r="49" spans="1:5" ht="12.75">
      <c r="A49" s="424" t="s">
        <v>127</v>
      </c>
      <c r="B49" s="125" t="s">
        <v>128</v>
      </c>
      <c r="C49" s="209"/>
      <c r="D49" s="209"/>
      <c r="E49" s="209"/>
    </row>
    <row r="50" spans="1:5" ht="12.75">
      <c r="A50" s="424" t="s">
        <v>129</v>
      </c>
      <c r="B50" s="125" t="s">
        <v>130</v>
      </c>
      <c r="C50" s="209">
        <v>10000</v>
      </c>
      <c r="D50" s="209">
        <v>10000</v>
      </c>
      <c r="E50" s="209">
        <v>7154</v>
      </c>
    </row>
    <row r="51" spans="1:5" ht="12.75">
      <c r="A51" s="440" t="s">
        <v>131</v>
      </c>
      <c r="B51" s="163" t="s">
        <v>132</v>
      </c>
      <c r="C51" s="244">
        <f>SUM(C48:C50)</f>
        <v>20000</v>
      </c>
      <c r="D51" s="244">
        <f>SUM(D48:D50)</f>
        <v>20000</v>
      </c>
      <c r="E51" s="244">
        <f>SUM(E48:E50)</f>
        <v>9632</v>
      </c>
    </row>
    <row r="52" spans="1:5" ht="12.75">
      <c r="A52" s="424" t="s">
        <v>133</v>
      </c>
      <c r="B52" s="125" t="s">
        <v>134</v>
      </c>
      <c r="C52" s="209"/>
      <c r="D52" s="209"/>
      <c r="E52" s="209"/>
    </row>
    <row r="53" spans="1:5" ht="12.75">
      <c r="A53" s="424" t="s">
        <v>135</v>
      </c>
      <c r="B53" s="125" t="s">
        <v>136</v>
      </c>
      <c r="C53" s="499">
        <v>30000</v>
      </c>
      <c r="D53" s="499">
        <v>30000</v>
      </c>
      <c r="E53" s="499"/>
    </row>
    <row r="54" spans="1:5" ht="12.75">
      <c r="A54" s="424" t="s">
        <v>137</v>
      </c>
      <c r="B54" s="125" t="s">
        <v>138</v>
      </c>
      <c r="C54" s="501"/>
      <c r="D54" s="501"/>
      <c r="E54" s="501"/>
    </row>
    <row r="55" spans="1:5" ht="12.75">
      <c r="A55" s="440" t="s">
        <v>139</v>
      </c>
      <c r="B55" s="163" t="s">
        <v>140</v>
      </c>
      <c r="C55" s="244">
        <f>SUM(C53:C54)</f>
        <v>30000</v>
      </c>
      <c r="D55" s="244">
        <f>SUM(D53:D54)</f>
        <v>30000</v>
      </c>
      <c r="E55" s="244">
        <f>SUM(E53:E54)</f>
        <v>0</v>
      </c>
    </row>
    <row r="56" spans="1:5" ht="12.75">
      <c r="A56" s="440" t="s">
        <v>141</v>
      </c>
      <c r="B56" s="164" t="s">
        <v>142</v>
      </c>
      <c r="C56" s="290"/>
      <c r="D56" s="290"/>
      <c r="E56" s="290"/>
    </row>
    <row r="57" spans="1:5" ht="12.75">
      <c r="A57" s="437"/>
      <c r="B57" s="89" t="s">
        <v>143</v>
      </c>
      <c r="C57" s="252"/>
      <c r="D57" s="252"/>
      <c r="E57" s="252"/>
    </row>
    <row r="58" spans="1:5" s="333" customFormat="1" ht="12.75">
      <c r="A58" s="452" t="s">
        <v>144</v>
      </c>
      <c r="B58" s="330" t="s">
        <v>145</v>
      </c>
      <c r="C58" s="460">
        <v>10000</v>
      </c>
      <c r="D58" s="460">
        <v>10000</v>
      </c>
      <c r="E58" s="460"/>
    </row>
    <row r="59" spans="1:5" ht="15.75" customHeight="1">
      <c r="A59" s="437" t="s">
        <v>146</v>
      </c>
      <c r="B59" s="89" t="s">
        <v>147</v>
      </c>
      <c r="C59" s="252"/>
      <c r="D59" s="252"/>
      <c r="E59" s="252"/>
    </row>
    <row r="60" spans="1:5" ht="15.75" customHeight="1">
      <c r="A60" s="441" t="s">
        <v>148</v>
      </c>
      <c r="B60" s="91" t="s">
        <v>149</v>
      </c>
      <c r="C60" s="92">
        <f>SUM(C58:C59)</f>
        <v>10000</v>
      </c>
      <c r="D60" s="92">
        <f>SUM(D58:D59)</f>
        <v>10000</v>
      </c>
      <c r="E60" s="92">
        <f>SUM(E58:E59)</f>
        <v>0</v>
      </c>
    </row>
    <row r="61" spans="1:5" ht="15.75" customHeight="1">
      <c r="A61" s="434" t="s">
        <v>150</v>
      </c>
      <c r="B61" s="93" t="s">
        <v>151</v>
      </c>
      <c r="C61" s="92"/>
      <c r="D61" s="92"/>
      <c r="E61" s="92"/>
    </row>
    <row r="62" spans="1:5" ht="15.75" customHeight="1">
      <c r="A62" s="434" t="s">
        <v>152</v>
      </c>
      <c r="B62" s="93" t="s">
        <v>153</v>
      </c>
      <c r="C62" s="92"/>
      <c r="D62" s="92"/>
      <c r="E62" s="92"/>
    </row>
    <row r="63" spans="1:5" ht="15.75" customHeight="1">
      <c r="A63" s="434" t="s">
        <v>154</v>
      </c>
      <c r="B63" s="93" t="s">
        <v>155</v>
      </c>
      <c r="C63" s="92"/>
      <c r="D63" s="92"/>
      <c r="E63" s="92"/>
    </row>
    <row r="64" spans="1:5" ht="15.75" customHeight="1">
      <c r="A64" s="434" t="s">
        <v>156</v>
      </c>
      <c r="B64" s="93" t="s">
        <v>157</v>
      </c>
      <c r="C64" s="92"/>
      <c r="D64" s="92"/>
      <c r="E64" s="92"/>
    </row>
    <row r="65" spans="1:5" ht="15.75" customHeight="1">
      <c r="A65" s="442" t="s">
        <v>158</v>
      </c>
      <c r="B65" s="91" t="s">
        <v>159</v>
      </c>
      <c r="C65" s="92">
        <f>SUM(C61:C64)</f>
        <v>0</v>
      </c>
      <c r="D65" s="92">
        <f>SUM(D61:D64)</f>
        <v>0</v>
      </c>
      <c r="E65" s="92">
        <f>SUM(E61:E64)</f>
        <v>0</v>
      </c>
    </row>
    <row r="66" spans="1:5" ht="15.75" customHeight="1">
      <c r="A66" s="443" t="s">
        <v>160</v>
      </c>
      <c r="B66" s="88" t="s">
        <v>161</v>
      </c>
      <c r="C66" s="503">
        <f>SUM(C65+C60+C56+C55+C52+C51)</f>
        <v>60000</v>
      </c>
      <c r="D66" s="503">
        <f>SUM(D65+D60+D56+D55+D52+D51)</f>
        <v>60000</v>
      </c>
      <c r="E66" s="503">
        <f>SUM(E65+E60+E56+E55+E52+E51)</f>
        <v>9632</v>
      </c>
    </row>
    <row r="67" spans="1:5" ht="15.75" customHeight="1">
      <c r="A67" s="424" t="s">
        <v>162</v>
      </c>
      <c r="B67" s="93" t="s">
        <v>163</v>
      </c>
      <c r="C67" s="252"/>
      <c r="D67" s="252"/>
      <c r="E67" s="252"/>
    </row>
    <row r="68" spans="1:5" ht="15.75" customHeight="1">
      <c r="A68" s="424" t="s">
        <v>164</v>
      </c>
      <c r="B68" s="93" t="s">
        <v>165</v>
      </c>
      <c r="C68" s="252"/>
      <c r="D68" s="252"/>
      <c r="E68" s="252"/>
    </row>
    <row r="69" spans="1:5" ht="15.75" customHeight="1">
      <c r="A69" s="440" t="s">
        <v>166</v>
      </c>
      <c r="B69" s="88" t="s">
        <v>167</v>
      </c>
      <c r="C69" s="96">
        <f>SUM(C67:C68)</f>
        <v>0</v>
      </c>
      <c r="D69" s="96">
        <f>SUM(D67:D68)</f>
        <v>0</v>
      </c>
      <c r="E69" s="96">
        <f>SUM(E67:E68)</f>
        <v>0</v>
      </c>
    </row>
    <row r="70" spans="1:6" ht="26.25" customHeight="1">
      <c r="A70" s="441" t="s">
        <v>168</v>
      </c>
      <c r="B70" s="91" t="s">
        <v>169</v>
      </c>
      <c r="C70" s="504">
        <v>43200</v>
      </c>
      <c r="D70" s="504">
        <v>43200</v>
      </c>
      <c r="E70" s="504">
        <v>2551</v>
      </c>
      <c r="F70" s="3">
        <f>E70*27%</f>
        <v>688.7700000000001</v>
      </c>
    </row>
    <row r="71" spans="1:5" ht="17.25" customHeight="1">
      <c r="A71" s="428" t="s">
        <v>170</v>
      </c>
      <c r="B71" s="91" t="s">
        <v>171</v>
      </c>
      <c r="C71" s="92"/>
      <c r="D71" s="92"/>
      <c r="E71" s="92"/>
    </row>
    <row r="72" spans="1:5" ht="17.25" customHeight="1">
      <c r="A72" s="444" t="s">
        <v>172</v>
      </c>
      <c r="B72" s="91" t="s">
        <v>173</v>
      </c>
      <c r="C72" s="92"/>
      <c r="D72" s="92"/>
      <c r="E72" s="92"/>
    </row>
    <row r="73" spans="1:5" ht="17.25" customHeight="1">
      <c r="A73" s="445" t="s">
        <v>174</v>
      </c>
      <c r="B73" s="100" t="s">
        <v>175</v>
      </c>
      <c r="C73" s="92"/>
      <c r="D73" s="92"/>
      <c r="E73" s="92"/>
    </row>
    <row r="74" spans="1:5" ht="17.25" customHeight="1">
      <c r="A74" s="446" t="s">
        <v>176</v>
      </c>
      <c r="B74" s="101" t="s">
        <v>177</v>
      </c>
      <c r="C74" s="252"/>
      <c r="D74" s="252"/>
      <c r="E74" s="252"/>
    </row>
    <row r="75" spans="1:5" ht="17.25" customHeight="1">
      <c r="A75" s="446" t="s">
        <v>178</v>
      </c>
      <c r="B75" s="101" t="s">
        <v>179</v>
      </c>
      <c r="C75" s="252"/>
      <c r="D75" s="252"/>
      <c r="E75" s="252"/>
    </row>
    <row r="76" spans="1:5" ht="17.25" customHeight="1">
      <c r="A76" s="447" t="s">
        <v>180</v>
      </c>
      <c r="B76" s="91" t="s">
        <v>181</v>
      </c>
      <c r="C76" s="92">
        <f>SUM(C74:C75)</f>
        <v>0</v>
      </c>
      <c r="D76" s="92">
        <f>SUM(D74:D75)</f>
        <v>0</v>
      </c>
      <c r="E76" s="92">
        <f>SUM(E74:E75)</f>
        <v>0</v>
      </c>
    </row>
    <row r="77" spans="1:5" ht="17.25" customHeight="1">
      <c r="A77" s="448" t="s">
        <v>182</v>
      </c>
      <c r="B77" s="88" t="s">
        <v>183</v>
      </c>
      <c r="C77" s="503">
        <f>C76+C73+C72+C71+C70</f>
        <v>43200</v>
      </c>
      <c r="D77" s="503">
        <f>D76+D73+D72+D71+D70</f>
        <v>43200</v>
      </c>
      <c r="E77" s="503">
        <f>E76+E73+E72+E71+E70</f>
        <v>2551</v>
      </c>
    </row>
    <row r="78" spans="1:9" ht="17.25" customHeight="1">
      <c r="A78" s="449" t="s">
        <v>184</v>
      </c>
      <c r="B78" s="106" t="s">
        <v>185</v>
      </c>
      <c r="C78" s="96">
        <f>SUM(C77+C69+C66+C47+C43)</f>
        <v>203200</v>
      </c>
      <c r="D78" s="96">
        <f>SUM(D77+D69+D66+D47+D43)</f>
        <v>203200</v>
      </c>
      <c r="E78" s="96">
        <f>SUM(E77+E69+E66+E47+E43)</f>
        <v>12183</v>
      </c>
      <c r="F78" s="104"/>
      <c r="G78" s="104"/>
      <c r="H78" s="104"/>
      <c r="I78" s="104"/>
    </row>
    <row r="79" spans="1:9" ht="17.25" customHeight="1">
      <c r="A79" s="447" t="s">
        <v>186</v>
      </c>
      <c r="B79" s="93" t="s">
        <v>187</v>
      </c>
      <c r="C79" s="92"/>
      <c r="D79" s="92"/>
      <c r="E79" s="92"/>
      <c r="F79" s="104"/>
      <c r="G79" s="104"/>
      <c r="H79" s="104"/>
      <c r="I79" s="104"/>
    </row>
    <row r="80" spans="1:9" ht="24.75" customHeight="1">
      <c r="A80" s="447" t="s">
        <v>188</v>
      </c>
      <c r="B80" s="93" t="s">
        <v>189</v>
      </c>
      <c r="C80" s="92"/>
      <c r="D80" s="92"/>
      <c r="E80" s="92"/>
      <c r="F80" s="104"/>
      <c r="G80" s="104"/>
      <c r="H80" s="104"/>
      <c r="I80" s="104"/>
    </row>
    <row r="81" spans="1:9" ht="15" customHeight="1">
      <c r="A81" s="447"/>
      <c r="B81" s="141" t="s">
        <v>190</v>
      </c>
      <c r="C81" s="92"/>
      <c r="D81" s="92"/>
      <c r="E81" s="92"/>
      <c r="F81" s="104"/>
      <c r="G81" s="104"/>
      <c r="H81" s="104"/>
      <c r="I81" s="104"/>
    </row>
    <row r="82" spans="1:5" ht="15" customHeight="1">
      <c r="A82" s="447"/>
      <c r="B82" s="141" t="s">
        <v>191</v>
      </c>
      <c r="C82" s="209"/>
      <c r="D82" s="209"/>
      <c r="E82" s="209"/>
    </row>
    <row r="83" spans="1:5" ht="15" customHeight="1">
      <c r="A83" s="447"/>
      <c r="B83" s="67" t="s">
        <v>192</v>
      </c>
      <c r="C83" s="209"/>
      <c r="D83" s="209"/>
      <c r="E83" s="209"/>
    </row>
    <row r="84" spans="1:5" ht="15" customHeight="1">
      <c r="A84" s="448" t="s">
        <v>193</v>
      </c>
      <c r="B84" s="88" t="s">
        <v>194</v>
      </c>
      <c r="C84" s="221">
        <f>SUM(C80:C83)</f>
        <v>0</v>
      </c>
      <c r="D84" s="221">
        <f>SUM(D80:D83)</f>
        <v>0</v>
      </c>
      <c r="E84" s="221">
        <f>SUM(E80:E83)</f>
        <v>0</v>
      </c>
    </row>
    <row r="85" spans="1:5" s="108" customFormat="1" ht="15" customHeight="1">
      <c r="A85" s="449" t="s">
        <v>195</v>
      </c>
      <c r="B85" s="178" t="s">
        <v>196</v>
      </c>
      <c r="C85" s="244">
        <f>SUM(C79+C84)</f>
        <v>0</v>
      </c>
      <c r="D85" s="244">
        <f>SUM(D79+D84)</f>
        <v>0</v>
      </c>
      <c r="E85" s="244">
        <f>SUM(E79+E84)</f>
        <v>0</v>
      </c>
    </row>
    <row r="86" spans="1:5" ht="15" customHeight="1">
      <c r="A86" s="450" t="s">
        <v>197</v>
      </c>
      <c r="B86" s="93" t="s">
        <v>198</v>
      </c>
      <c r="C86" s="252"/>
      <c r="D86" s="252"/>
      <c r="E86" s="252"/>
    </row>
    <row r="87" spans="1:5" s="111" customFormat="1" ht="15" customHeight="1">
      <c r="A87" s="450" t="s">
        <v>199</v>
      </c>
      <c r="B87" s="93" t="s">
        <v>200</v>
      </c>
      <c r="C87" s="252"/>
      <c r="D87" s="252"/>
      <c r="E87" s="252"/>
    </row>
    <row r="88" spans="1:5" ht="15" customHeight="1">
      <c r="A88" s="450" t="s">
        <v>201</v>
      </c>
      <c r="B88" s="93" t="s">
        <v>202</v>
      </c>
      <c r="C88" s="252"/>
      <c r="D88" s="252"/>
      <c r="E88" s="252"/>
    </row>
    <row r="89" spans="1:5" ht="15" customHeight="1">
      <c r="A89" s="450" t="s">
        <v>203</v>
      </c>
      <c r="B89" s="93" t="s">
        <v>204</v>
      </c>
      <c r="C89" s="252"/>
      <c r="D89" s="252"/>
      <c r="E89" s="252"/>
    </row>
    <row r="90" spans="1:5" ht="15" customHeight="1">
      <c r="A90" s="450" t="s">
        <v>205</v>
      </c>
      <c r="B90" s="93" t="s">
        <v>206</v>
      </c>
      <c r="C90" s="252"/>
      <c r="D90" s="252"/>
      <c r="E90" s="252"/>
    </row>
    <row r="91" spans="1:5" ht="25.5" customHeight="1">
      <c r="A91" s="450" t="s">
        <v>208</v>
      </c>
      <c r="B91" s="93" t="s">
        <v>209</v>
      </c>
      <c r="C91" s="252"/>
      <c r="D91" s="252"/>
      <c r="E91" s="252"/>
    </row>
    <row r="92" spans="1:5" ht="12.75">
      <c r="A92" s="449" t="s">
        <v>210</v>
      </c>
      <c r="B92" s="106" t="s">
        <v>211</v>
      </c>
      <c r="C92" s="92">
        <f>SUM(C86:C91)</f>
        <v>0</v>
      </c>
      <c r="D92" s="92">
        <f>SUM(D86:D91)</f>
        <v>0</v>
      </c>
      <c r="E92" s="92">
        <f>SUM(E86:E91)</f>
        <v>0</v>
      </c>
    </row>
    <row r="93" spans="1:5" ht="12.75">
      <c r="A93" s="450" t="s">
        <v>212</v>
      </c>
      <c r="B93" s="93" t="s">
        <v>213</v>
      </c>
      <c r="C93" s="482">
        <v>300000</v>
      </c>
      <c r="D93" s="482">
        <v>300000</v>
      </c>
      <c r="E93" s="482"/>
    </row>
    <row r="94" spans="1:5" ht="12.75">
      <c r="A94" s="450" t="s">
        <v>214</v>
      </c>
      <c r="B94" s="93" t="s">
        <v>215</v>
      </c>
      <c r="C94" s="252"/>
      <c r="D94" s="252"/>
      <c r="E94" s="252"/>
    </row>
    <row r="95" spans="1:5" ht="12.75">
      <c r="A95" s="450" t="s">
        <v>216</v>
      </c>
      <c r="B95" s="93" t="s">
        <v>217</v>
      </c>
      <c r="C95" s="252"/>
      <c r="D95" s="252"/>
      <c r="E95" s="252"/>
    </row>
    <row r="96" spans="1:6" ht="24" customHeight="1">
      <c r="A96" s="450" t="s">
        <v>218</v>
      </c>
      <c r="B96" s="93" t="s">
        <v>219</v>
      </c>
      <c r="C96" s="252">
        <v>81000</v>
      </c>
      <c r="D96" s="252">
        <v>81000</v>
      </c>
      <c r="E96" s="252"/>
      <c r="F96" s="3">
        <f>D93*0.27</f>
        <v>81000</v>
      </c>
    </row>
    <row r="97" spans="1:5" ht="12.75">
      <c r="A97" s="449" t="s">
        <v>220</v>
      </c>
      <c r="B97" s="106" t="s">
        <v>221</v>
      </c>
      <c r="C97" s="92">
        <f>SUM(C93:C96)</f>
        <v>381000</v>
      </c>
      <c r="D97" s="92">
        <f>SUM(D93:D96)</f>
        <v>381000</v>
      </c>
      <c r="E97" s="92">
        <f>SUM(E93:E96)</f>
        <v>0</v>
      </c>
    </row>
    <row r="98" spans="1:5" ht="25.5" customHeight="1">
      <c r="A98" s="450" t="s">
        <v>222</v>
      </c>
      <c r="B98" s="115" t="s">
        <v>223</v>
      </c>
      <c r="C98" s="252"/>
      <c r="D98" s="252"/>
      <c r="E98" s="252"/>
    </row>
    <row r="99" spans="1:5" ht="27" customHeight="1">
      <c r="A99" s="451" t="s">
        <v>224</v>
      </c>
      <c r="B99" s="93" t="s">
        <v>225</v>
      </c>
      <c r="C99" s="252"/>
      <c r="D99" s="252"/>
      <c r="E99" s="252"/>
    </row>
    <row r="100" spans="1:5" ht="12.75">
      <c r="A100" s="449" t="s">
        <v>226</v>
      </c>
      <c r="B100" s="182" t="s">
        <v>227</v>
      </c>
      <c r="C100" s="221">
        <f>SUM(C98:C99)</f>
        <v>0</v>
      </c>
      <c r="D100" s="221">
        <f>SUM(D98:D99)</f>
        <v>0</v>
      </c>
      <c r="E100" s="221">
        <f>SUM(E98:E99)</f>
        <v>0</v>
      </c>
    </row>
    <row r="101" spans="1:5" ht="12.75">
      <c r="A101" s="450"/>
      <c r="B101" s="183" t="s">
        <v>228</v>
      </c>
      <c r="C101" s="221">
        <f>SUM(C100+C97+C92+C85+C78+C29+C23)</f>
        <v>739550</v>
      </c>
      <c r="D101" s="221">
        <f>SUM(D100+D97+D92+D85+D78+D29+D23)</f>
        <v>739550</v>
      </c>
      <c r="E101" s="221">
        <f>SUM(E100+E97+E92+E85+E78+E29+E23)</f>
        <v>37423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7" r:id="rId1"/>
  <headerFooter alignWithMargins="0">
    <oddHeader>&amp;L&amp;D&amp;C&amp;P/&amp;N</oddHeader>
    <oddFooter>&amp;L&amp;"Times New Roman,Normál"&amp;12&amp;F&amp;R&amp;A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6"/>
  <sheetViews>
    <sheetView tabSelected="1" view="pageBreakPreview" zoomScale="90" zoomScaleSheetLayoutView="90" zoomScalePageLayoutView="0" workbookViewId="0" topLeftCell="A124">
      <selection activeCell="E99" sqref="E99"/>
    </sheetView>
  </sheetViews>
  <sheetFormatPr defaultColWidth="8.66015625" defaultRowHeight="18"/>
  <cols>
    <col min="1" max="1" width="8.25" style="19" customWidth="1"/>
    <col min="2" max="2" width="10.41015625" style="19" customWidth="1"/>
    <col min="3" max="3" width="34.25" style="19" customWidth="1"/>
    <col min="4" max="4" width="29" style="19" customWidth="1"/>
    <col min="5" max="5" width="18.91015625" style="696" customWidth="1"/>
    <col min="6" max="6" width="16" style="19" customWidth="1"/>
    <col min="7" max="16384" width="8.91015625" style="19" customWidth="1"/>
  </cols>
  <sheetData>
    <row r="1" spans="1:6" ht="35.25" customHeight="1">
      <c r="A1" s="578"/>
      <c r="B1" s="726" t="s">
        <v>508</v>
      </c>
      <c r="C1" s="726"/>
      <c r="D1" s="726"/>
      <c r="E1" s="696" t="s">
        <v>588</v>
      </c>
      <c r="F1" s="19" t="s">
        <v>606</v>
      </c>
    </row>
    <row r="2" spans="1:6" ht="15.75">
      <c r="A2" s="578"/>
      <c r="B2" s="579"/>
      <c r="C2" s="579"/>
      <c r="D2" s="605" t="s">
        <v>552</v>
      </c>
      <c r="E2" s="699"/>
      <c r="F2" s="696"/>
    </row>
    <row r="3" spans="1:6" ht="15.75">
      <c r="A3" s="580"/>
      <c r="B3" s="581" t="s">
        <v>509</v>
      </c>
      <c r="C3" s="581" t="s">
        <v>510</v>
      </c>
      <c r="D3" s="680" t="s">
        <v>511</v>
      </c>
      <c r="E3" s="699"/>
      <c r="F3" s="696"/>
    </row>
    <row r="4" spans="1:6" ht="15.75">
      <c r="A4" s="580">
        <v>1</v>
      </c>
      <c r="B4" s="581"/>
      <c r="C4" s="581"/>
      <c r="D4" s="680"/>
      <c r="E4" s="699"/>
      <c r="F4" s="696"/>
    </row>
    <row r="5" spans="1:6" ht="15.75">
      <c r="A5" s="580">
        <v>2</v>
      </c>
      <c r="B5" s="461"/>
      <c r="C5" s="461"/>
      <c r="D5" s="681"/>
      <c r="E5" s="699"/>
      <c r="F5" s="696"/>
    </row>
    <row r="6" spans="1:6" ht="15.75">
      <c r="A6" s="580">
        <v>3</v>
      </c>
      <c r="B6" s="469" t="s">
        <v>512</v>
      </c>
      <c r="C6" s="462" t="s">
        <v>384</v>
      </c>
      <c r="D6" s="682"/>
      <c r="E6" s="699"/>
      <c r="F6" s="696"/>
    </row>
    <row r="7" spans="1:6" ht="15.75">
      <c r="A7" s="580">
        <v>4</v>
      </c>
      <c r="B7" s="469" t="s">
        <v>513</v>
      </c>
      <c r="C7" s="582" t="s">
        <v>385</v>
      </c>
      <c r="D7" s="683"/>
      <c r="E7" s="699"/>
      <c r="F7" s="696"/>
    </row>
    <row r="8" spans="1:6" ht="15.75">
      <c r="A8" s="580">
        <v>5</v>
      </c>
      <c r="B8" s="469"/>
      <c r="C8" s="582" t="s">
        <v>386</v>
      </c>
      <c r="D8" s="683">
        <v>2000000</v>
      </c>
      <c r="E8" s="683">
        <v>2000000</v>
      </c>
      <c r="F8" s="696"/>
    </row>
    <row r="9" spans="1:6" ht="15.75">
      <c r="A9" s="580">
        <v>6</v>
      </c>
      <c r="B9" s="469"/>
      <c r="C9" s="469" t="s">
        <v>387</v>
      </c>
      <c r="D9" s="682">
        <f>SUM(D8:D8)</f>
        <v>2000000</v>
      </c>
      <c r="E9" s="682">
        <f>SUM(E8:E8)</f>
        <v>2000000</v>
      </c>
      <c r="F9" s="696"/>
    </row>
    <row r="10" spans="1:6" ht="15.75">
      <c r="A10" s="580">
        <v>7</v>
      </c>
      <c r="B10" s="469"/>
      <c r="C10" s="469"/>
      <c r="D10" s="682"/>
      <c r="E10" s="699"/>
      <c r="F10" s="696"/>
    </row>
    <row r="11" spans="1:6" ht="15.75">
      <c r="A11" s="580">
        <v>8</v>
      </c>
      <c r="B11" s="469" t="s">
        <v>514</v>
      </c>
      <c r="C11" s="469" t="s">
        <v>388</v>
      </c>
      <c r="D11" s="682"/>
      <c r="E11" s="699"/>
      <c r="F11" s="696"/>
    </row>
    <row r="12" spans="1:6" ht="15.75">
      <c r="A12" s="580">
        <v>16</v>
      </c>
      <c r="B12" s="461">
        <v>841402</v>
      </c>
      <c r="C12" s="461" t="s">
        <v>515</v>
      </c>
      <c r="D12" s="683">
        <v>3937000</v>
      </c>
      <c r="E12" s="683">
        <v>3937000</v>
      </c>
      <c r="F12" s="696"/>
    </row>
    <row r="13" spans="1:6" ht="15.75">
      <c r="A13" s="580"/>
      <c r="B13" s="461">
        <v>841403</v>
      </c>
      <c r="C13" s="461" t="s">
        <v>592</v>
      </c>
      <c r="D13" s="683">
        <v>956000</v>
      </c>
      <c r="E13" s="683">
        <v>956000</v>
      </c>
      <c r="F13" s="696"/>
    </row>
    <row r="14" spans="1:6" ht="15.75">
      <c r="A14" s="580"/>
      <c r="B14" s="461"/>
      <c r="C14" s="461" t="s">
        <v>516</v>
      </c>
      <c r="D14" s="683">
        <v>112841954</v>
      </c>
      <c r="E14" s="699">
        <v>109145332</v>
      </c>
      <c r="F14" s="696"/>
    </row>
    <row r="15" spans="1:6" ht="15.75">
      <c r="A15" s="580"/>
      <c r="B15" s="461">
        <v>840403</v>
      </c>
      <c r="C15" s="461" t="s">
        <v>602</v>
      </c>
      <c r="D15" s="683"/>
      <c r="E15" s="397">
        <v>2507766</v>
      </c>
      <c r="F15" s="696"/>
    </row>
    <row r="16" spans="1:6" ht="15.75">
      <c r="A16" s="580"/>
      <c r="B16" s="461"/>
      <c r="C16" s="461" t="s">
        <v>603</v>
      </c>
      <c r="D16" s="683"/>
      <c r="E16" s="397">
        <v>1675748</v>
      </c>
      <c r="F16" s="696"/>
    </row>
    <row r="17" spans="1:6" ht="15.75">
      <c r="A17" s="580">
        <v>17</v>
      </c>
      <c r="B17" s="461"/>
      <c r="C17" s="469" t="s">
        <v>389</v>
      </c>
      <c r="D17" s="682">
        <f>SUM(D12:D14)</f>
        <v>117734954</v>
      </c>
      <c r="E17" s="682">
        <f>SUM(E12:E16)</f>
        <v>118221846</v>
      </c>
      <c r="F17" s="696"/>
    </row>
    <row r="18" spans="1:6" ht="15.75">
      <c r="A18" s="580">
        <v>18</v>
      </c>
      <c r="B18" s="461"/>
      <c r="C18" s="469" t="s">
        <v>390</v>
      </c>
      <c r="D18" s="682">
        <v>31788448</v>
      </c>
      <c r="E18" s="699">
        <v>8161385</v>
      </c>
      <c r="F18" s="696"/>
    </row>
    <row r="19" spans="1:6" ht="15.75">
      <c r="A19" s="580">
        <v>19</v>
      </c>
      <c r="B19" s="461"/>
      <c r="C19" s="469" t="s">
        <v>391</v>
      </c>
      <c r="D19" s="682">
        <f>SUM(D17:D18)</f>
        <v>149523402</v>
      </c>
      <c r="E19" s="682">
        <f>SUM(E17:E18)</f>
        <v>126383231</v>
      </c>
      <c r="F19" s="696"/>
    </row>
    <row r="20" spans="1:6" ht="15.75">
      <c r="A20" s="580">
        <v>20</v>
      </c>
      <c r="B20" s="461"/>
      <c r="C20" s="469"/>
      <c r="D20" s="682"/>
      <c r="E20" s="699"/>
      <c r="F20" s="696"/>
    </row>
    <row r="21" spans="1:6" ht="15.75">
      <c r="A21" s="580">
        <v>21</v>
      </c>
      <c r="B21" s="461" t="s">
        <v>517</v>
      </c>
      <c r="C21" s="469" t="s">
        <v>392</v>
      </c>
      <c r="D21" s="682"/>
      <c r="E21" s="699"/>
      <c r="F21" s="696"/>
    </row>
    <row r="22" spans="1:6" ht="15.75">
      <c r="A22" s="580">
        <v>22</v>
      </c>
      <c r="B22" s="463">
        <v>841403</v>
      </c>
      <c r="C22" s="461" t="s">
        <v>518</v>
      </c>
      <c r="D22" s="683">
        <v>3543308</v>
      </c>
      <c r="E22" s="683">
        <v>3543308</v>
      </c>
      <c r="F22" s="696"/>
    </row>
    <row r="23" spans="1:6" ht="15.75">
      <c r="A23" s="580">
        <v>23</v>
      </c>
      <c r="B23" s="461">
        <v>841403</v>
      </c>
      <c r="C23" s="461" t="s">
        <v>519</v>
      </c>
      <c r="D23" s="683">
        <v>1574803</v>
      </c>
      <c r="E23" s="683">
        <v>1574803</v>
      </c>
      <c r="F23" s="696"/>
    </row>
    <row r="24" spans="1:6" ht="15.75">
      <c r="A24" s="580">
        <v>24</v>
      </c>
      <c r="B24" s="461">
        <v>841403</v>
      </c>
      <c r="C24" s="461" t="s">
        <v>520</v>
      </c>
      <c r="D24" s="683">
        <v>9448819</v>
      </c>
      <c r="E24" s="699">
        <v>23289709</v>
      </c>
      <c r="F24" s="696"/>
    </row>
    <row r="25" spans="1:6" ht="15.75">
      <c r="A25" s="580"/>
      <c r="B25" s="461">
        <v>841403</v>
      </c>
      <c r="C25" s="461" t="s">
        <v>593</v>
      </c>
      <c r="D25" s="683">
        <v>4035500</v>
      </c>
      <c r="E25" s="699">
        <v>6323146</v>
      </c>
      <c r="F25" s="696"/>
    </row>
    <row r="26" spans="1:6" ht="15.75">
      <c r="A26" s="580"/>
      <c r="B26" s="461">
        <v>841403</v>
      </c>
      <c r="C26" s="461" t="s">
        <v>594</v>
      </c>
      <c r="D26" s="683">
        <v>1000000</v>
      </c>
      <c r="E26" s="683">
        <v>1000000</v>
      </c>
      <c r="F26" s="696"/>
    </row>
    <row r="27" spans="1:6" ht="15.75">
      <c r="A27" s="580">
        <v>30</v>
      </c>
      <c r="B27" s="461"/>
      <c r="C27" s="469" t="s">
        <v>393</v>
      </c>
      <c r="D27" s="682">
        <f>SUM(D22:D26)</f>
        <v>19602430</v>
      </c>
      <c r="E27" s="682">
        <f>SUM(E22:E26)</f>
        <v>35730966</v>
      </c>
      <c r="F27" s="696"/>
    </row>
    <row r="28" spans="1:6" ht="15.75">
      <c r="A28" s="580">
        <v>31</v>
      </c>
      <c r="B28" s="461"/>
      <c r="C28" s="462" t="s">
        <v>394</v>
      </c>
      <c r="D28" s="682">
        <v>5292656</v>
      </c>
      <c r="E28" s="699">
        <v>9647361</v>
      </c>
      <c r="F28" s="696"/>
    </row>
    <row r="29" spans="1:6" ht="15.75">
      <c r="A29" s="580">
        <v>32</v>
      </c>
      <c r="B29" s="461"/>
      <c r="C29" s="462" t="s">
        <v>395</v>
      </c>
      <c r="D29" s="682">
        <f>SUM(D27:D28)</f>
        <v>24895086</v>
      </c>
      <c r="E29" s="682">
        <f>SUM(E27:E28)</f>
        <v>45378327</v>
      </c>
      <c r="F29" s="696"/>
    </row>
    <row r="30" spans="1:6" ht="15.75">
      <c r="A30" s="580">
        <v>33</v>
      </c>
      <c r="B30" s="461"/>
      <c r="C30" s="582"/>
      <c r="D30" s="683"/>
      <c r="E30" s="699"/>
      <c r="F30" s="696"/>
    </row>
    <row r="31" spans="1:6" ht="15.75">
      <c r="A31" s="580">
        <v>34</v>
      </c>
      <c r="B31" s="469"/>
      <c r="C31" s="462" t="s">
        <v>396</v>
      </c>
      <c r="D31" s="682">
        <f>D9+D19+D29</f>
        <v>176418488</v>
      </c>
      <c r="E31" s="682">
        <f>E9+E19+E29</f>
        <v>173761558</v>
      </c>
      <c r="F31" s="696"/>
    </row>
    <row r="32" spans="1:6" ht="15.75">
      <c r="A32" s="580">
        <v>35</v>
      </c>
      <c r="B32" s="469"/>
      <c r="C32" s="462"/>
      <c r="D32" s="682"/>
      <c r="E32" s="699"/>
      <c r="F32" s="696"/>
    </row>
    <row r="33" spans="1:6" ht="22.5">
      <c r="A33" s="580">
        <v>36</v>
      </c>
      <c r="B33" s="583" t="s">
        <v>521</v>
      </c>
      <c r="C33" s="467" t="s">
        <v>3</v>
      </c>
      <c r="D33" s="682"/>
      <c r="E33" s="699"/>
      <c r="F33" s="696"/>
    </row>
    <row r="34" spans="1:6" ht="15.75">
      <c r="A34" s="580">
        <v>37</v>
      </c>
      <c r="B34" s="469"/>
      <c r="C34" s="462" t="s">
        <v>522</v>
      </c>
      <c r="D34" s="682">
        <v>102362</v>
      </c>
      <c r="E34" s="682">
        <v>102362</v>
      </c>
      <c r="F34" s="696"/>
    </row>
    <row r="35" spans="1:6" ht="15.75">
      <c r="A35" s="580">
        <v>38</v>
      </c>
      <c r="B35" s="469"/>
      <c r="C35" s="462" t="s">
        <v>523</v>
      </c>
      <c r="D35" s="682">
        <f>105512</f>
        <v>105512</v>
      </c>
      <c r="E35" s="682">
        <f>105512</f>
        <v>105512</v>
      </c>
      <c r="F35" s="696"/>
    </row>
    <row r="36" spans="1:6" ht="15.75">
      <c r="A36" s="580"/>
      <c r="B36" s="469"/>
      <c r="C36" s="462" t="s">
        <v>524</v>
      </c>
      <c r="D36" s="684">
        <v>503937</v>
      </c>
      <c r="E36" s="684">
        <v>503937</v>
      </c>
      <c r="F36" s="696">
        <v>724000</v>
      </c>
    </row>
    <row r="37" spans="1:6" ht="15.75">
      <c r="A37" s="580">
        <v>39</v>
      </c>
      <c r="B37" s="469"/>
      <c r="C37" s="462" t="s">
        <v>336</v>
      </c>
      <c r="D37" s="684">
        <v>192189</v>
      </c>
      <c r="E37" s="684">
        <v>192189</v>
      </c>
      <c r="F37" s="696"/>
    </row>
    <row r="38" spans="1:6" ht="15.75">
      <c r="A38" s="580">
        <v>40</v>
      </c>
      <c r="B38" s="469"/>
      <c r="C38" s="462" t="s">
        <v>397</v>
      </c>
      <c r="D38" s="682">
        <f>SUM(D34:D37)</f>
        <v>904000</v>
      </c>
      <c r="E38" s="682">
        <f>SUM(E34:E37)</f>
        <v>904000</v>
      </c>
      <c r="F38" s="696"/>
    </row>
    <row r="39" spans="1:6" ht="15.75">
      <c r="A39" s="580">
        <v>41</v>
      </c>
      <c r="B39" s="469"/>
      <c r="C39" s="462"/>
      <c r="D39" s="682"/>
      <c r="E39" s="699"/>
      <c r="F39" s="696"/>
    </row>
    <row r="40" spans="1:6" ht="15.75">
      <c r="A40" s="580">
        <v>42</v>
      </c>
      <c r="B40" s="469"/>
      <c r="C40" s="462" t="s">
        <v>525</v>
      </c>
      <c r="D40" s="682">
        <v>1004106</v>
      </c>
      <c r="E40" s="682">
        <v>1004106</v>
      </c>
      <c r="F40" s="696"/>
    </row>
    <row r="41" spans="1:6" ht="15.75">
      <c r="A41" s="580">
        <v>45</v>
      </c>
      <c r="B41" s="469"/>
      <c r="C41" s="462" t="s">
        <v>336</v>
      </c>
      <c r="D41" s="682">
        <v>271094</v>
      </c>
      <c r="E41" s="682">
        <v>271094</v>
      </c>
      <c r="F41" s="696"/>
    </row>
    <row r="42" spans="1:6" ht="15.75">
      <c r="A42" s="580">
        <v>46</v>
      </c>
      <c r="B42" s="469"/>
      <c r="C42" s="462" t="s">
        <v>395</v>
      </c>
      <c r="D42" s="682">
        <f>SUM(D40:D41)</f>
        <v>1275200</v>
      </c>
      <c r="E42" s="682">
        <f>SUM(E40:E41)</f>
        <v>1275200</v>
      </c>
      <c r="F42" s="696"/>
    </row>
    <row r="43" spans="1:6" ht="15.75">
      <c r="A43" s="580">
        <v>47</v>
      </c>
      <c r="B43" s="469"/>
      <c r="C43" s="582"/>
      <c r="D43" s="683"/>
      <c r="E43" s="699"/>
      <c r="F43" s="696"/>
    </row>
    <row r="44" spans="1:6" ht="22.5">
      <c r="A44" s="580">
        <v>48</v>
      </c>
      <c r="B44" s="583" t="s">
        <v>526</v>
      </c>
      <c r="C44" s="467" t="s">
        <v>5</v>
      </c>
      <c r="D44" s="683"/>
      <c r="E44" s="699"/>
      <c r="F44" s="696"/>
    </row>
    <row r="45" spans="1:6" ht="15.75">
      <c r="A45" s="580">
        <v>49</v>
      </c>
      <c r="B45" s="469"/>
      <c r="C45" s="462"/>
      <c r="D45" s="683"/>
      <c r="E45" s="699"/>
      <c r="F45" s="696"/>
    </row>
    <row r="46" spans="1:6" ht="15.75">
      <c r="A46" s="580">
        <v>50</v>
      </c>
      <c r="B46" s="469" t="s">
        <v>527</v>
      </c>
      <c r="C46" s="462" t="s">
        <v>385</v>
      </c>
      <c r="D46" s="683"/>
      <c r="E46" s="699"/>
      <c r="F46" s="696"/>
    </row>
    <row r="47" spans="1:6" ht="15.75">
      <c r="A47" s="580">
        <v>51</v>
      </c>
      <c r="B47" s="469"/>
      <c r="C47" s="582" t="s">
        <v>528</v>
      </c>
      <c r="D47" s="683">
        <v>2500000</v>
      </c>
      <c r="E47" s="683">
        <v>2500000</v>
      </c>
      <c r="F47" s="696"/>
    </row>
    <row r="48" spans="1:6" ht="15.75">
      <c r="A48" s="580">
        <v>52</v>
      </c>
      <c r="B48" s="469"/>
      <c r="C48" s="582"/>
      <c r="D48" s="683"/>
      <c r="E48" s="699"/>
      <c r="F48" s="696"/>
    </row>
    <row r="49" spans="1:6" ht="20.25">
      <c r="A49" s="580">
        <v>53</v>
      </c>
      <c r="B49" s="581" t="s">
        <v>529</v>
      </c>
      <c r="C49" s="468" t="s">
        <v>398</v>
      </c>
      <c r="D49" s="685"/>
      <c r="E49" s="699"/>
      <c r="F49" s="696"/>
    </row>
    <row r="50" spans="1:6" ht="20.25">
      <c r="A50" s="580"/>
      <c r="B50" s="581">
        <v>522000</v>
      </c>
      <c r="C50" s="468" t="s">
        <v>595</v>
      </c>
      <c r="D50" s="685"/>
      <c r="E50" s="699"/>
      <c r="F50" s="696"/>
    </row>
    <row r="51" spans="1:6" ht="15.75">
      <c r="A51" s="580"/>
      <c r="B51" s="581"/>
      <c r="C51" s="698" t="s">
        <v>581</v>
      </c>
      <c r="D51" s="685">
        <v>354330</v>
      </c>
      <c r="E51" s="685">
        <v>354330</v>
      </c>
      <c r="F51" s="696"/>
    </row>
    <row r="52" spans="1:6" ht="15.75">
      <c r="A52" s="580"/>
      <c r="B52" s="581"/>
      <c r="C52" s="698" t="s">
        <v>596</v>
      </c>
      <c r="D52" s="685">
        <v>393700</v>
      </c>
      <c r="E52" s="685">
        <v>393700</v>
      </c>
      <c r="F52" s="696"/>
    </row>
    <row r="53" spans="1:6" ht="15.75">
      <c r="A53" s="580"/>
      <c r="B53" s="581"/>
      <c r="C53" s="698" t="s">
        <v>537</v>
      </c>
      <c r="D53" s="685">
        <v>201970</v>
      </c>
      <c r="E53" s="685">
        <v>201970</v>
      </c>
      <c r="F53" s="696"/>
    </row>
    <row r="54" spans="1:6" ht="15.75">
      <c r="A54" s="580"/>
      <c r="B54" s="581"/>
      <c r="C54" s="698" t="s">
        <v>300</v>
      </c>
      <c r="D54" s="685">
        <f>D53+D52+D51</f>
        <v>950000</v>
      </c>
      <c r="E54" s="685">
        <f>E53+E52+E51</f>
        <v>950000</v>
      </c>
      <c r="F54" s="696"/>
    </row>
    <row r="55" spans="1:6" ht="20.25">
      <c r="A55" s="580"/>
      <c r="B55" s="581"/>
      <c r="C55" s="468"/>
      <c r="D55" s="685"/>
      <c r="E55" s="699"/>
      <c r="F55" s="696"/>
    </row>
    <row r="56" spans="1:6" ht="15.75">
      <c r="A56" s="580">
        <v>54</v>
      </c>
      <c r="B56" s="581">
        <v>562913</v>
      </c>
      <c r="C56" s="469" t="s">
        <v>530</v>
      </c>
      <c r="D56" s="685">
        <v>2228819</v>
      </c>
      <c r="E56" s="695">
        <v>2228819</v>
      </c>
      <c r="F56" s="696">
        <v>2228819</v>
      </c>
    </row>
    <row r="57" spans="1:6" ht="15.75">
      <c r="A57" s="580"/>
      <c r="B57" s="581"/>
      <c r="C57" s="469" t="s">
        <v>589</v>
      </c>
      <c r="D57" s="685"/>
      <c r="E57" s="685">
        <v>28320</v>
      </c>
      <c r="F57" s="696">
        <v>28320</v>
      </c>
    </row>
    <row r="58" spans="1:6" ht="15.75">
      <c r="A58" s="580">
        <v>56</v>
      </c>
      <c r="B58" s="581"/>
      <c r="C58" s="461" t="s">
        <v>531</v>
      </c>
      <c r="D58" s="685">
        <v>601781</v>
      </c>
      <c r="E58" s="685">
        <v>609430</v>
      </c>
      <c r="F58" s="696">
        <v>609430</v>
      </c>
    </row>
    <row r="59" spans="1:6" ht="15.75">
      <c r="A59" s="580">
        <v>57</v>
      </c>
      <c r="B59" s="581"/>
      <c r="C59" s="469" t="s">
        <v>532</v>
      </c>
      <c r="D59" s="686">
        <f>SUM(D56:D58)</f>
        <v>2830600</v>
      </c>
      <c r="E59" s="686">
        <f>SUM(E56:E58)</f>
        <v>2866569</v>
      </c>
      <c r="F59" s="696">
        <v>2866569</v>
      </c>
    </row>
    <row r="60" spans="1:6" ht="15.75">
      <c r="A60" s="580">
        <v>58</v>
      </c>
      <c r="B60" s="581"/>
      <c r="C60" s="469"/>
      <c r="D60" s="681"/>
      <c r="E60" s="699"/>
      <c r="F60" s="696"/>
    </row>
    <row r="61" spans="1:6" ht="15.75">
      <c r="A61" s="580">
        <v>59</v>
      </c>
      <c r="B61" s="581">
        <v>813000</v>
      </c>
      <c r="C61" s="469" t="s">
        <v>533</v>
      </c>
      <c r="D61" s="686"/>
      <c r="E61" s="699"/>
      <c r="F61" s="696"/>
    </row>
    <row r="62" spans="1:6" ht="15.75">
      <c r="A62" s="580"/>
      <c r="B62" s="581"/>
      <c r="C62" s="469" t="s">
        <v>591</v>
      </c>
      <c r="D62" s="686"/>
      <c r="E62" s="397">
        <v>25000</v>
      </c>
      <c r="F62" s="696">
        <v>0</v>
      </c>
    </row>
    <row r="63" spans="1:6" ht="15.75">
      <c r="A63" s="580">
        <v>60</v>
      </c>
      <c r="B63" s="581"/>
      <c r="C63" s="469" t="s">
        <v>610</v>
      </c>
      <c r="D63" s="686">
        <v>300000</v>
      </c>
      <c r="E63" s="686">
        <v>300000</v>
      </c>
      <c r="F63" s="696">
        <v>309292</v>
      </c>
    </row>
    <row r="64" spans="1:6" ht="15.75">
      <c r="A64" s="580"/>
      <c r="B64" s="581"/>
      <c r="C64" s="469" t="s">
        <v>590</v>
      </c>
      <c r="D64" s="686">
        <v>5118000</v>
      </c>
      <c r="E64" s="699">
        <v>5905402</v>
      </c>
      <c r="F64" s="696">
        <v>5770000</v>
      </c>
    </row>
    <row r="65" spans="1:6" s="466" customFormat="1" ht="15.75">
      <c r="A65" s="580">
        <v>62</v>
      </c>
      <c r="B65" s="581"/>
      <c r="C65" s="461" t="s">
        <v>531</v>
      </c>
      <c r="D65" s="685">
        <v>1463000</v>
      </c>
      <c r="E65" s="717">
        <v>1682348</v>
      </c>
      <c r="F65" s="697">
        <v>1641409</v>
      </c>
    </row>
    <row r="66" spans="1:6" s="466" customFormat="1" ht="15.75">
      <c r="A66" s="580">
        <v>63</v>
      </c>
      <c r="B66" s="581"/>
      <c r="C66" s="463" t="s">
        <v>532</v>
      </c>
      <c r="D66" s="685">
        <f>SUM(D63:D65)</f>
        <v>6881000</v>
      </c>
      <c r="E66" s="685">
        <f>SUM(E62:E65)</f>
        <v>7912750</v>
      </c>
      <c r="F66" s="697">
        <v>7720701</v>
      </c>
    </row>
    <row r="67" spans="1:6" s="466" customFormat="1" ht="15.75">
      <c r="A67" s="580"/>
      <c r="B67" s="581"/>
      <c r="C67" s="463"/>
      <c r="D67" s="685"/>
      <c r="E67" s="717"/>
      <c r="F67" s="697"/>
    </row>
    <row r="68" spans="1:6" s="466" customFormat="1" ht="15.75">
      <c r="A68" s="580"/>
      <c r="B68" s="581">
        <v>841402</v>
      </c>
      <c r="C68" s="463" t="s">
        <v>19</v>
      </c>
      <c r="D68" s="685"/>
      <c r="E68" s="717"/>
      <c r="F68" s="697"/>
    </row>
    <row r="69" spans="1:6" s="466" customFormat="1" ht="15.75">
      <c r="A69" s="580"/>
      <c r="B69" s="581"/>
      <c r="C69" s="463" t="s">
        <v>534</v>
      </c>
      <c r="D69" s="685">
        <v>4464788</v>
      </c>
      <c r="E69" s="685">
        <v>4464788</v>
      </c>
      <c r="F69" s="697">
        <v>704788</v>
      </c>
    </row>
    <row r="70" spans="1:6" s="466" customFormat="1" ht="15.75">
      <c r="A70" s="580"/>
      <c r="B70" s="581"/>
      <c r="C70" s="463" t="s">
        <v>390</v>
      </c>
      <c r="D70" s="685">
        <v>1205293</v>
      </c>
      <c r="E70" s="685">
        <v>1205293</v>
      </c>
      <c r="F70" s="697">
        <v>190293</v>
      </c>
    </row>
    <row r="71" spans="1:6" s="466" customFormat="1" ht="15.75">
      <c r="A71" s="580"/>
      <c r="B71" s="581"/>
      <c r="C71" s="463" t="s">
        <v>401</v>
      </c>
      <c r="D71" s="685">
        <f>D70+D69</f>
        <v>5670081</v>
      </c>
      <c r="E71" s="685">
        <f>E70+E69</f>
        <v>5670081</v>
      </c>
      <c r="F71" s="697">
        <v>895081</v>
      </c>
    </row>
    <row r="72" spans="1:6" s="466" customFormat="1" ht="15.75">
      <c r="A72" s="580"/>
      <c r="B72" s="581"/>
      <c r="C72" s="463"/>
      <c r="D72" s="685"/>
      <c r="E72" s="717"/>
      <c r="F72" s="697"/>
    </row>
    <row r="73" spans="1:6" s="466" customFormat="1" ht="15.75">
      <c r="A73" s="580">
        <v>64</v>
      </c>
      <c r="B73" s="581">
        <v>841154</v>
      </c>
      <c r="C73" s="469" t="s">
        <v>535</v>
      </c>
      <c r="D73" s="686">
        <v>1653740</v>
      </c>
      <c r="E73" s="717">
        <v>1713771</v>
      </c>
      <c r="F73" s="697">
        <v>1630997</v>
      </c>
    </row>
    <row r="74" spans="1:6" s="466" customFormat="1" ht="15.75">
      <c r="A74" s="580"/>
      <c r="B74" s="581"/>
      <c r="C74" s="469" t="s">
        <v>611</v>
      </c>
      <c r="D74" s="686"/>
      <c r="E74" s="717"/>
      <c r="F74" s="697">
        <v>51181</v>
      </c>
    </row>
    <row r="75" spans="1:6" s="466" customFormat="1" ht="15.75">
      <c r="A75" s="580">
        <v>66</v>
      </c>
      <c r="B75" s="461"/>
      <c r="C75" s="461" t="s">
        <v>336</v>
      </c>
      <c r="D75" s="685">
        <v>446260</v>
      </c>
      <c r="E75" s="717">
        <v>462467</v>
      </c>
      <c r="F75" s="697">
        <v>454182</v>
      </c>
    </row>
    <row r="76" spans="1:6" s="466" customFormat="1" ht="15.75">
      <c r="A76" s="580">
        <v>68</v>
      </c>
      <c r="B76" s="461"/>
      <c r="C76" s="469" t="s">
        <v>399</v>
      </c>
      <c r="D76" s="686">
        <f>SUM(D73:D75)</f>
        <v>2100000</v>
      </c>
      <c r="E76" s="686">
        <f>SUM(E73:E75)</f>
        <v>2176238</v>
      </c>
      <c r="F76" s="697">
        <v>2136340</v>
      </c>
    </row>
    <row r="77" spans="1:6" s="466" customFormat="1" ht="15.75">
      <c r="A77" s="580">
        <v>69</v>
      </c>
      <c r="B77" s="461">
        <v>841403</v>
      </c>
      <c r="C77" s="461" t="s">
        <v>536</v>
      </c>
      <c r="D77" s="619">
        <v>8000000</v>
      </c>
      <c r="E77" s="619">
        <v>8000000</v>
      </c>
      <c r="F77" s="697">
        <v>0</v>
      </c>
    </row>
    <row r="78" spans="1:6" s="466" customFormat="1" ht="15.75">
      <c r="A78" s="580">
        <v>70</v>
      </c>
      <c r="B78" s="461"/>
      <c r="C78" s="469" t="s">
        <v>537</v>
      </c>
      <c r="D78" s="687">
        <v>2160000</v>
      </c>
      <c r="E78" s="687">
        <v>2160000</v>
      </c>
      <c r="F78" s="697">
        <v>0</v>
      </c>
    </row>
    <row r="79" spans="1:6" s="466" customFormat="1" ht="15.75">
      <c r="A79" s="580"/>
      <c r="B79" s="461"/>
      <c r="C79" s="584"/>
      <c r="D79" s="688"/>
      <c r="E79" s="717"/>
      <c r="F79" s="697"/>
    </row>
    <row r="80" spans="1:6" s="466" customFormat="1" ht="15.75">
      <c r="A80" s="580">
        <v>71</v>
      </c>
      <c r="B80" s="463">
        <v>890442</v>
      </c>
      <c r="C80" s="584" t="s">
        <v>33</v>
      </c>
      <c r="D80" s="688"/>
      <c r="E80" s="717"/>
      <c r="F80" s="697"/>
    </row>
    <row r="81" spans="1:6" s="466" customFormat="1" ht="15.75">
      <c r="A81" s="580">
        <v>72</v>
      </c>
      <c r="B81" s="461"/>
      <c r="C81" s="464" t="s">
        <v>538</v>
      </c>
      <c r="D81" s="465">
        <v>162000</v>
      </c>
      <c r="E81" s="465">
        <v>162000</v>
      </c>
      <c r="F81" s="697"/>
    </row>
    <row r="82" spans="1:6" s="466" customFormat="1" ht="15.75">
      <c r="A82" s="580">
        <v>73</v>
      </c>
      <c r="B82" s="585"/>
      <c r="C82" s="586" t="s">
        <v>539</v>
      </c>
      <c r="D82" s="689">
        <v>44000</v>
      </c>
      <c r="E82" s="689">
        <v>44000</v>
      </c>
      <c r="F82" s="697"/>
    </row>
    <row r="83" spans="1:6" ht="15.75">
      <c r="A83" s="587">
        <v>74</v>
      </c>
      <c r="B83" s="588"/>
      <c r="C83" s="589" t="s">
        <v>403</v>
      </c>
      <c r="D83" s="690">
        <f>SUM(D80:D82)</f>
        <v>206000</v>
      </c>
      <c r="E83" s="690">
        <f>SUM(E80:E82)</f>
        <v>206000</v>
      </c>
      <c r="F83" s="696"/>
    </row>
    <row r="84" spans="1:6" ht="15.75">
      <c r="A84" s="587">
        <v>75</v>
      </c>
      <c r="B84" s="588"/>
      <c r="C84" s="588"/>
      <c r="D84" s="691"/>
      <c r="E84" s="699"/>
      <c r="F84" s="696"/>
    </row>
    <row r="85" spans="1:6" ht="15.75">
      <c r="A85" s="587">
        <v>76</v>
      </c>
      <c r="B85" s="588"/>
      <c r="C85" s="588"/>
      <c r="D85" s="691"/>
      <c r="E85" s="699"/>
      <c r="F85" s="696"/>
    </row>
    <row r="86" spans="1:6" ht="15.75">
      <c r="A86" s="580">
        <v>77</v>
      </c>
      <c r="B86" s="590">
        <v>910123</v>
      </c>
      <c r="C86" s="584" t="s">
        <v>540</v>
      </c>
      <c r="D86" s="688"/>
      <c r="E86" s="699"/>
      <c r="F86" s="696"/>
    </row>
    <row r="87" spans="1:6" ht="15.75">
      <c r="A87" s="580">
        <v>78</v>
      </c>
      <c r="B87" s="464"/>
      <c r="C87" s="461" t="s">
        <v>541</v>
      </c>
      <c r="D87" s="685">
        <v>500000</v>
      </c>
      <c r="E87" s="685">
        <v>500000</v>
      </c>
      <c r="F87" s="696"/>
    </row>
    <row r="88" spans="1:6" ht="15.75">
      <c r="A88" s="580">
        <v>79</v>
      </c>
      <c r="B88" s="470"/>
      <c r="C88" s="470" t="s">
        <v>612</v>
      </c>
      <c r="D88" s="692">
        <f>SUM(D87:D87)</f>
        <v>500000</v>
      </c>
      <c r="E88" s="692">
        <f>SUM(E87:E87)</f>
        <v>500000</v>
      </c>
      <c r="F88" s="696">
        <v>116535</v>
      </c>
    </row>
    <row r="89" spans="1:6" ht="15.75">
      <c r="A89" s="580">
        <v>80</v>
      </c>
      <c r="B89" s="461"/>
      <c r="C89" s="585" t="s">
        <v>400</v>
      </c>
      <c r="D89" s="693">
        <v>135000</v>
      </c>
      <c r="E89" s="693">
        <v>135000</v>
      </c>
      <c r="F89" s="696">
        <v>31465</v>
      </c>
    </row>
    <row r="90" spans="1:6" ht="15.75">
      <c r="A90" s="580">
        <v>81</v>
      </c>
      <c r="B90" s="591"/>
      <c r="C90" s="589" t="s">
        <v>401</v>
      </c>
      <c r="D90" s="690">
        <f>D88+D89</f>
        <v>635000</v>
      </c>
      <c r="E90" s="690">
        <f>E88+E89</f>
        <v>635000</v>
      </c>
      <c r="F90" s="696">
        <v>148000</v>
      </c>
    </row>
    <row r="91" spans="1:6" ht="15.75">
      <c r="A91" s="580"/>
      <c r="B91" s="591">
        <v>932911</v>
      </c>
      <c r="C91" s="589" t="s">
        <v>597</v>
      </c>
      <c r="D91" s="690"/>
      <c r="E91" s="690"/>
      <c r="F91" s="696"/>
    </row>
    <row r="92" spans="1:6" ht="15.75">
      <c r="A92" s="580"/>
      <c r="B92" s="591"/>
      <c r="C92" s="589" t="s">
        <v>598</v>
      </c>
      <c r="D92" s="690">
        <v>236221</v>
      </c>
      <c r="E92" s="690">
        <v>236221</v>
      </c>
      <c r="F92" s="696"/>
    </row>
    <row r="93" spans="1:6" ht="15.75">
      <c r="A93" s="580"/>
      <c r="B93" s="591"/>
      <c r="C93" s="589" t="s">
        <v>599</v>
      </c>
      <c r="D93" s="690">
        <v>630000</v>
      </c>
      <c r="E93" s="690">
        <v>630000</v>
      </c>
      <c r="F93" s="696">
        <v>127559</v>
      </c>
    </row>
    <row r="94" spans="1:6" ht="15.75">
      <c r="A94" s="580"/>
      <c r="B94" s="591"/>
      <c r="C94" s="589" t="s">
        <v>390</v>
      </c>
      <c r="D94" s="690">
        <v>233779</v>
      </c>
      <c r="E94" s="690">
        <v>233779</v>
      </c>
      <c r="F94" s="696">
        <v>34441</v>
      </c>
    </row>
    <row r="95" spans="1:6" ht="15.75">
      <c r="A95" s="580">
        <v>82</v>
      </c>
      <c r="B95" s="591"/>
      <c r="C95" s="589" t="s">
        <v>300</v>
      </c>
      <c r="D95" s="690">
        <f>D94+D93+D92</f>
        <v>1100000</v>
      </c>
      <c r="E95" s="690">
        <f>E94+E93+E92</f>
        <v>1100000</v>
      </c>
      <c r="F95" s="696">
        <v>162000</v>
      </c>
    </row>
    <row r="96" spans="1:6" ht="15.75">
      <c r="A96" s="580"/>
      <c r="B96" s="591"/>
      <c r="C96" s="589"/>
      <c r="D96" s="690"/>
      <c r="E96" s="699"/>
      <c r="F96" s="696"/>
    </row>
    <row r="97" spans="1:6" s="466" customFormat="1" ht="15.75">
      <c r="A97" s="580">
        <v>83</v>
      </c>
      <c r="B97" s="591"/>
      <c r="C97" s="589" t="s">
        <v>404</v>
      </c>
      <c r="D97" s="690">
        <f>D56+D63+D73+D81+D87+D69+D77+D64+D93+D52+D51+D92</f>
        <v>24041598</v>
      </c>
      <c r="E97" s="690">
        <f>E56+E63+E73+E81+E87+E69+E77+E64+E92+E93+E62+E52+E51+E57</f>
        <v>24942351</v>
      </c>
      <c r="F97" s="697">
        <v>10967491</v>
      </c>
    </row>
    <row r="98" spans="1:6" ht="15.75">
      <c r="A98" s="580">
        <v>84</v>
      </c>
      <c r="B98" s="591"/>
      <c r="C98" s="589" t="s">
        <v>402</v>
      </c>
      <c r="D98" s="690">
        <f>D58+D65+D75+D82+D89+D70+D78+D94+D53</f>
        <v>6491083</v>
      </c>
      <c r="E98" s="690">
        <f>E58+E65+E75+E82+E89+E70+E78+E94+E53</f>
        <v>6734287</v>
      </c>
      <c r="F98" s="696">
        <v>2961220</v>
      </c>
    </row>
    <row r="99" spans="1:6" ht="15.75">
      <c r="A99" s="580">
        <v>85</v>
      </c>
      <c r="B99" s="591"/>
      <c r="C99" s="589" t="s">
        <v>405</v>
      </c>
      <c r="D99" s="690">
        <f>SUM(D97:D98)</f>
        <v>30532681</v>
      </c>
      <c r="E99" s="690">
        <f>SUM(E97:E98)</f>
        <v>31676638</v>
      </c>
      <c r="F99" s="696">
        <v>13928691</v>
      </c>
    </row>
    <row r="100" spans="1:6" ht="15.75">
      <c r="A100" s="587">
        <v>86</v>
      </c>
      <c r="B100" s="591"/>
      <c r="C100" s="589"/>
      <c r="D100" s="690"/>
      <c r="E100" s="699"/>
      <c r="F100" s="696"/>
    </row>
    <row r="101" spans="1:6" s="466" customFormat="1" ht="20.25">
      <c r="A101" s="587">
        <v>87</v>
      </c>
      <c r="B101" s="592" t="s">
        <v>542</v>
      </c>
      <c r="C101" s="593" t="s">
        <v>406</v>
      </c>
      <c r="D101" s="691"/>
      <c r="E101" s="717"/>
      <c r="F101" s="697"/>
    </row>
    <row r="102" spans="1:6" ht="15.75">
      <c r="A102" s="580">
        <v>88</v>
      </c>
      <c r="B102" s="592"/>
      <c r="C102" s="588"/>
      <c r="D102" s="691"/>
      <c r="E102" s="699"/>
      <c r="F102" s="696"/>
    </row>
    <row r="103" spans="1:6" ht="15.75">
      <c r="A103" s="580"/>
      <c r="B103" s="592">
        <v>381103</v>
      </c>
      <c r="C103" s="594" t="s">
        <v>604</v>
      </c>
      <c r="D103" s="700"/>
      <c r="E103" s="699"/>
      <c r="F103" s="696"/>
    </row>
    <row r="104" spans="1:6" ht="15.75">
      <c r="A104" s="580"/>
      <c r="B104" s="592"/>
      <c r="C104" s="594" t="s">
        <v>585</v>
      </c>
      <c r="D104" s="700"/>
      <c r="E104" s="699">
        <v>1045254</v>
      </c>
      <c r="F104" s="696">
        <v>1045254</v>
      </c>
    </row>
    <row r="105" spans="1:6" ht="15.75">
      <c r="A105" s="580"/>
      <c r="B105" s="592"/>
      <c r="C105" s="594" t="s">
        <v>336</v>
      </c>
      <c r="D105" s="700"/>
      <c r="E105" s="699">
        <v>282218</v>
      </c>
      <c r="F105" s="696">
        <v>282218</v>
      </c>
    </row>
    <row r="106" spans="1:6" ht="15.75">
      <c r="A106" s="580"/>
      <c r="B106" s="592"/>
      <c r="C106" s="594" t="s">
        <v>300</v>
      </c>
      <c r="D106" s="700"/>
      <c r="E106" s="699">
        <f>E105+E104</f>
        <v>1327472</v>
      </c>
      <c r="F106" s="696">
        <v>1327472</v>
      </c>
    </row>
    <row r="107" spans="1:6" ht="15.75">
      <c r="A107" s="580"/>
      <c r="B107" s="592"/>
      <c r="C107" s="594"/>
      <c r="D107" s="700"/>
      <c r="E107" s="699"/>
      <c r="F107" s="696"/>
    </row>
    <row r="108" spans="1:6" ht="15.75">
      <c r="A108" s="580">
        <v>89</v>
      </c>
      <c r="B108" s="463">
        <v>562913</v>
      </c>
      <c r="C108" s="584" t="s">
        <v>543</v>
      </c>
      <c r="D108" s="688">
        <v>1700989</v>
      </c>
      <c r="E108" s="688">
        <v>1700989</v>
      </c>
      <c r="F108" s="696">
        <v>1700989</v>
      </c>
    </row>
    <row r="109" spans="1:6" ht="15.75">
      <c r="A109" s="580">
        <v>90</v>
      </c>
      <c r="B109" s="461"/>
      <c r="C109" s="469" t="s">
        <v>394</v>
      </c>
      <c r="D109" s="686">
        <v>459267</v>
      </c>
      <c r="E109" s="686">
        <v>459267</v>
      </c>
      <c r="F109" s="696">
        <v>459267</v>
      </c>
    </row>
    <row r="110" spans="1:6" ht="15.75">
      <c r="A110" s="580">
        <v>91</v>
      </c>
      <c r="B110" s="585"/>
      <c r="C110" s="586" t="s">
        <v>544</v>
      </c>
      <c r="D110" s="689">
        <f>SUM(D108:D109)</f>
        <v>2160256</v>
      </c>
      <c r="E110" s="699"/>
      <c r="F110" s="696">
        <v>1959356</v>
      </c>
    </row>
    <row r="111" spans="1:6" ht="15.75">
      <c r="A111" s="580"/>
      <c r="B111" s="594"/>
      <c r="C111" s="595" t="s">
        <v>609</v>
      </c>
      <c r="D111" s="596"/>
      <c r="E111" s="699"/>
      <c r="F111" s="696">
        <v>130000</v>
      </c>
    </row>
    <row r="112" spans="1:6" ht="15.75">
      <c r="A112" s="580"/>
      <c r="B112" s="594">
        <v>813000</v>
      </c>
      <c r="C112" s="595" t="s">
        <v>600</v>
      </c>
      <c r="D112" s="596"/>
      <c r="E112" s="699"/>
      <c r="F112" s="696"/>
    </row>
    <row r="113" spans="1:6" ht="15.75">
      <c r="A113" s="580"/>
      <c r="B113" s="594"/>
      <c r="C113" s="595" t="s">
        <v>601</v>
      </c>
      <c r="D113" s="596">
        <v>1799293</v>
      </c>
      <c r="E113" s="596">
        <v>1815347</v>
      </c>
      <c r="F113" s="696">
        <v>2266117</v>
      </c>
    </row>
    <row r="114" spans="1:6" ht="15.75">
      <c r="A114" s="580"/>
      <c r="B114" s="594"/>
      <c r="C114" s="595" t="s">
        <v>582</v>
      </c>
      <c r="D114" s="596">
        <v>1574803</v>
      </c>
      <c r="E114" s="596">
        <v>1574803</v>
      </c>
      <c r="F114" s="696">
        <v>0</v>
      </c>
    </row>
    <row r="115" spans="1:6" ht="15.75">
      <c r="A115" s="580"/>
      <c r="B115" s="594"/>
      <c r="C115" s="595" t="s">
        <v>336</v>
      </c>
      <c r="D115" s="596">
        <v>911006</v>
      </c>
      <c r="E115" s="596">
        <v>915341</v>
      </c>
      <c r="F115" s="696">
        <v>611852</v>
      </c>
    </row>
    <row r="116" spans="1:6" ht="15.75">
      <c r="A116" s="580"/>
      <c r="B116" s="594"/>
      <c r="C116" s="595" t="s">
        <v>250</v>
      </c>
      <c r="D116" s="596">
        <v>4285102</v>
      </c>
      <c r="E116" s="596">
        <v>4285102</v>
      </c>
      <c r="F116" s="696">
        <v>2877969</v>
      </c>
    </row>
    <row r="117" spans="1:6" ht="15.75">
      <c r="A117" s="580"/>
      <c r="B117" s="594"/>
      <c r="C117" s="595"/>
      <c r="D117" s="596"/>
      <c r="E117" s="699"/>
      <c r="F117" s="696"/>
    </row>
    <row r="118" spans="1:6" ht="15.75">
      <c r="A118" s="580"/>
      <c r="B118" s="594">
        <v>841154</v>
      </c>
      <c r="C118" s="595" t="s">
        <v>605</v>
      </c>
      <c r="D118" s="596"/>
      <c r="E118" s="397"/>
      <c r="F118" s="696"/>
    </row>
    <row r="119" spans="1:6" ht="15.75">
      <c r="A119" s="580"/>
      <c r="B119" s="594"/>
      <c r="C119" s="595" t="s">
        <v>584</v>
      </c>
      <c r="D119" s="596"/>
      <c r="E119" s="397">
        <v>96780</v>
      </c>
      <c r="F119" s="696">
        <v>96780</v>
      </c>
    </row>
    <row r="120" spans="1:6" ht="15.75">
      <c r="A120" s="580"/>
      <c r="B120" s="594"/>
      <c r="C120" s="595" t="s">
        <v>336</v>
      </c>
      <c r="D120" s="596"/>
      <c r="E120" s="397">
        <v>26131</v>
      </c>
      <c r="F120" s="696">
        <v>26131</v>
      </c>
    </row>
    <row r="121" spans="1:6" ht="15.75">
      <c r="A121" s="580"/>
      <c r="B121" s="594"/>
      <c r="C121" s="595" t="s">
        <v>250</v>
      </c>
      <c r="D121" s="596"/>
      <c r="E121" s="397">
        <f>E120+E119</f>
        <v>122911</v>
      </c>
      <c r="F121" s="696">
        <v>122911</v>
      </c>
    </row>
    <row r="122" spans="1:6" ht="15.75">
      <c r="A122" s="580"/>
      <c r="B122" s="594"/>
      <c r="C122" s="595"/>
      <c r="D122" s="596"/>
      <c r="E122" s="397"/>
      <c r="F122" s="696"/>
    </row>
    <row r="123" spans="1:6" ht="15.75">
      <c r="A123" s="580"/>
      <c r="B123" s="594">
        <v>841403</v>
      </c>
      <c r="C123" s="595" t="s">
        <v>545</v>
      </c>
      <c r="D123" s="596">
        <v>600000</v>
      </c>
      <c r="E123" s="596">
        <v>600000</v>
      </c>
      <c r="F123" s="696">
        <v>0</v>
      </c>
    </row>
    <row r="124" spans="1:6" ht="15.75">
      <c r="A124" s="580"/>
      <c r="B124" s="594"/>
      <c r="C124" s="595" t="s">
        <v>546</v>
      </c>
      <c r="D124" s="596">
        <v>162000</v>
      </c>
      <c r="E124" s="596">
        <v>162000</v>
      </c>
      <c r="F124" s="696"/>
    </row>
    <row r="125" spans="1:6" ht="15.75">
      <c r="A125" s="580">
        <v>92</v>
      </c>
      <c r="B125" s="589"/>
      <c r="C125" s="589"/>
      <c r="D125" s="694"/>
      <c r="E125" s="699"/>
      <c r="F125" s="696"/>
    </row>
    <row r="126" spans="1:6" ht="15.75">
      <c r="A126" s="580"/>
      <c r="B126" s="589">
        <v>932911</v>
      </c>
      <c r="C126" s="589" t="s">
        <v>547</v>
      </c>
      <c r="D126" s="694"/>
      <c r="E126" s="699"/>
      <c r="F126" s="696"/>
    </row>
    <row r="127" spans="1:6" ht="15.75">
      <c r="A127" s="580"/>
      <c r="B127" s="589"/>
      <c r="C127" s="589" t="s">
        <v>548</v>
      </c>
      <c r="D127" s="690">
        <v>300000</v>
      </c>
      <c r="E127" s="690">
        <v>300000</v>
      </c>
      <c r="F127" s="696">
        <v>0</v>
      </c>
    </row>
    <row r="128" spans="1:6" ht="15.75">
      <c r="A128" s="580"/>
      <c r="B128" s="589"/>
      <c r="C128" s="589" t="s">
        <v>546</v>
      </c>
      <c r="D128" s="690">
        <v>81000</v>
      </c>
      <c r="E128" s="690">
        <v>81000</v>
      </c>
      <c r="F128" s="696"/>
    </row>
    <row r="129" spans="1:6" ht="15.75">
      <c r="A129" s="580"/>
      <c r="B129" s="589"/>
      <c r="C129" s="589" t="s">
        <v>549</v>
      </c>
      <c r="D129" s="690">
        <f>D127+D128</f>
        <v>381000</v>
      </c>
      <c r="E129" s="690">
        <f>E127+E128</f>
        <v>381000</v>
      </c>
      <c r="F129" s="696"/>
    </row>
    <row r="130" spans="1:6" ht="15.75">
      <c r="A130" s="580"/>
      <c r="B130" s="589"/>
      <c r="C130" s="589"/>
      <c r="D130" s="690"/>
      <c r="E130" s="699"/>
      <c r="F130" s="696"/>
    </row>
    <row r="131" spans="1:6" ht="15.75">
      <c r="A131" s="580">
        <v>93</v>
      </c>
      <c r="B131" s="597">
        <v>960302</v>
      </c>
      <c r="C131" s="589" t="s">
        <v>407</v>
      </c>
      <c r="D131" s="690"/>
      <c r="E131" s="699"/>
      <c r="F131" s="696"/>
    </row>
    <row r="132" spans="1:6" ht="15.75">
      <c r="A132" s="580">
        <v>94</v>
      </c>
      <c r="B132" s="598"/>
      <c r="C132" s="598" t="s">
        <v>548</v>
      </c>
      <c r="D132" s="695">
        <v>300000</v>
      </c>
      <c r="E132" s="695">
        <v>300000</v>
      </c>
      <c r="F132" s="696">
        <v>0</v>
      </c>
    </row>
    <row r="133" spans="1:6" ht="15.75">
      <c r="A133" s="580">
        <v>95</v>
      </c>
      <c r="B133" s="461"/>
      <c r="C133" s="461" t="s">
        <v>336</v>
      </c>
      <c r="D133" s="685">
        <v>81000</v>
      </c>
      <c r="E133" s="685">
        <v>81000</v>
      </c>
      <c r="F133" s="696"/>
    </row>
    <row r="134" spans="1:6" ht="15.75">
      <c r="A134" s="580">
        <v>96</v>
      </c>
      <c r="B134" s="461"/>
      <c r="C134" s="469" t="s">
        <v>395</v>
      </c>
      <c r="D134" s="686">
        <f>SUM(D132:D133)</f>
        <v>381000</v>
      </c>
      <c r="E134" s="686">
        <f>SUM(E132:E133)</f>
        <v>381000</v>
      </c>
      <c r="F134" s="696"/>
    </row>
    <row r="135" spans="1:6" ht="15.75">
      <c r="A135" s="580">
        <v>97</v>
      </c>
      <c r="B135" s="461"/>
      <c r="C135" s="469"/>
      <c r="D135" s="685"/>
      <c r="E135" s="699"/>
      <c r="F135" s="696"/>
    </row>
    <row r="136" spans="1:6" ht="15.75">
      <c r="A136" s="580">
        <v>98</v>
      </c>
      <c r="B136" s="469"/>
      <c r="C136" s="469" t="s">
        <v>408</v>
      </c>
      <c r="D136" s="686">
        <f>D132+D108+D127+D123+D114+D113</f>
        <v>6275085</v>
      </c>
      <c r="E136" s="686">
        <f>E132+E108+E127+E123+E114+E113+E119+E104</f>
        <v>7433173</v>
      </c>
      <c r="F136" s="696">
        <v>5239140</v>
      </c>
    </row>
    <row r="137" spans="1:6" ht="15.75">
      <c r="A137" s="580">
        <v>99</v>
      </c>
      <c r="B137" s="461"/>
      <c r="C137" s="469" t="s">
        <v>394</v>
      </c>
      <c r="D137" s="686">
        <f>D133+D109+D128+D124+D115</f>
        <v>1694273</v>
      </c>
      <c r="E137" s="686">
        <f>E133+E109+E128+E124+E115+E105+E120</f>
        <v>2006957</v>
      </c>
      <c r="F137" s="696">
        <v>1379468</v>
      </c>
    </row>
    <row r="138" spans="1:6" ht="15.75">
      <c r="A138" s="580">
        <v>100</v>
      </c>
      <c r="B138" s="461"/>
      <c r="C138" s="469" t="s">
        <v>409</v>
      </c>
      <c r="D138" s="686">
        <f>SUM(D136:D137)</f>
        <v>7969358</v>
      </c>
      <c r="E138" s="686">
        <f>SUM(E136:E137)</f>
        <v>9440130</v>
      </c>
      <c r="F138" s="696">
        <v>6618608</v>
      </c>
    </row>
    <row r="139" spans="1:6" ht="15.75">
      <c r="A139" s="580">
        <v>101</v>
      </c>
      <c r="B139" s="461"/>
      <c r="C139" s="461"/>
      <c r="D139" s="685"/>
      <c r="E139" s="699"/>
      <c r="F139" s="696"/>
    </row>
    <row r="140" spans="1:6" ht="15.75">
      <c r="A140" s="599">
        <v>102</v>
      </c>
      <c r="B140" s="461"/>
      <c r="C140" s="469" t="s">
        <v>410</v>
      </c>
      <c r="D140" s="686">
        <f>D138+D99+D47</f>
        <v>41002039</v>
      </c>
      <c r="E140" s="686">
        <f>E138+E99+E47</f>
        <v>43616768</v>
      </c>
      <c r="F140" s="696">
        <v>20547299</v>
      </c>
    </row>
    <row r="141" spans="1:6" ht="15.75">
      <c r="A141" s="600">
        <v>103</v>
      </c>
      <c r="B141" s="601"/>
      <c r="C141" s="461"/>
      <c r="D141" s="685"/>
      <c r="E141" s="699"/>
      <c r="F141" s="696"/>
    </row>
    <row r="142" spans="1:6" ht="15.75">
      <c r="A142" s="600">
        <v>104</v>
      </c>
      <c r="B142" s="601"/>
      <c r="C142" s="469" t="s">
        <v>411</v>
      </c>
      <c r="D142" s="686"/>
      <c r="E142" s="699"/>
      <c r="F142" s="696"/>
    </row>
    <row r="143" spans="1:6" ht="15.75">
      <c r="A143" s="600">
        <v>105</v>
      </c>
      <c r="B143" s="601"/>
      <c r="C143" s="469" t="s">
        <v>412</v>
      </c>
      <c r="D143" s="686">
        <f>D47+D9</f>
        <v>4500000</v>
      </c>
      <c r="E143" s="686">
        <f>E47+E9</f>
        <v>4500000</v>
      </c>
      <c r="F143" s="696"/>
    </row>
    <row r="144" spans="1:6" ht="15.75">
      <c r="A144" s="600">
        <v>106</v>
      </c>
      <c r="B144" s="601"/>
      <c r="C144" s="469" t="s">
        <v>413</v>
      </c>
      <c r="D144" s="686">
        <f>D99+D19+D38</f>
        <v>180960083</v>
      </c>
      <c r="E144" s="686">
        <f>E99+E19+E38</f>
        <v>158963869</v>
      </c>
      <c r="F144" s="696"/>
    </row>
    <row r="145" spans="1:6" ht="15.75">
      <c r="A145" s="600">
        <v>107</v>
      </c>
      <c r="B145" s="601"/>
      <c r="C145" s="469" t="s">
        <v>414</v>
      </c>
      <c r="D145" s="686">
        <f>D138+D29+D42</f>
        <v>34139644</v>
      </c>
      <c r="E145" s="686">
        <f>E138+E29+E42</f>
        <v>56093657</v>
      </c>
      <c r="F145" s="696"/>
    </row>
    <row r="146" spans="1:6" ht="15.75">
      <c r="A146" s="600">
        <v>108</v>
      </c>
      <c r="B146" s="601"/>
      <c r="C146" s="469" t="s">
        <v>415</v>
      </c>
      <c r="D146" s="686">
        <f>SUM(D143:D145)</f>
        <v>219599727</v>
      </c>
      <c r="E146" s="686">
        <f>SUM(E143:E145)</f>
        <v>219557526</v>
      </c>
      <c r="F146" s="696"/>
    </row>
  </sheetData>
  <sheetProtection selectLockedCells="1" selectUnlockedCells="1"/>
  <mergeCells count="1">
    <mergeCell ref="B1:D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6" r:id="rId1"/>
  <headerFooter alignWithMargins="0">
    <oddHeader>&amp;L&amp;D&amp;C&amp;P/&amp;N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1"/>
  <sheetViews>
    <sheetView view="pageBreakPreview" zoomScale="90" zoomScaleSheetLayoutView="90" zoomScalePageLayoutView="0" workbookViewId="0" topLeftCell="A79">
      <selection activeCell="E54" sqref="E54"/>
    </sheetView>
  </sheetViews>
  <sheetFormatPr defaultColWidth="8.41015625" defaultRowHeight="18"/>
  <cols>
    <col min="1" max="1" width="8.41015625" style="200" customWidth="1"/>
    <col min="2" max="2" width="35.58203125" style="200" customWidth="1"/>
    <col min="3" max="3" width="9" style="201" customWidth="1"/>
    <col min="4" max="5" width="13.33203125" style="201" customWidth="1"/>
    <col min="6" max="6" width="10" style="200" customWidth="1"/>
    <col min="7" max="7" width="7.08203125" style="200" customWidth="1"/>
    <col min="8" max="8" width="10" style="200" customWidth="1"/>
    <col min="9" max="9" width="7.08203125" style="200" customWidth="1"/>
    <col min="10" max="249" width="7.08203125" style="2" customWidth="1"/>
    <col min="250" max="16384" width="8.41015625" style="2" customWidth="1"/>
  </cols>
  <sheetData>
    <row r="1" spans="3:5" ht="18.75">
      <c r="C1" s="604" t="s">
        <v>554</v>
      </c>
      <c r="D1" s="604" t="s">
        <v>554</v>
      </c>
      <c r="E1" s="604" t="s">
        <v>554</v>
      </c>
    </row>
    <row r="2" spans="1:5" ht="18.75">
      <c r="A2" s="719" t="s">
        <v>424</v>
      </c>
      <c r="B2" s="719"/>
      <c r="C2" s="719"/>
      <c r="D2" s="719"/>
      <c r="E2" s="634"/>
    </row>
    <row r="3" spans="3:5" ht="18.75">
      <c r="C3" s="524"/>
      <c r="D3" s="524"/>
      <c r="E3" s="524"/>
    </row>
    <row r="4" spans="1:5" ht="18.75">
      <c r="A4" s="202">
        <v>522001</v>
      </c>
      <c r="B4" s="203" t="s">
        <v>7</v>
      </c>
      <c r="C4" s="523" t="s">
        <v>416</v>
      </c>
      <c r="D4" s="523" t="s">
        <v>583</v>
      </c>
      <c r="E4" s="523" t="s">
        <v>606</v>
      </c>
    </row>
    <row r="5" spans="1:8" ht="18.75">
      <c r="A5" s="204" t="s">
        <v>241</v>
      </c>
      <c r="B5" s="205" t="s">
        <v>242</v>
      </c>
      <c r="C5" s="206"/>
      <c r="D5" s="206"/>
      <c r="E5" s="206"/>
      <c r="H5"/>
    </row>
    <row r="6" spans="1:8" ht="13.5" customHeight="1">
      <c r="A6" s="207" t="s">
        <v>46</v>
      </c>
      <c r="B6" s="208" t="s">
        <v>47</v>
      </c>
      <c r="C6" s="209">
        <v>4533000</v>
      </c>
      <c r="D6" s="209">
        <v>4533000</v>
      </c>
      <c r="E6" s="209">
        <v>1349907</v>
      </c>
      <c r="F6" s="200" t="s">
        <v>439</v>
      </c>
      <c r="H6"/>
    </row>
    <row r="7" spans="1:8" ht="13.5" customHeight="1">
      <c r="A7" s="210" t="s">
        <v>48</v>
      </c>
      <c r="B7" s="211" t="s">
        <v>49</v>
      </c>
      <c r="C7" s="209"/>
      <c r="D7" s="209"/>
      <c r="E7" s="209"/>
      <c r="F7" s="200" t="s">
        <v>441</v>
      </c>
      <c r="H7"/>
    </row>
    <row r="8" spans="1:8" ht="13.5" customHeight="1">
      <c r="A8" s="210" t="s">
        <v>50</v>
      </c>
      <c r="B8" s="211" t="s">
        <v>51</v>
      </c>
      <c r="C8" s="209"/>
      <c r="D8" s="209"/>
      <c r="E8" s="209"/>
      <c r="F8" s="200" t="s">
        <v>440</v>
      </c>
      <c r="H8"/>
    </row>
    <row r="9" spans="1:5" ht="13.5" customHeight="1">
      <c r="A9" s="210" t="s">
        <v>52</v>
      </c>
      <c r="B9" s="211" t="s">
        <v>53</v>
      </c>
      <c r="C9" s="209"/>
      <c r="D9" s="209"/>
      <c r="E9" s="209"/>
    </row>
    <row r="10" spans="1:5" ht="13.5" customHeight="1">
      <c r="A10" s="210" t="s">
        <v>54</v>
      </c>
      <c r="B10" s="212" t="s">
        <v>55</v>
      </c>
      <c r="C10" s="209"/>
      <c r="D10" s="209"/>
      <c r="E10" s="209"/>
    </row>
    <row r="11" spans="1:6" ht="13.5" customHeight="1">
      <c r="A11" s="210" t="s">
        <v>56</v>
      </c>
      <c r="B11" s="212" t="s">
        <v>57</v>
      </c>
      <c r="C11" s="209"/>
      <c r="D11" s="209"/>
      <c r="E11" s="209"/>
      <c r="F11" s="213"/>
    </row>
    <row r="12" spans="1:5" ht="13.5" customHeight="1">
      <c r="A12" s="210" t="s">
        <v>58</v>
      </c>
      <c r="B12" s="214" t="s">
        <v>229</v>
      </c>
      <c r="C12" s="209"/>
      <c r="D12" s="209"/>
      <c r="E12" s="209"/>
    </row>
    <row r="13" spans="1:6" ht="13.5" customHeight="1">
      <c r="A13" s="210" t="s">
        <v>60</v>
      </c>
      <c r="B13" s="214" t="s">
        <v>61</v>
      </c>
      <c r="C13" s="209">
        <v>298018</v>
      </c>
      <c r="D13" s="209">
        <v>298018</v>
      </c>
      <c r="E13" s="209">
        <v>149004</v>
      </c>
      <c r="F13" s="200" t="s">
        <v>442</v>
      </c>
    </row>
    <row r="14" spans="1:5" ht="13.5" customHeight="1">
      <c r="A14" s="210" t="s">
        <v>62</v>
      </c>
      <c r="B14" s="211" t="s">
        <v>230</v>
      </c>
      <c r="C14" s="209"/>
      <c r="D14" s="209"/>
      <c r="E14" s="209"/>
    </row>
    <row r="15" spans="1:6" ht="13.5" customHeight="1">
      <c r="A15" s="215" t="s">
        <v>64</v>
      </c>
      <c r="B15" s="216" t="s">
        <v>243</v>
      </c>
      <c r="C15" s="499">
        <v>150000</v>
      </c>
      <c r="D15" s="639">
        <v>197200</v>
      </c>
      <c r="E15" s="499">
        <v>256044</v>
      </c>
      <c r="F15" s="636" t="s">
        <v>586</v>
      </c>
    </row>
    <row r="16" spans="1:8" ht="13.5" customHeight="1">
      <c r="A16" s="217" t="s">
        <v>65</v>
      </c>
      <c r="B16" s="218" t="s">
        <v>66</v>
      </c>
      <c r="C16" s="627">
        <v>381000</v>
      </c>
      <c r="D16" s="501">
        <v>381000</v>
      </c>
      <c r="E16" s="501"/>
      <c r="H16"/>
    </row>
    <row r="17" spans="1:5" ht="15" customHeight="1">
      <c r="A17" s="219" t="s">
        <v>67</v>
      </c>
      <c r="B17" s="220" t="s">
        <v>68</v>
      </c>
      <c r="C17" s="500">
        <f>SUM(C6:C16)</f>
        <v>5362018</v>
      </c>
      <c r="D17" s="640">
        <f>SUM(D6:D16)</f>
        <v>5409218</v>
      </c>
      <c r="E17" s="500">
        <f>SUM(E6:E16)</f>
        <v>1754955</v>
      </c>
    </row>
    <row r="18" spans="1:5" ht="15.75" customHeight="1">
      <c r="A18" s="222" t="s">
        <v>69</v>
      </c>
      <c r="B18" s="223" t="s">
        <v>70</v>
      </c>
      <c r="C18" s="209"/>
      <c r="D18" s="209"/>
      <c r="E18" s="209"/>
    </row>
    <row r="19" spans="1:5" ht="15.75" customHeight="1">
      <c r="A19" s="222" t="s">
        <v>71</v>
      </c>
      <c r="B19" s="223" t="s">
        <v>72</v>
      </c>
      <c r="C19" s="209"/>
      <c r="D19" s="209"/>
      <c r="E19" s="209"/>
    </row>
    <row r="20" spans="1:5" ht="15.75" customHeight="1">
      <c r="A20" s="222" t="s">
        <v>73</v>
      </c>
      <c r="B20" s="223" t="s">
        <v>74</v>
      </c>
      <c r="C20" s="209"/>
      <c r="D20" s="209"/>
      <c r="E20" s="209"/>
    </row>
    <row r="21" spans="1:5" ht="15.75" customHeight="1">
      <c r="A21" s="222" t="s">
        <v>75</v>
      </c>
      <c r="B21" s="223" t="s">
        <v>76</v>
      </c>
      <c r="C21" s="209"/>
      <c r="D21" s="209"/>
      <c r="E21" s="209"/>
    </row>
    <row r="22" spans="1:5" ht="15.75" customHeight="1">
      <c r="A22" s="219" t="s">
        <v>77</v>
      </c>
      <c r="B22" s="220" t="s">
        <v>78</v>
      </c>
      <c r="C22" s="221">
        <f>SUM(C18:C21)</f>
        <v>0</v>
      </c>
      <c r="D22" s="221">
        <f>SUM(D18:D21)</f>
        <v>0</v>
      </c>
      <c r="E22" s="221">
        <f>SUM(E18:E21)</f>
        <v>0</v>
      </c>
    </row>
    <row r="23" spans="1:5" ht="13.5" customHeight="1">
      <c r="A23" s="224" t="s">
        <v>79</v>
      </c>
      <c r="B23" s="225" t="s">
        <v>80</v>
      </c>
      <c r="C23" s="500">
        <f>SUM(C22,C17)</f>
        <v>5362018</v>
      </c>
      <c r="D23" s="500">
        <f>SUM(D22,D17)</f>
        <v>5409218</v>
      </c>
      <c r="E23" s="500">
        <f>SUM(E22,E17)</f>
        <v>1754955</v>
      </c>
    </row>
    <row r="24" spans="1:6" ht="15.75" customHeight="1">
      <c r="A24" s="226"/>
      <c r="B24" s="227"/>
      <c r="C24" s="209"/>
      <c r="D24" s="209"/>
      <c r="E24" s="209"/>
      <c r="F24" s="200" t="s">
        <v>447</v>
      </c>
    </row>
    <row r="25" spans="1:8" ht="15.75" customHeight="1">
      <c r="A25" s="228" t="s">
        <v>81</v>
      </c>
      <c r="B25" s="229" t="s">
        <v>419</v>
      </c>
      <c r="C25" s="628">
        <v>995900</v>
      </c>
      <c r="D25" s="641">
        <v>1005399</v>
      </c>
      <c r="E25" s="489">
        <v>457004</v>
      </c>
      <c r="F25" s="476" t="s">
        <v>443</v>
      </c>
      <c r="G25" s="476"/>
      <c r="H25" s="476"/>
    </row>
    <row r="26" spans="1:8" ht="15.75" customHeight="1">
      <c r="A26" s="230" t="s">
        <v>83</v>
      </c>
      <c r="B26" s="229" t="s">
        <v>84</v>
      </c>
      <c r="C26" s="477"/>
      <c r="D26" s="477"/>
      <c r="E26" s="477"/>
      <c r="F26" s="476" t="s">
        <v>444</v>
      </c>
      <c r="G26" s="476"/>
      <c r="H26" s="476"/>
    </row>
    <row r="27" spans="1:8" ht="15.75" customHeight="1">
      <c r="A27" s="231" t="s">
        <v>85</v>
      </c>
      <c r="B27" s="232" t="s">
        <v>86</v>
      </c>
      <c r="C27" s="477">
        <v>49233</v>
      </c>
      <c r="D27" s="477">
        <v>49233</v>
      </c>
      <c r="E27" s="477">
        <v>24619</v>
      </c>
      <c r="F27" s="476" t="s">
        <v>445</v>
      </c>
      <c r="G27" s="476"/>
      <c r="H27" s="476"/>
    </row>
    <row r="28" spans="1:8" ht="15.75" customHeight="1">
      <c r="A28" s="233" t="s">
        <v>87</v>
      </c>
      <c r="B28" s="232" t="s">
        <v>88</v>
      </c>
      <c r="C28" s="49">
        <v>52761</v>
      </c>
      <c r="D28" s="49">
        <v>52761</v>
      </c>
      <c r="E28" s="49">
        <v>26374</v>
      </c>
      <c r="F28" s="476" t="s">
        <v>446</v>
      </c>
      <c r="G28" s="476"/>
      <c r="H28" s="476"/>
    </row>
    <row r="29" spans="1:8" ht="15.75" customHeight="1">
      <c r="A29" s="234" t="s">
        <v>89</v>
      </c>
      <c r="B29" s="235" t="s">
        <v>90</v>
      </c>
      <c r="C29" s="221">
        <f>SUM(C25:C28)</f>
        <v>1097894</v>
      </c>
      <c r="D29" s="642">
        <f>SUM(D25:D28)</f>
        <v>1107393</v>
      </c>
      <c r="E29" s="703">
        <f>SUM(E25:E28)</f>
        <v>507997</v>
      </c>
      <c r="F29" s="485" t="s">
        <v>567</v>
      </c>
      <c r="G29" s="476"/>
      <c r="H29" s="476"/>
    </row>
    <row r="30" spans="1:5" ht="16.5" customHeight="1">
      <c r="A30" s="236"/>
      <c r="B30" s="205"/>
      <c r="C30" s="209"/>
      <c r="D30" s="209"/>
      <c r="E30" s="209"/>
    </row>
    <row r="31" spans="1:5" ht="15" customHeight="1">
      <c r="A31" s="207" t="s">
        <v>91</v>
      </c>
      <c r="B31" s="237" t="s">
        <v>92</v>
      </c>
      <c r="C31" s="209"/>
      <c r="D31" s="209"/>
      <c r="E31" s="209"/>
    </row>
    <row r="32" spans="1:5" ht="15" customHeight="1">
      <c r="A32" s="210" t="s">
        <v>93</v>
      </c>
      <c r="B32" s="211" t="s">
        <v>233</v>
      </c>
      <c r="C32" s="209"/>
      <c r="D32" s="209"/>
      <c r="E32" s="209"/>
    </row>
    <row r="33" spans="1:5" ht="15" customHeight="1">
      <c r="A33" s="210" t="s">
        <v>95</v>
      </c>
      <c r="B33" s="211" t="s">
        <v>96</v>
      </c>
      <c r="C33" s="209"/>
      <c r="D33" s="209"/>
      <c r="E33" s="209"/>
    </row>
    <row r="34" spans="1:5" ht="15" customHeight="1">
      <c r="A34" s="210" t="s">
        <v>97</v>
      </c>
      <c r="B34" s="211" t="s">
        <v>98</v>
      </c>
      <c r="C34" s="209"/>
      <c r="D34" s="209"/>
      <c r="E34" s="209"/>
    </row>
    <row r="35" spans="1:5" ht="15" customHeight="1">
      <c r="A35" s="210" t="s">
        <v>99</v>
      </c>
      <c r="B35" s="211" t="s">
        <v>100</v>
      </c>
      <c r="C35" s="209"/>
      <c r="D35" s="209"/>
      <c r="E35" s="209"/>
    </row>
    <row r="36" spans="1:5" ht="15" customHeight="1">
      <c r="A36" s="210" t="s">
        <v>101</v>
      </c>
      <c r="B36" s="238" t="s">
        <v>102</v>
      </c>
      <c r="C36" s="239">
        <f>SUM(C31:C35)</f>
        <v>0</v>
      </c>
      <c r="D36" s="239">
        <f>SUM(D31:D35)</f>
        <v>0</v>
      </c>
      <c r="E36" s="239">
        <f>SUM(E31:E35)</f>
        <v>0</v>
      </c>
    </row>
    <row r="37" spans="1:5" ht="13.5" customHeight="1">
      <c r="A37" s="210" t="s">
        <v>103</v>
      </c>
      <c r="B37" s="211" t="s">
        <v>104</v>
      </c>
      <c r="C37" s="239"/>
      <c r="D37" s="239"/>
      <c r="E37" s="239"/>
    </row>
    <row r="38" spans="1:5" ht="13.5" customHeight="1">
      <c r="A38" s="210" t="s">
        <v>105</v>
      </c>
      <c r="B38" s="211" t="s">
        <v>106</v>
      </c>
      <c r="C38" s="209"/>
      <c r="D38" s="209"/>
      <c r="E38" s="209"/>
    </row>
    <row r="39" spans="1:5" ht="13.5" customHeight="1">
      <c r="A39" s="210" t="s">
        <v>107</v>
      </c>
      <c r="B39" s="211" t="s">
        <v>108</v>
      </c>
      <c r="C39" s="209"/>
      <c r="D39" s="209"/>
      <c r="E39" s="209"/>
    </row>
    <row r="40" spans="1:5" ht="13.5" customHeight="1">
      <c r="A40" s="210" t="s">
        <v>109</v>
      </c>
      <c r="B40" s="211" t="s">
        <v>110</v>
      </c>
      <c r="C40" s="209">
        <v>100000</v>
      </c>
      <c r="D40" s="209">
        <v>100000</v>
      </c>
      <c r="E40" s="209">
        <v>100000</v>
      </c>
    </row>
    <row r="41" spans="1:6" ht="13.5" customHeight="1">
      <c r="A41" s="240" t="s">
        <v>111</v>
      </c>
      <c r="B41" s="241" t="s">
        <v>112</v>
      </c>
      <c r="C41" s="527">
        <v>2500000</v>
      </c>
      <c r="D41" s="527">
        <v>2500000</v>
      </c>
      <c r="E41" s="527">
        <v>885039</v>
      </c>
      <c r="F41" s="242" t="s">
        <v>244</v>
      </c>
    </row>
    <row r="42" spans="1:9" ht="13.5" customHeight="1">
      <c r="A42" s="224" t="s">
        <v>113</v>
      </c>
      <c r="B42" s="243" t="s">
        <v>114</v>
      </c>
      <c r="C42" s="244">
        <f>SUM(C41,C36)</f>
        <v>2500000</v>
      </c>
      <c r="D42" s="244">
        <f>SUM(D41,D36)</f>
        <v>2500000</v>
      </c>
      <c r="E42" s="244">
        <f>SUM(E41,E36)</f>
        <v>885039</v>
      </c>
      <c r="F42" s="476" t="s">
        <v>417</v>
      </c>
      <c r="G42" s="476"/>
      <c r="H42" s="476"/>
      <c r="I42" s="476"/>
    </row>
    <row r="43" spans="1:6" ht="15" customHeight="1">
      <c r="A43" s="245" t="s">
        <v>115</v>
      </c>
      <c r="B43" s="246" t="s">
        <v>116</v>
      </c>
      <c r="C43" s="526">
        <f>C42+C40</f>
        <v>2600000</v>
      </c>
      <c r="D43" s="526">
        <f>D42+D40</f>
        <v>2600000</v>
      </c>
      <c r="E43" s="526">
        <f>E42+E40</f>
        <v>985039</v>
      </c>
      <c r="F43" s="200" t="s">
        <v>422</v>
      </c>
    </row>
    <row r="44" spans="1:6" ht="13.5" customHeight="1">
      <c r="A44" s="207" t="s">
        <v>117</v>
      </c>
      <c r="B44" s="237" t="s">
        <v>118</v>
      </c>
      <c r="C44" s="209">
        <v>0</v>
      </c>
      <c r="D44" s="209">
        <v>0</v>
      </c>
      <c r="E44" s="209">
        <v>0</v>
      </c>
      <c r="F44" s="200" t="s">
        <v>423</v>
      </c>
    </row>
    <row r="45" spans="1:5" ht="13.5" customHeight="1">
      <c r="A45" s="247" t="s">
        <v>119</v>
      </c>
      <c r="B45" s="248" t="s">
        <v>120</v>
      </c>
      <c r="C45" s="209">
        <v>0</v>
      </c>
      <c r="D45" s="209">
        <v>0</v>
      </c>
      <c r="E45" s="209">
        <v>0</v>
      </c>
    </row>
    <row r="46" spans="1:5" ht="13.5" customHeight="1">
      <c r="A46" s="210" t="s">
        <v>121</v>
      </c>
      <c r="B46" s="211" t="s">
        <v>122</v>
      </c>
      <c r="C46" s="244">
        <v>0</v>
      </c>
      <c r="D46" s="244">
        <v>0</v>
      </c>
      <c r="E46" s="244">
        <v>0</v>
      </c>
    </row>
    <row r="47" spans="1:5" ht="13.5" customHeight="1">
      <c r="A47" s="249" t="s">
        <v>123</v>
      </c>
      <c r="B47" s="250" t="s">
        <v>124</v>
      </c>
      <c r="C47" s="244">
        <v>0</v>
      </c>
      <c r="D47" s="244">
        <v>0</v>
      </c>
      <c r="E47" s="244">
        <v>0</v>
      </c>
    </row>
    <row r="48" spans="1:5" ht="13.5" customHeight="1">
      <c r="A48" s="210" t="s">
        <v>125</v>
      </c>
      <c r="B48" s="211" t="s">
        <v>126</v>
      </c>
      <c r="C48" s="209">
        <v>0</v>
      </c>
      <c r="D48" s="209">
        <v>0</v>
      </c>
      <c r="E48" s="209">
        <v>0</v>
      </c>
    </row>
    <row r="49" spans="1:5" ht="13.5" customHeight="1">
      <c r="A49" s="210" t="s">
        <v>127</v>
      </c>
      <c r="B49" s="211" t="s">
        <v>128</v>
      </c>
      <c r="C49" s="209">
        <v>0</v>
      </c>
      <c r="D49" s="209">
        <v>0</v>
      </c>
      <c r="E49" s="209">
        <v>0</v>
      </c>
    </row>
    <row r="50" spans="1:5" ht="13.5" customHeight="1">
      <c r="A50" s="210" t="s">
        <v>129</v>
      </c>
      <c r="B50" s="211" t="s">
        <v>130</v>
      </c>
      <c r="C50" s="244">
        <v>0</v>
      </c>
      <c r="D50" s="244">
        <v>0</v>
      </c>
      <c r="E50" s="244">
        <v>0</v>
      </c>
    </row>
    <row r="51" spans="1:5" ht="13.5" customHeight="1">
      <c r="A51" s="249" t="s">
        <v>131</v>
      </c>
      <c r="B51" s="250" t="s">
        <v>132</v>
      </c>
      <c r="C51" s="244">
        <f>SUM(C48:C50)</f>
        <v>0</v>
      </c>
      <c r="D51" s="244">
        <f>SUM(D48:D50)</f>
        <v>0</v>
      </c>
      <c r="E51" s="244">
        <f>SUM(E48:E50)</f>
        <v>0</v>
      </c>
    </row>
    <row r="52" spans="1:6" ht="13.5" customHeight="1">
      <c r="A52" s="251" t="s">
        <v>133</v>
      </c>
      <c r="B52" s="238" t="s">
        <v>134</v>
      </c>
      <c r="C52" s="209">
        <v>1200000</v>
      </c>
      <c r="D52" s="209">
        <v>1200000</v>
      </c>
      <c r="E52" s="209"/>
      <c r="F52" s="200" t="s">
        <v>569</v>
      </c>
    </row>
    <row r="53" spans="1:5" ht="13.5" customHeight="1">
      <c r="A53" s="210" t="s">
        <v>135</v>
      </c>
      <c r="B53" s="211" t="s">
        <v>136</v>
      </c>
      <c r="C53" s="209">
        <v>2000000</v>
      </c>
      <c r="D53" s="209">
        <v>2000000</v>
      </c>
      <c r="E53" s="209"/>
    </row>
    <row r="54" spans="1:5" ht="13.5" customHeight="1">
      <c r="A54" s="210" t="s">
        <v>137</v>
      </c>
      <c r="B54" s="211" t="s">
        <v>138</v>
      </c>
      <c r="C54" s="244">
        <v>0</v>
      </c>
      <c r="D54" s="244">
        <v>0</v>
      </c>
      <c r="E54" s="244">
        <v>469352</v>
      </c>
    </row>
    <row r="55" spans="1:5" ht="13.5" customHeight="1">
      <c r="A55" s="249" t="s">
        <v>139</v>
      </c>
      <c r="B55" s="250" t="s">
        <v>140</v>
      </c>
      <c r="C55" s="244">
        <f>SUM(C53:C54)</f>
        <v>2000000</v>
      </c>
      <c r="D55" s="244">
        <f>SUM(D53:D54)</f>
        <v>2000000</v>
      </c>
      <c r="E55" s="244">
        <f>SUM(E53:E54)</f>
        <v>469352</v>
      </c>
    </row>
    <row r="56" spans="1:5" ht="13.5" customHeight="1">
      <c r="A56" s="249" t="s">
        <v>141</v>
      </c>
      <c r="B56" s="88" t="s">
        <v>142</v>
      </c>
      <c r="C56" s="252"/>
      <c r="D56" s="252"/>
      <c r="E56" s="252"/>
    </row>
    <row r="57" spans="1:5" ht="13.5" customHeight="1">
      <c r="A57" s="240"/>
      <c r="B57" s="89" t="s">
        <v>143</v>
      </c>
      <c r="C57" s="252"/>
      <c r="D57" s="252"/>
      <c r="E57" s="252"/>
    </row>
    <row r="58" spans="1:5" ht="13.5" customHeight="1">
      <c r="A58" s="240" t="s">
        <v>144</v>
      </c>
      <c r="B58" s="89" t="s">
        <v>145</v>
      </c>
      <c r="C58" s="252">
        <v>500000</v>
      </c>
      <c r="D58" s="252">
        <v>500000</v>
      </c>
      <c r="E58" s="252">
        <v>63544</v>
      </c>
    </row>
    <row r="59" spans="1:5" ht="13.5" customHeight="1">
      <c r="A59" s="240" t="s">
        <v>146</v>
      </c>
      <c r="B59" s="89" t="s">
        <v>147</v>
      </c>
      <c r="C59" s="92">
        <v>500000</v>
      </c>
      <c r="D59" s="92">
        <v>500000</v>
      </c>
      <c r="E59" s="92"/>
    </row>
    <row r="60" spans="1:5" ht="18" customHeight="1">
      <c r="A60" s="253" t="s">
        <v>148</v>
      </c>
      <c r="B60" s="91" t="s">
        <v>149</v>
      </c>
      <c r="C60" s="92">
        <f>SUM(C58:C59)</f>
        <v>1000000</v>
      </c>
      <c r="D60" s="92">
        <f>SUM(D58:D59)</f>
        <v>1000000</v>
      </c>
      <c r="E60" s="92">
        <f>SUM(E58:E59)</f>
        <v>63544</v>
      </c>
    </row>
    <row r="61" spans="1:5" ht="13.5" customHeight="1">
      <c r="A61" s="233" t="s">
        <v>150</v>
      </c>
      <c r="B61" s="93" t="s">
        <v>151</v>
      </c>
      <c r="C61" s="92"/>
      <c r="D61" s="92"/>
      <c r="E61" s="92"/>
    </row>
    <row r="62" spans="1:5" ht="12.75" customHeight="1">
      <c r="A62" s="233" t="s">
        <v>152</v>
      </c>
      <c r="B62" s="93" t="s">
        <v>153</v>
      </c>
      <c r="C62" s="92"/>
      <c r="D62" s="92"/>
      <c r="E62" s="92"/>
    </row>
    <row r="63" spans="1:5" ht="12.75" customHeight="1">
      <c r="A63" s="233" t="s">
        <v>154</v>
      </c>
      <c r="B63" s="93" t="s">
        <v>155</v>
      </c>
      <c r="C63" s="92"/>
      <c r="D63" s="92"/>
      <c r="E63" s="92"/>
    </row>
    <row r="64" spans="1:5" ht="12.75" customHeight="1">
      <c r="A64" s="233" t="s">
        <v>156</v>
      </c>
      <c r="B64" s="93" t="s">
        <v>157</v>
      </c>
      <c r="C64" s="92"/>
      <c r="D64" s="92"/>
      <c r="E64" s="92"/>
    </row>
    <row r="65" spans="1:5" ht="12.75" customHeight="1">
      <c r="A65" s="202" t="s">
        <v>158</v>
      </c>
      <c r="B65" s="91" t="s">
        <v>159</v>
      </c>
      <c r="C65" s="96"/>
      <c r="D65" s="96"/>
      <c r="E65" s="96"/>
    </row>
    <row r="66" spans="1:5" ht="15" customHeight="1">
      <c r="A66" s="254" t="s">
        <v>160</v>
      </c>
      <c r="B66" s="88" t="s">
        <v>161</v>
      </c>
      <c r="C66" s="96">
        <f>SUM(C65+C60+C56+C55+C52)</f>
        <v>4200000</v>
      </c>
      <c r="D66" s="96">
        <f>SUM(D65+D60+D56+D55+D52)</f>
        <v>4200000</v>
      </c>
      <c r="E66" s="96">
        <f>SUM(E65+E60+E56+E55+E52)</f>
        <v>532896</v>
      </c>
    </row>
    <row r="67" spans="1:5" ht="12" customHeight="1">
      <c r="A67" s="210" t="s">
        <v>162</v>
      </c>
      <c r="B67" s="93" t="s">
        <v>163</v>
      </c>
      <c r="C67" s="252"/>
      <c r="D67" s="252"/>
      <c r="E67" s="252"/>
    </row>
    <row r="68" spans="1:5" ht="12" customHeight="1">
      <c r="A68" s="210" t="s">
        <v>164</v>
      </c>
      <c r="B68" s="93" t="s">
        <v>165</v>
      </c>
      <c r="C68" s="96"/>
      <c r="D68" s="96"/>
      <c r="E68" s="96"/>
    </row>
    <row r="69" spans="1:5" ht="16.5" customHeight="1">
      <c r="A69" s="249" t="s">
        <v>166</v>
      </c>
      <c r="B69" s="88" t="s">
        <v>167</v>
      </c>
      <c r="C69" s="92"/>
      <c r="D69" s="92"/>
      <c r="E69" s="92"/>
    </row>
    <row r="70" spans="1:7" ht="26.25" customHeight="1">
      <c r="A70" s="253" t="s">
        <v>168</v>
      </c>
      <c r="B70" s="91" t="s">
        <v>169</v>
      </c>
      <c r="C70" s="92">
        <v>1836000</v>
      </c>
      <c r="D70" s="92">
        <v>1836000</v>
      </c>
      <c r="E70" s="92">
        <v>408979</v>
      </c>
      <c r="F70" s="255">
        <f>D36+D43+D47+D66+D69</f>
        <v>6800000</v>
      </c>
      <c r="G70" s="200">
        <f>F70*0.27</f>
        <v>1836000.0000000002</v>
      </c>
    </row>
    <row r="71" spans="1:5" ht="15.75" customHeight="1">
      <c r="A71" s="224" t="s">
        <v>170</v>
      </c>
      <c r="B71" s="91" t="s">
        <v>171</v>
      </c>
      <c r="C71" s="92"/>
      <c r="D71" s="92"/>
      <c r="E71" s="92"/>
    </row>
    <row r="72" spans="1:5" ht="15.75" customHeight="1">
      <c r="A72" s="205" t="s">
        <v>172</v>
      </c>
      <c r="B72" s="91" t="s">
        <v>173</v>
      </c>
      <c r="C72" s="92"/>
      <c r="D72" s="92"/>
      <c r="E72" s="92"/>
    </row>
    <row r="73" spans="1:5" ht="15.75" customHeight="1">
      <c r="A73" s="256" t="s">
        <v>174</v>
      </c>
      <c r="B73" s="100" t="s">
        <v>175</v>
      </c>
      <c r="C73" s="252"/>
      <c r="D73" s="252"/>
      <c r="E73" s="252"/>
    </row>
    <row r="74" spans="1:5" ht="15.75" customHeight="1">
      <c r="A74" s="257" t="s">
        <v>176</v>
      </c>
      <c r="B74" s="101" t="s">
        <v>177</v>
      </c>
      <c r="C74" s="252"/>
      <c r="D74" s="252"/>
      <c r="E74" s="252"/>
    </row>
    <row r="75" spans="1:5" ht="15.75" customHeight="1">
      <c r="A75" s="257" t="s">
        <v>178</v>
      </c>
      <c r="B75" s="101" t="s">
        <v>179</v>
      </c>
      <c r="C75" s="92">
        <f>SUM(C73:C74)</f>
        <v>0</v>
      </c>
      <c r="D75" s="92">
        <f>SUM(D73:D74)</f>
        <v>0</v>
      </c>
      <c r="E75" s="92">
        <f>SUM(E73:E74)</f>
        <v>0</v>
      </c>
    </row>
    <row r="76" spans="1:5" ht="15.75" customHeight="1">
      <c r="A76" s="258" t="s">
        <v>180</v>
      </c>
      <c r="B76" s="91" t="s">
        <v>181</v>
      </c>
      <c r="C76" s="96">
        <v>0</v>
      </c>
      <c r="D76" s="96">
        <v>0</v>
      </c>
      <c r="E76" s="96">
        <v>0</v>
      </c>
    </row>
    <row r="77" spans="1:7" ht="15.75" customHeight="1">
      <c r="A77" s="259" t="s">
        <v>182</v>
      </c>
      <c r="B77" s="88" t="s">
        <v>183</v>
      </c>
      <c r="C77" s="96">
        <f>C76+C73+C72+C71+C70</f>
        <v>1836000</v>
      </c>
      <c r="D77" s="96">
        <f>D76+D73+D72+D71+D70</f>
        <v>1836000</v>
      </c>
      <c r="E77" s="96">
        <f>E76+E73+E72+E71+E70</f>
        <v>408979</v>
      </c>
      <c r="F77" s="255"/>
      <c r="G77" s="255"/>
    </row>
    <row r="78" spans="1:10" ht="15.75" customHeight="1">
      <c r="A78" s="260" t="s">
        <v>184</v>
      </c>
      <c r="B78" s="106" t="s">
        <v>185</v>
      </c>
      <c r="C78" s="96">
        <f>SUM(C77+C69+C66+C47+C43)</f>
        <v>8636000</v>
      </c>
      <c r="D78" s="96">
        <f>SUM(D77+D69+D66+D47+D43)</f>
        <v>8636000</v>
      </c>
      <c r="E78" s="96">
        <f>SUM(E77+E69+E66+E47+E43)</f>
        <v>1926914</v>
      </c>
      <c r="F78" s="104"/>
      <c r="G78" s="104"/>
      <c r="H78" s="104"/>
      <c r="I78" s="104"/>
      <c r="J78" s="179"/>
    </row>
    <row r="79" spans="1:10" ht="15.75" customHeight="1">
      <c r="A79" s="258" t="s">
        <v>186</v>
      </c>
      <c r="B79" s="93" t="s">
        <v>187</v>
      </c>
      <c r="C79" s="92"/>
      <c r="D79" s="92"/>
      <c r="E79" s="92"/>
      <c r="F79" s="104"/>
      <c r="G79" s="104"/>
      <c r="H79" s="104"/>
      <c r="I79" s="104"/>
      <c r="J79" s="179"/>
    </row>
    <row r="80" spans="1:10" ht="24.75" customHeight="1">
      <c r="A80" s="258" t="s">
        <v>188</v>
      </c>
      <c r="B80" s="93" t="s">
        <v>189</v>
      </c>
      <c r="C80" s="92"/>
      <c r="D80" s="92"/>
      <c r="E80" s="92"/>
      <c r="F80" s="104"/>
      <c r="G80" s="104"/>
      <c r="H80" s="104"/>
      <c r="I80" s="104"/>
      <c r="J80" s="179"/>
    </row>
    <row r="81" spans="1:10" ht="11.25" customHeight="1">
      <c r="A81" s="258"/>
      <c r="B81" s="229" t="s">
        <v>190</v>
      </c>
      <c r="C81" s="92"/>
      <c r="D81" s="92"/>
      <c r="E81" s="92"/>
      <c r="F81" s="104"/>
      <c r="G81" s="104"/>
      <c r="H81" s="104"/>
      <c r="I81" s="104"/>
      <c r="J81" s="179"/>
    </row>
    <row r="82" spans="1:5" ht="11.25" customHeight="1">
      <c r="A82" s="258"/>
      <c r="B82" s="229" t="s">
        <v>191</v>
      </c>
      <c r="C82" s="209"/>
      <c r="D82" s="209"/>
      <c r="E82" s="209"/>
    </row>
    <row r="83" spans="1:5" ht="11.25" customHeight="1">
      <c r="A83" s="258"/>
      <c r="B83" s="229" t="s">
        <v>192</v>
      </c>
      <c r="C83" s="209"/>
      <c r="D83" s="209"/>
      <c r="E83" s="209"/>
    </row>
    <row r="84" spans="1:5" ht="15.75" customHeight="1">
      <c r="A84" s="259" t="s">
        <v>193</v>
      </c>
      <c r="B84" s="88" t="s">
        <v>194</v>
      </c>
      <c r="C84" s="221">
        <f>SUM(C80:C83)</f>
        <v>0</v>
      </c>
      <c r="D84" s="221">
        <f>SUM(D80:D83)</f>
        <v>0</v>
      </c>
      <c r="E84" s="221">
        <f>SUM(E80:E83)</f>
        <v>0</v>
      </c>
    </row>
    <row r="85" spans="1:9" s="109" customFormat="1" ht="13.5" customHeight="1">
      <c r="A85" s="260" t="s">
        <v>195</v>
      </c>
      <c r="B85" s="260" t="s">
        <v>196</v>
      </c>
      <c r="C85" s="244">
        <f>SUM(C79+C84)</f>
        <v>0</v>
      </c>
      <c r="D85" s="244">
        <f>SUM(D79+D84)</f>
        <v>0</v>
      </c>
      <c r="E85" s="244">
        <f>SUM(E79+E84)</f>
        <v>0</v>
      </c>
      <c r="F85" s="261"/>
      <c r="G85" s="261"/>
      <c r="H85" s="261"/>
      <c r="I85" s="261"/>
    </row>
    <row r="86" spans="1:5" ht="12.75" customHeight="1">
      <c r="A86" s="229" t="s">
        <v>197</v>
      </c>
      <c r="B86" s="93" t="s">
        <v>198</v>
      </c>
      <c r="C86" s="252"/>
      <c r="D86" s="252"/>
      <c r="E86" s="252"/>
    </row>
    <row r="87" spans="1:9" s="112" customFormat="1" ht="12.75" customHeight="1">
      <c r="A87" s="229" t="s">
        <v>199</v>
      </c>
      <c r="B87" s="93" t="s">
        <v>200</v>
      </c>
      <c r="C87" s="252">
        <v>354330</v>
      </c>
      <c r="D87" s="252">
        <v>354330</v>
      </c>
      <c r="E87" s="252"/>
      <c r="F87" s="262" t="s">
        <v>581</v>
      </c>
      <c r="G87" s="262"/>
      <c r="H87" s="262"/>
      <c r="I87" s="262"/>
    </row>
    <row r="88" spans="1:5" ht="12.75" customHeight="1">
      <c r="A88" s="242" t="s">
        <v>201</v>
      </c>
      <c r="B88" s="93" t="s">
        <v>202</v>
      </c>
      <c r="C88" s="252"/>
      <c r="D88" s="252"/>
      <c r="E88" s="252"/>
    </row>
    <row r="89" spans="1:5" ht="16.5" customHeight="1">
      <c r="A89" s="242" t="s">
        <v>203</v>
      </c>
      <c r="B89" s="93" t="s">
        <v>204</v>
      </c>
      <c r="C89" s="252"/>
      <c r="D89" s="252"/>
      <c r="E89" s="252"/>
    </row>
    <row r="90" spans="1:6" ht="16.5" customHeight="1">
      <c r="A90" s="242" t="s">
        <v>205</v>
      </c>
      <c r="B90" s="93" t="s">
        <v>206</v>
      </c>
      <c r="C90" s="252">
        <v>393700</v>
      </c>
      <c r="D90" s="252">
        <v>393700</v>
      </c>
      <c r="E90" s="252"/>
      <c r="F90" s="200" t="s">
        <v>580</v>
      </c>
    </row>
    <row r="91" spans="1:5" ht="25.5" customHeight="1">
      <c r="A91" s="242" t="s">
        <v>208</v>
      </c>
      <c r="B91" s="93" t="s">
        <v>209</v>
      </c>
      <c r="C91" s="252">
        <v>201970</v>
      </c>
      <c r="D91" s="252">
        <v>201970</v>
      </c>
      <c r="E91" s="252"/>
    </row>
    <row r="92" spans="1:5" ht="13.5" customHeight="1">
      <c r="A92" s="263" t="s">
        <v>210</v>
      </c>
      <c r="B92" s="106" t="s">
        <v>211</v>
      </c>
      <c r="C92" s="92">
        <f>SUM(C86:C91)</f>
        <v>950000</v>
      </c>
      <c r="D92" s="92">
        <f>SUM(D86:D91)</f>
        <v>950000</v>
      </c>
      <c r="E92" s="92">
        <f>SUM(E86:E91)</f>
        <v>0</v>
      </c>
    </row>
    <row r="93" spans="1:8" ht="12.75" customHeight="1">
      <c r="A93" s="242" t="s">
        <v>212</v>
      </c>
      <c r="B93" s="93" t="s">
        <v>213</v>
      </c>
      <c r="C93" s="530"/>
      <c r="D93" s="530"/>
      <c r="E93" s="530"/>
      <c r="F93" s="528"/>
      <c r="G93" s="528"/>
      <c r="H93" s="528"/>
    </row>
    <row r="94" spans="1:5" ht="12.75" customHeight="1">
      <c r="A94" s="242" t="s">
        <v>214</v>
      </c>
      <c r="B94" s="93" t="s">
        <v>215</v>
      </c>
      <c r="C94" s="252"/>
      <c r="D94" s="252"/>
      <c r="E94" s="252"/>
    </row>
    <row r="95" spans="1:5" ht="12.75" customHeight="1">
      <c r="A95" s="242" t="s">
        <v>216</v>
      </c>
      <c r="B95" s="93" t="s">
        <v>217</v>
      </c>
      <c r="C95" s="252"/>
      <c r="D95" s="252"/>
      <c r="E95" s="252"/>
    </row>
    <row r="96" spans="1:7" ht="24" customHeight="1">
      <c r="A96" s="242" t="s">
        <v>218</v>
      </c>
      <c r="B96" s="93" t="s">
        <v>219</v>
      </c>
      <c r="C96" s="530"/>
      <c r="D96" s="530"/>
      <c r="E96" s="530"/>
      <c r="G96" s="529"/>
    </row>
    <row r="97" spans="1:5" ht="13.5" customHeight="1">
      <c r="A97" s="263" t="s">
        <v>220</v>
      </c>
      <c r="B97" s="106" t="s">
        <v>221</v>
      </c>
      <c r="C97" s="504"/>
      <c r="D97" s="504"/>
      <c r="E97" s="504"/>
    </row>
    <row r="98" spans="1:5" ht="25.5" customHeight="1">
      <c r="A98" s="242" t="s">
        <v>222</v>
      </c>
      <c r="B98" s="115" t="s">
        <v>223</v>
      </c>
      <c r="C98" s="252"/>
      <c r="D98" s="252"/>
      <c r="E98" s="252"/>
    </row>
    <row r="99" spans="1:5" ht="27" customHeight="1">
      <c r="A99" s="242" t="s">
        <v>224</v>
      </c>
      <c r="B99" s="93" t="s">
        <v>225</v>
      </c>
      <c r="C99" s="252"/>
      <c r="D99" s="252"/>
      <c r="E99" s="252"/>
    </row>
    <row r="100" spans="1:5" ht="13.5" customHeight="1">
      <c r="A100" s="263" t="s">
        <v>226</v>
      </c>
      <c r="B100" s="264" t="s">
        <v>227</v>
      </c>
      <c r="C100" s="221">
        <f>SUM(C98:C99)</f>
        <v>0</v>
      </c>
      <c r="D100" s="221">
        <f>SUM(D98:D99)</f>
        <v>0</v>
      </c>
      <c r="E100" s="221">
        <f>SUM(E98:E99)</f>
        <v>0</v>
      </c>
    </row>
    <row r="101" spans="1:5" ht="15" customHeight="1">
      <c r="A101" s="242"/>
      <c r="B101" s="265" t="s">
        <v>228</v>
      </c>
      <c r="C101" s="500">
        <f>SUM(C100+C97+C92+C85+C78+C29+C23)</f>
        <v>16045912</v>
      </c>
      <c r="D101" s="500">
        <f>SUM(D100+D97+D92+D85+D78+D29+D23)</f>
        <v>16102611</v>
      </c>
      <c r="E101" s="500">
        <f>SUM(E100+E97+E92+E85+E78+E29+E23)</f>
        <v>4189866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57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SheetLayoutView="100" zoomScalePageLayoutView="0" workbookViewId="0" topLeftCell="A31">
      <selection activeCell="E35" sqref="E35"/>
    </sheetView>
  </sheetViews>
  <sheetFormatPr defaultColWidth="8.41015625" defaultRowHeight="18"/>
  <cols>
    <col min="1" max="1" width="8.41015625" style="3" customWidth="1"/>
    <col min="2" max="2" width="35.75" style="3" customWidth="1"/>
    <col min="3" max="3" width="6.66015625" style="119" customWidth="1"/>
    <col min="4" max="4" width="12.58203125" style="119" customWidth="1"/>
    <col min="5" max="5" width="15" style="119" customWidth="1"/>
    <col min="6" max="6" width="24.91015625" style="3" customWidth="1"/>
    <col min="7" max="9" width="7.08203125" style="3" customWidth="1"/>
    <col min="10" max="248" width="7.08203125" style="2" customWidth="1"/>
    <col min="249" max="16384" width="8.41015625" style="2" customWidth="1"/>
  </cols>
  <sheetData>
    <row r="1" spans="1:5" ht="16.5" customHeight="1">
      <c r="A1" s="120"/>
      <c r="B1" s="120"/>
      <c r="C1" s="604" t="s">
        <v>554</v>
      </c>
      <c r="D1" s="604" t="s">
        <v>554</v>
      </c>
      <c r="E1" s="604" t="s">
        <v>554</v>
      </c>
    </row>
    <row r="2" spans="1:5" ht="16.5" customHeight="1">
      <c r="A2" s="720" t="s">
        <v>424</v>
      </c>
      <c r="B2" s="720"/>
      <c r="C2" s="720"/>
      <c r="D2" s="720"/>
      <c r="E2" s="3"/>
    </row>
    <row r="3" spans="1:5" ht="16.5" customHeight="1">
      <c r="A3" s="120"/>
      <c r="B3" s="120"/>
      <c r="C3" s="120"/>
      <c r="D3" s="120"/>
      <c r="E3" s="120"/>
    </row>
    <row r="4" spans="1:5" ht="18.75">
      <c r="A4" s="94">
        <v>562912</v>
      </c>
      <c r="B4" s="43" t="s">
        <v>8</v>
      </c>
      <c r="C4" s="206" t="s">
        <v>416</v>
      </c>
      <c r="D4" s="206" t="s">
        <v>583</v>
      </c>
      <c r="E4" s="206" t="s">
        <v>606</v>
      </c>
    </row>
    <row r="5" spans="1:5" ht="13.5" customHeight="1">
      <c r="A5" s="266" t="s">
        <v>245</v>
      </c>
      <c r="B5" s="45"/>
      <c r="C5" s="206"/>
      <c r="D5" s="206"/>
      <c r="E5" s="206"/>
    </row>
    <row r="6" spans="1:5" ht="13.5" customHeight="1">
      <c r="A6" s="122" t="s">
        <v>46</v>
      </c>
      <c r="B6" s="123" t="s">
        <v>47</v>
      </c>
      <c r="C6" s="121"/>
      <c r="D6" s="121"/>
      <c r="E6" s="121"/>
    </row>
    <row r="7" spans="1:5" ht="13.5" customHeight="1">
      <c r="A7" s="124" t="s">
        <v>48</v>
      </c>
      <c r="B7" s="125" t="s">
        <v>49</v>
      </c>
      <c r="C7" s="267"/>
      <c r="D7" s="267"/>
      <c r="E7" s="267"/>
    </row>
    <row r="8" spans="1:5" ht="13.5" customHeight="1">
      <c r="A8" s="124" t="s">
        <v>50</v>
      </c>
      <c r="B8" s="125" t="s">
        <v>51</v>
      </c>
      <c r="C8" s="267"/>
      <c r="D8" s="267"/>
      <c r="E8" s="267"/>
    </row>
    <row r="9" spans="1:5" ht="13.5" customHeight="1">
      <c r="A9" s="124" t="s">
        <v>52</v>
      </c>
      <c r="B9" s="125" t="s">
        <v>53</v>
      </c>
      <c r="C9" s="267"/>
      <c r="D9" s="267"/>
      <c r="E9" s="267"/>
    </row>
    <row r="10" spans="1:5" ht="13.5" customHeight="1">
      <c r="A10" s="124" t="s">
        <v>54</v>
      </c>
      <c r="B10" s="126" t="s">
        <v>55</v>
      </c>
      <c r="C10" s="267"/>
      <c r="D10" s="267"/>
      <c r="E10" s="267"/>
    </row>
    <row r="11" spans="1:5" ht="13.5" customHeight="1">
      <c r="A11" s="124" t="s">
        <v>56</v>
      </c>
      <c r="B11" s="126" t="s">
        <v>57</v>
      </c>
      <c r="C11" s="267"/>
      <c r="D11" s="267"/>
      <c r="E11" s="267"/>
    </row>
    <row r="12" spans="1:5" ht="13.5" customHeight="1">
      <c r="A12" s="124" t="s">
        <v>58</v>
      </c>
      <c r="B12" s="127" t="s">
        <v>229</v>
      </c>
      <c r="C12" s="267"/>
      <c r="D12" s="267"/>
      <c r="E12" s="267"/>
    </row>
    <row r="13" spans="1:5" ht="13.5" customHeight="1">
      <c r="A13" s="124" t="s">
        <v>60</v>
      </c>
      <c r="B13" s="127" t="s">
        <v>61</v>
      </c>
      <c r="C13" s="267"/>
      <c r="D13" s="267"/>
      <c r="E13" s="267"/>
    </row>
    <row r="14" spans="1:5" ht="13.5" customHeight="1">
      <c r="A14" s="124" t="s">
        <v>62</v>
      </c>
      <c r="B14" s="125" t="s">
        <v>230</v>
      </c>
      <c r="C14" s="267"/>
      <c r="D14" s="267"/>
      <c r="E14" s="267"/>
    </row>
    <row r="15" spans="1:5" ht="13.5" customHeight="1">
      <c r="A15" s="124" t="s">
        <v>64</v>
      </c>
      <c r="B15" s="125" t="s">
        <v>231</v>
      </c>
      <c r="C15" s="267"/>
      <c r="D15" s="267"/>
      <c r="E15" s="267"/>
    </row>
    <row r="16" spans="1:5" ht="13.5" customHeight="1">
      <c r="A16" s="128" t="s">
        <v>65</v>
      </c>
      <c r="B16" s="129" t="s">
        <v>66</v>
      </c>
      <c r="C16" s="267"/>
      <c r="D16" s="267"/>
      <c r="E16" s="267"/>
    </row>
    <row r="17" spans="1:5" ht="13.5" customHeight="1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3.5" customHeight="1">
      <c r="A18" s="133" t="s">
        <v>69</v>
      </c>
      <c r="B18" s="134" t="s">
        <v>70</v>
      </c>
      <c r="C18" s="267"/>
      <c r="D18" s="267"/>
      <c r="E18" s="267"/>
    </row>
    <row r="19" spans="1:5" ht="13.5" customHeight="1">
      <c r="A19" s="133" t="s">
        <v>71</v>
      </c>
      <c r="B19" s="134" t="s">
        <v>72</v>
      </c>
      <c r="C19" s="267"/>
      <c r="D19" s="267"/>
      <c r="E19" s="267"/>
    </row>
    <row r="20" spans="1:5" ht="13.5" customHeight="1">
      <c r="A20" s="133" t="s">
        <v>73</v>
      </c>
      <c r="B20" s="134" t="s">
        <v>74</v>
      </c>
      <c r="C20" s="267"/>
      <c r="D20" s="267"/>
      <c r="E20" s="267"/>
    </row>
    <row r="21" spans="1:5" ht="13.5" customHeight="1">
      <c r="A21" s="133" t="s">
        <v>75</v>
      </c>
      <c r="B21" s="134" t="s">
        <v>76</v>
      </c>
      <c r="C21" s="267"/>
      <c r="D21" s="267"/>
      <c r="E21" s="267"/>
    </row>
    <row r="22" spans="1:5" ht="13.5" customHeight="1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3.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13.5" customHeight="1">
      <c r="A24" s="138"/>
      <c r="B24" s="139"/>
      <c r="C24" s="267"/>
      <c r="D24" s="267"/>
      <c r="E24" s="267"/>
    </row>
    <row r="25" spans="1:5" ht="13.5" customHeight="1">
      <c r="A25" s="140" t="s">
        <v>81</v>
      </c>
      <c r="B25" s="141" t="s">
        <v>232</v>
      </c>
      <c r="C25" s="269"/>
      <c r="D25" s="269"/>
      <c r="E25" s="269"/>
    </row>
    <row r="26" spans="1:5" ht="13.5" customHeight="1">
      <c r="A26" s="142" t="s">
        <v>83</v>
      </c>
      <c r="B26" s="141" t="s">
        <v>84</v>
      </c>
      <c r="C26" s="269"/>
      <c r="D26" s="269"/>
      <c r="E26" s="269"/>
    </row>
    <row r="27" spans="1:5" ht="13.5" customHeight="1">
      <c r="A27" s="143" t="s">
        <v>85</v>
      </c>
      <c r="B27" s="144" t="s">
        <v>86</v>
      </c>
      <c r="C27" s="267"/>
      <c r="D27" s="267"/>
      <c r="E27" s="267"/>
    </row>
    <row r="28" spans="1:5" ht="13.5" customHeight="1">
      <c r="A28" s="145" t="s">
        <v>87</v>
      </c>
      <c r="B28" s="144" t="s">
        <v>88</v>
      </c>
      <c r="C28" s="267"/>
      <c r="D28" s="267"/>
      <c r="E28" s="267"/>
    </row>
    <row r="29" spans="1:5" ht="13.5" customHeight="1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13.5" customHeight="1">
      <c r="A30" s="149"/>
      <c r="B30" s="150"/>
      <c r="C30" s="267"/>
      <c r="D30" s="267"/>
      <c r="E30" s="267"/>
    </row>
    <row r="31" spans="1:5" ht="13.5" customHeight="1">
      <c r="A31" s="122" t="s">
        <v>91</v>
      </c>
      <c r="B31" s="151" t="s">
        <v>92</v>
      </c>
      <c r="C31" s="267"/>
      <c r="D31" s="267"/>
      <c r="E31" s="267"/>
    </row>
    <row r="32" spans="1:5" ht="13.5" customHeight="1">
      <c r="A32" s="124" t="s">
        <v>93</v>
      </c>
      <c r="B32" s="125" t="s">
        <v>233</v>
      </c>
      <c r="C32" s="121"/>
      <c r="D32" s="121"/>
      <c r="E32" s="121"/>
    </row>
    <row r="33" spans="1:5" ht="13.5" customHeight="1">
      <c r="A33" s="124" t="s">
        <v>95</v>
      </c>
      <c r="B33" s="125" t="s">
        <v>96</v>
      </c>
      <c r="C33" s="121"/>
      <c r="D33" s="121"/>
      <c r="E33" s="121"/>
    </row>
    <row r="34" spans="1:5" ht="13.5" customHeight="1">
      <c r="A34" s="124" t="s">
        <v>97</v>
      </c>
      <c r="B34" s="125" t="s">
        <v>98</v>
      </c>
      <c r="C34" s="121"/>
      <c r="D34" s="121"/>
      <c r="E34" s="121"/>
    </row>
    <row r="35" spans="1:5" ht="13.5" customHeight="1">
      <c r="A35" s="124" t="s">
        <v>99</v>
      </c>
      <c r="B35" s="125" t="s">
        <v>100</v>
      </c>
      <c r="C35" s="121"/>
      <c r="D35" s="121"/>
      <c r="E35" s="121"/>
    </row>
    <row r="36" spans="1:5" ht="13.5" customHeight="1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8" ht="12" customHeight="1">
      <c r="A37" s="124" t="s">
        <v>103</v>
      </c>
      <c r="B37" s="125" t="s">
        <v>104</v>
      </c>
      <c r="C37" s="270">
        <v>4136580</v>
      </c>
      <c r="D37" s="270">
        <v>4136580</v>
      </c>
      <c r="E37" s="270">
        <v>2396953</v>
      </c>
      <c r="F37" s="575" t="s">
        <v>246</v>
      </c>
      <c r="G37" s="575"/>
      <c r="H37" s="575"/>
    </row>
    <row r="38" spans="1:8" ht="12" customHeight="1">
      <c r="A38" s="124" t="s">
        <v>105</v>
      </c>
      <c r="B38" s="125" t="s">
        <v>106</v>
      </c>
      <c r="C38" s="267"/>
      <c r="D38" s="267"/>
      <c r="E38" s="267"/>
      <c r="F38" s="575" t="s">
        <v>492</v>
      </c>
      <c r="G38" s="576">
        <f>(40*52)*420</f>
        <v>873600</v>
      </c>
      <c r="H38" s="575" t="s">
        <v>247</v>
      </c>
    </row>
    <row r="39" spans="1:8" ht="12" customHeight="1">
      <c r="A39" s="124" t="s">
        <v>107</v>
      </c>
      <c r="B39" s="125" t="s">
        <v>108</v>
      </c>
      <c r="C39" s="267"/>
      <c r="D39" s="267"/>
      <c r="E39" s="267"/>
      <c r="F39" s="575" t="s">
        <v>248</v>
      </c>
      <c r="G39" s="576">
        <f>G38*0.27</f>
        <v>235872.00000000003</v>
      </c>
      <c r="H39" s="575" t="s">
        <v>249</v>
      </c>
    </row>
    <row r="40" spans="1:8" ht="12" customHeight="1">
      <c r="A40" s="124" t="s">
        <v>109</v>
      </c>
      <c r="B40" s="125" t="s">
        <v>110</v>
      </c>
      <c r="C40" s="267"/>
      <c r="D40" s="267"/>
      <c r="E40" s="267"/>
      <c r="F40" s="575" t="s">
        <v>250</v>
      </c>
      <c r="G40" s="576">
        <f>G38*1.27</f>
        <v>1109472</v>
      </c>
      <c r="H40" s="575" t="s">
        <v>249</v>
      </c>
    </row>
    <row r="41" spans="1:8" ht="12" customHeight="1">
      <c r="A41" s="154" t="s">
        <v>111</v>
      </c>
      <c r="B41" s="155" t="s">
        <v>112</v>
      </c>
      <c r="C41" s="267"/>
      <c r="D41" s="267"/>
      <c r="E41" s="267"/>
      <c r="F41" s="575"/>
      <c r="G41" s="575"/>
      <c r="H41" s="575"/>
    </row>
    <row r="42" spans="1:8" ht="12" customHeight="1">
      <c r="A42" s="136" t="s">
        <v>113</v>
      </c>
      <c r="B42" s="156" t="s">
        <v>114</v>
      </c>
      <c r="C42" s="148">
        <f>SUM(C37:C41)</f>
        <v>4136580</v>
      </c>
      <c r="D42" s="148">
        <f>SUM(D37:D41)</f>
        <v>4136580</v>
      </c>
      <c r="E42" s="148">
        <f>SUM(E37:E41)</f>
        <v>2396953</v>
      </c>
      <c r="F42" s="575" t="s">
        <v>251</v>
      </c>
      <c r="G42" s="575"/>
      <c r="H42" s="575"/>
    </row>
    <row r="43" spans="1:8" ht="12" customHeight="1">
      <c r="A43" s="157" t="s">
        <v>115</v>
      </c>
      <c r="B43" s="158" t="s">
        <v>116</v>
      </c>
      <c r="C43" s="272">
        <f>SUM(C42,C36)</f>
        <v>4136580</v>
      </c>
      <c r="D43" s="272">
        <f>SUM(D42,D36)</f>
        <v>4136580</v>
      </c>
      <c r="E43" s="272">
        <f>SUM(E42,E36)</f>
        <v>2396953</v>
      </c>
      <c r="F43" s="575" t="s">
        <v>252</v>
      </c>
      <c r="G43" s="576">
        <f>(142*52+35*11)*420</f>
        <v>3262980</v>
      </c>
      <c r="H43" s="575" t="s">
        <v>247</v>
      </c>
    </row>
    <row r="44" spans="1:8" ht="12" customHeight="1">
      <c r="A44" s="122" t="s">
        <v>117</v>
      </c>
      <c r="B44" s="151" t="s">
        <v>118</v>
      </c>
      <c r="C44" s="273"/>
      <c r="D44" s="273"/>
      <c r="E44" s="273"/>
      <c r="F44" s="575" t="s">
        <v>248</v>
      </c>
      <c r="G44" s="576">
        <f>G43*0.27</f>
        <v>881004.6000000001</v>
      </c>
      <c r="H44" s="575" t="s">
        <v>249</v>
      </c>
    </row>
    <row r="45" spans="1:8" ht="12" customHeight="1">
      <c r="A45" s="160" t="s">
        <v>119</v>
      </c>
      <c r="B45" s="161" t="s">
        <v>120</v>
      </c>
      <c r="C45" s="273"/>
      <c r="D45" s="273"/>
      <c r="E45" s="273"/>
      <c r="F45" s="575" t="s">
        <v>250</v>
      </c>
      <c r="G45" s="576">
        <f>G43*1.27</f>
        <v>4143984.6</v>
      </c>
      <c r="H45" s="575" t="s">
        <v>249</v>
      </c>
    </row>
    <row r="46" spans="1:5" ht="12" customHeight="1">
      <c r="A46" s="124" t="s">
        <v>121</v>
      </c>
      <c r="B46" s="125" t="s">
        <v>122</v>
      </c>
      <c r="C46" s="274"/>
      <c r="D46" s="274"/>
      <c r="E46" s="274"/>
    </row>
    <row r="47" spans="1:5" ht="12" customHeight="1">
      <c r="A47" s="162" t="s">
        <v>123</v>
      </c>
      <c r="B47" s="163" t="s">
        <v>124</v>
      </c>
      <c r="C47" s="272">
        <f>SUM(C44:C46)</f>
        <v>0</v>
      </c>
      <c r="D47" s="272">
        <f>SUM(D44:D46)</f>
        <v>0</v>
      </c>
      <c r="E47" s="272">
        <f>SUM(E44:E46)</f>
        <v>0</v>
      </c>
    </row>
    <row r="48" spans="1:5" ht="12" customHeight="1">
      <c r="A48" s="124" t="s">
        <v>125</v>
      </c>
      <c r="B48" s="125" t="s">
        <v>126</v>
      </c>
      <c r="C48" s="274"/>
      <c r="D48" s="274"/>
      <c r="E48" s="274"/>
    </row>
    <row r="49" spans="1:5" ht="12" customHeight="1">
      <c r="A49" s="124" t="s">
        <v>127</v>
      </c>
      <c r="B49" s="125" t="s">
        <v>128</v>
      </c>
      <c r="C49" s="273"/>
      <c r="D49" s="273"/>
      <c r="E49" s="273"/>
    </row>
    <row r="50" spans="1:5" ht="12" customHeight="1">
      <c r="A50" s="124" t="s">
        <v>129</v>
      </c>
      <c r="B50" s="125" t="s">
        <v>130</v>
      </c>
      <c r="C50" s="273"/>
      <c r="D50" s="273"/>
      <c r="E50" s="273"/>
    </row>
    <row r="51" spans="1:5" ht="12" customHeight="1">
      <c r="A51" s="162" t="s">
        <v>131</v>
      </c>
      <c r="B51" s="163" t="s">
        <v>132</v>
      </c>
      <c r="C51" s="272">
        <f>SUM(C48:C50)</f>
        <v>0</v>
      </c>
      <c r="D51" s="272">
        <f>SUM(D48:D50)</f>
        <v>0</v>
      </c>
      <c r="E51" s="272">
        <f>SUM(E48:E50)</f>
        <v>0</v>
      </c>
    </row>
    <row r="52" spans="1:5" ht="12" customHeight="1">
      <c r="A52" s="124" t="s">
        <v>133</v>
      </c>
      <c r="B52" s="125" t="s">
        <v>134</v>
      </c>
      <c r="C52" s="273"/>
      <c r="D52" s="273"/>
      <c r="E52" s="273"/>
    </row>
    <row r="53" spans="1:5" ht="12" customHeight="1">
      <c r="A53" s="124" t="s">
        <v>135</v>
      </c>
      <c r="B53" s="125" t="s">
        <v>136</v>
      </c>
      <c r="C53" s="274"/>
      <c r="D53" s="274"/>
      <c r="E53" s="274"/>
    </row>
    <row r="54" spans="1:5" ht="12" customHeight="1">
      <c r="A54" s="124" t="s">
        <v>137</v>
      </c>
      <c r="B54" s="125" t="s">
        <v>138</v>
      </c>
      <c r="C54" s="273"/>
      <c r="D54" s="273"/>
      <c r="E54" s="273"/>
    </row>
    <row r="55" spans="1:5" ht="12" customHeight="1">
      <c r="A55" s="162" t="s">
        <v>139</v>
      </c>
      <c r="B55" s="163" t="s">
        <v>140</v>
      </c>
      <c r="C55" s="272">
        <f>SUM(C53:C54)</f>
        <v>0</v>
      </c>
      <c r="D55" s="272">
        <f>SUM(D53:D54)</f>
        <v>0</v>
      </c>
      <c r="E55" s="272">
        <f>SUM(E53:E54)</f>
        <v>0</v>
      </c>
    </row>
    <row r="56" spans="1:5" ht="12" customHeight="1">
      <c r="A56" s="162" t="s">
        <v>141</v>
      </c>
      <c r="B56" s="164" t="s">
        <v>142</v>
      </c>
      <c r="C56" s="275"/>
      <c r="D56" s="275"/>
      <c r="E56" s="275"/>
    </row>
    <row r="57" spans="1:5" ht="12" customHeight="1">
      <c r="A57" s="154"/>
      <c r="B57" s="89" t="s">
        <v>143</v>
      </c>
      <c r="C57" s="276"/>
      <c r="D57" s="276"/>
      <c r="E57" s="276"/>
    </row>
    <row r="58" spans="1:5" ht="12" customHeight="1">
      <c r="A58" s="154" t="s">
        <v>144</v>
      </c>
      <c r="B58" s="89" t="s">
        <v>145</v>
      </c>
      <c r="C58" s="276"/>
      <c r="D58" s="276"/>
      <c r="E58" s="276"/>
    </row>
    <row r="59" spans="1:5" ht="12" customHeight="1">
      <c r="A59" s="154" t="s">
        <v>146</v>
      </c>
      <c r="B59" s="89" t="s">
        <v>147</v>
      </c>
      <c r="C59" s="276"/>
      <c r="D59" s="276"/>
      <c r="E59" s="276"/>
    </row>
    <row r="60" spans="1:5" ht="12" customHeight="1">
      <c r="A60" s="167" t="s">
        <v>148</v>
      </c>
      <c r="B60" s="91" t="s">
        <v>149</v>
      </c>
      <c r="C60" s="277">
        <f>SUM(C58:C59)</f>
        <v>0</v>
      </c>
      <c r="D60" s="277">
        <f>SUM(D58:D59)</f>
        <v>0</v>
      </c>
      <c r="E60" s="277">
        <f>SUM(E58:E59)</f>
        <v>0</v>
      </c>
    </row>
    <row r="61" spans="1:5" ht="12" customHeight="1">
      <c r="A61" s="145" t="s">
        <v>150</v>
      </c>
      <c r="B61" s="93" t="s">
        <v>151</v>
      </c>
      <c r="C61" s="277"/>
      <c r="D61" s="277"/>
      <c r="E61" s="277"/>
    </row>
    <row r="62" spans="1:5" ht="12" customHeight="1">
      <c r="A62" s="145" t="s">
        <v>152</v>
      </c>
      <c r="B62" s="93" t="s">
        <v>153</v>
      </c>
      <c r="C62" s="277"/>
      <c r="D62" s="277"/>
      <c r="E62" s="277"/>
    </row>
    <row r="63" spans="1:5" ht="12" customHeight="1">
      <c r="A63" s="145" t="s">
        <v>154</v>
      </c>
      <c r="B63" s="93" t="s">
        <v>155</v>
      </c>
      <c r="C63" s="277"/>
      <c r="D63" s="277"/>
      <c r="E63" s="277"/>
    </row>
    <row r="64" spans="1:5" ht="12" customHeight="1">
      <c r="A64" s="145" t="s">
        <v>156</v>
      </c>
      <c r="B64" s="93" t="s">
        <v>157</v>
      </c>
      <c r="C64" s="277"/>
      <c r="D64" s="277"/>
      <c r="E64" s="277"/>
    </row>
    <row r="65" spans="1:5" ht="12" customHeight="1">
      <c r="A65" s="169" t="s">
        <v>158</v>
      </c>
      <c r="B65" s="91" t="s">
        <v>159</v>
      </c>
      <c r="C65" s="277">
        <f>SUM(C61:C64)</f>
        <v>0</v>
      </c>
      <c r="D65" s="277">
        <f>SUM(D61:D64)</f>
        <v>0</v>
      </c>
      <c r="E65" s="277">
        <f>SUM(E61:E64)</f>
        <v>0</v>
      </c>
    </row>
    <row r="66" spans="1:5" ht="12" customHeight="1">
      <c r="A66" s="170" t="s">
        <v>160</v>
      </c>
      <c r="B66" s="88" t="s">
        <v>161</v>
      </c>
      <c r="C66" s="278">
        <f>SUM(C65+C60+C56+C55+C52)</f>
        <v>0</v>
      </c>
      <c r="D66" s="278">
        <f>SUM(D65+D60+D56+D55+D52)</f>
        <v>0</v>
      </c>
      <c r="E66" s="278">
        <f>SUM(E65+E60+E56+E55+E52)</f>
        <v>0</v>
      </c>
    </row>
    <row r="67" spans="1:5" ht="12" customHeight="1">
      <c r="A67" s="124" t="s">
        <v>162</v>
      </c>
      <c r="B67" s="93" t="s">
        <v>163</v>
      </c>
      <c r="C67" s="276"/>
      <c r="D67" s="276"/>
      <c r="E67" s="276"/>
    </row>
    <row r="68" spans="1:5" ht="12" customHeight="1">
      <c r="A68" s="124" t="s">
        <v>164</v>
      </c>
      <c r="B68" s="93" t="s">
        <v>165</v>
      </c>
      <c r="C68" s="276"/>
      <c r="D68" s="276"/>
      <c r="E68" s="276"/>
    </row>
    <row r="69" spans="1:5" ht="12" customHeight="1">
      <c r="A69" s="162" t="s">
        <v>166</v>
      </c>
      <c r="B69" s="88" t="s">
        <v>167</v>
      </c>
      <c r="C69" s="278">
        <f>SUM(C67:C68)</f>
        <v>0</v>
      </c>
      <c r="D69" s="278">
        <f>SUM(D67:D68)</f>
        <v>0</v>
      </c>
      <c r="E69" s="278">
        <f>SUM(E67:E68)</f>
        <v>0</v>
      </c>
    </row>
    <row r="70" spans="1:5" ht="26.25" customHeight="1">
      <c r="A70" s="167" t="s">
        <v>168</v>
      </c>
      <c r="B70" s="91" t="s">
        <v>169</v>
      </c>
      <c r="C70" s="277">
        <v>1116877</v>
      </c>
      <c r="D70" s="277">
        <v>1116877</v>
      </c>
      <c r="E70" s="277">
        <v>501924</v>
      </c>
    </row>
    <row r="71" spans="1:5" ht="11.25" customHeight="1">
      <c r="A71" s="136" t="s">
        <v>170</v>
      </c>
      <c r="B71" s="91" t="s">
        <v>171</v>
      </c>
      <c r="C71" s="277"/>
      <c r="D71" s="277"/>
      <c r="E71" s="277"/>
    </row>
    <row r="72" spans="1:5" ht="11.25" customHeight="1">
      <c r="A72" s="45" t="s">
        <v>172</v>
      </c>
      <c r="B72" s="91" t="s">
        <v>173</v>
      </c>
      <c r="C72" s="277"/>
      <c r="D72" s="277"/>
      <c r="E72" s="277"/>
    </row>
    <row r="73" spans="1:5" ht="11.25" customHeight="1">
      <c r="A73" s="174" t="s">
        <v>174</v>
      </c>
      <c r="B73" s="100" t="s">
        <v>175</v>
      </c>
      <c r="C73" s="277"/>
      <c r="D73" s="277"/>
      <c r="E73" s="277"/>
    </row>
    <row r="74" spans="1:5" ht="11.25" customHeight="1">
      <c r="A74" s="175" t="s">
        <v>176</v>
      </c>
      <c r="B74" s="101" t="s">
        <v>177</v>
      </c>
      <c r="C74" s="276"/>
      <c r="D74" s="276"/>
      <c r="E74" s="276"/>
    </row>
    <row r="75" spans="1:5" ht="11.25" customHeight="1">
      <c r="A75" s="175" t="s">
        <v>178</v>
      </c>
      <c r="B75" s="101" t="s">
        <v>179</v>
      </c>
      <c r="C75" s="276"/>
      <c r="D75" s="276"/>
      <c r="E75" s="276"/>
    </row>
    <row r="76" spans="1:5" ht="11.25" customHeight="1">
      <c r="A76" s="176" t="s">
        <v>180</v>
      </c>
      <c r="B76" s="91" t="s">
        <v>181</v>
      </c>
      <c r="C76" s="277">
        <f>SUM(C74:C75)</f>
        <v>0</v>
      </c>
      <c r="D76" s="277">
        <f>SUM(D74:D75)</f>
        <v>0</v>
      </c>
      <c r="E76" s="277">
        <f>SUM(E74:E75)</f>
        <v>0</v>
      </c>
    </row>
    <row r="77" spans="1:5" ht="11.25" customHeight="1">
      <c r="A77" s="177" t="s">
        <v>182</v>
      </c>
      <c r="B77" s="88" t="s">
        <v>183</v>
      </c>
      <c r="C77" s="278">
        <f>C76+C73+C72+C71+C70</f>
        <v>1116877</v>
      </c>
      <c r="D77" s="278">
        <f>D76+D73+D72+D71+D70</f>
        <v>1116877</v>
      </c>
      <c r="E77" s="278">
        <f>E76+E73+E72+E71+E70</f>
        <v>501924</v>
      </c>
    </row>
    <row r="78" spans="1:9" ht="11.25" customHeight="1">
      <c r="A78" s="178" t="s">
        <v>184</v>
      </c>
      <c r="B78" s="106" t="s">
        <v>185</v>
      </c>
      <c r="C78" s="278">
        <f>SUM(C77+C69+C66+C47+C43)</f>
        <v>5253457</v>
      </c>
      <c r="D78" s="278">
        <f>SUM(D77+D69+D66+D47+D43)</f>
        <v>5253457</v>
      </c>
      <c r="E78" s="278">
        <f>SUM(E77+E69+E66+E47+E43)</f>
        <v>2898877</v>
      </c>
      <c r="I78" s="104"/>
    </row>
    <row r="79" spans="1:9" ht="11.25" customHeight="1">
      <c r="A79" s="176" t="s">
        <v>186</v>
      </c>
      <c r="B79" s="93" t="s">
        <v>187</v>
      </c>
      <c r="C79" s="277"/>
      <c r="D79" s="277"/>
      <c r="E79" s="277"/>
      <c r="I79" s="104"/>
    </row>
    <row r="80" spans="1:9" ht="24.75" customHeight="1">
      <c r="A80" s="176" t="s">
        <v>188</v>
      </c>
      <c r="B80" s="93" t="s">
        <v>189</v>
      </c>
      <c r="C80" s="277"/>
      <c r="D80" s="277"/>
      <c r="E80" s="277"/>
      <c r="I80" s="104"/>
    </row>
    <row r="81" spans="1:9" ht="11.25" customHeight="1">
      <c r="A81" s="176"/>
      <c r="B81" s="141" t="s">
        <v>190</v>
      </c>
      <c r="C81" s="277"/>
      <c r="D81" s="277"/>
      <c r="E81" s="277"/>
      <c r="I81" s="104"/>
    </row>
    <row r="82" spans="1:5" ht="11.25" customHeight="1">
      <c r="A82" s="176"/>
      <c r="B82" s="141" t="s">
        <v>191</v>
      </c>
      <c r="C82" s="273"/>
      <c r="D82" s="273"/>
      <c r="E82" s="273"/>
    </row>
    <row r="83" spans="1:5" ht="11.25" customHeight="1">
      <c r="A83" s="176"/>
      <c r="B83" s="67" t="s">
        <v>192</v>
      </c>
      <c r="C83" s="273"/>
      <c r="D83" s="273"/>
      <c r="E83" s="273"/>
    </row>
    <row r="84" spans="1:5" ht="11.25" customHeight="1">
      <c r="A84" s="177" t="s">
        <v>193</v>
      </c>
      <c r="B84" s="88" t="s">
        <v>194</v>
      </c>
      <c r="C84" s="148">
        <f>SUM(C80:C83)</f>
        <v>0</v>
      </c>
      <c r="D84" s="148">
        <f>SUM(D80:D83)</f>
        <v>0</v>
      </c>
      <c r="E84" s="148">
        <f>SUM(E80:E83)</f>
        <v>0</v>
      </c>
    </row>
    <row r="85" spans="1:9" s="109" customFormat="1" ht="11.25" customHeight="1">
      <c r="A85" s="178" t="s">
        <v>195</v>
      </c>
      <c r="B85" s="178" t="s">
        <v>196</v>
      </c>
      <c r="C85" s="272">
        <f>SUM(C79+C84)</f>
        <v>0</v>
      </c>
      <c r="D85" s="272">
        <f>SUM(D79+D84)</f>
        <v>0</v>
      </c>
      <c r="E85" s="272">
        <f>SUM(E79+E84)</f>
        <v>0</v>
      </c>
      <c r="F85" s="3"/>
      <c r="G85" s="3"/>
      <c r="H85" s="3"/>
      <c r="I85" s="108"/>
    </row>
    <row r="86" spans="1:5" ht="11.25" customHeight="1">
      <c r="A86" s="141" t="s">
        <v>197</v>
      </c>
      <c r="B86" s="93" t="s">
        <v>198</v>
      </c>
      <c r="C86" s="276"/>
      <c r="D86" s="276"/>
      <c r="E86" s="276"/>
    </row>
    <row r="87" spans="1:9" s="112" customFormat="1" ht="11.25" customHeight="1">
      <c r="A87" s="141" t="s">
        <v>199</v>
      </c>
      <c r="B87" s="93" t="s">
        <v>200</v>
      </c>
      <c r="C87" s="276"/>
      <c r="D87" s="276"/>
      <c r="E87" s="276"/>
      <c r="F87" s="3"/>
      <c r="G87" s="3"/>
      <c r="H87" s="3"/>
      <c r="I87" s="111"/>
    </row>
    <row r="88" spans="1:5" ht="11.25" customHeight="1">
      <c r="A88" s="180" t="s">
        <v>201</v>
      </c>
      <c r="B88" s="93" t="s">
        <v>202</v>
      </c>
      <c r="C88" s="276"/>
      <c r="D88" s="276"/>
      <c r="E88" s="276"/>
    </row>
    <row r="89" spans="1:5" ht="11.25" customHeight="1">
      <c r="A89" s="180" t="s">
        <v>203</v>
      </c>
      <c r="B89" s="93" t="s">
        <v>204</v>
      </c>
      <c r="C89" s="276"/>
      <c r="D89" s="276"/>
      <c r="E89" s="276"/>
    </row>
    <row r="90" spans="1:5" ht="11.25" customHeight="1">
      <c r="A90" s="180" t="s">
        <v>205</v>
      </c>
      <c r="B90" s="93" t="s">
        <v>206</v>
      </c>
      <c r="C90" s="276"/>
      <c r="D90" s="276"/>
      <c r="E90" s="276"/>
    </row>
    <row r="91" spans="1:5" ht="25.5" customHeight="1">
      <c r="A91" s="180" t="s">
        <v>208</v>
      </c>
      <c r="B91" s="93" t="s">
        <v>209</v>
      </c>
      <c r="C91" s="276"/>
      <c r="D91" s="276"/>
      <c r="E91" s="276"/>
    </row>
    <row r="92" spans="1:5" ht="9.75" customHeight="1">
      <c r="A92" s="181" t="s">
        <v>210</v>
      </c>
      <c r="B92" s="106" t="s">
        <v>211</v>
      </c>
      <c r="C92" s="277">
        <f>SUM(C86:C91)</f>
        <v>0</v>
      </c>
      <c r="D92" s="277">
        <f>SUM(D86:D91)</f>
        <v>0</v>
      </c>
      <c r="E92" s="277">
        <f>SUM(E86:E91)</f>
        <v>0</v>
      </c>
    </row>
    <row r="93" spans="1:5" ht="9.75" customHeight="1">
      <c r="A93" s="180" t="s">
        <v>212</v>
      </c>
      <c r="B93" s="93" t="s">
        <v>213</v>
      </c>
      <c r="C93" s="276"/>
      <c r="D93" s="276"/>
      <c r="E93" s="276"/>
    </row>
    <row r="94" spans="1:5" ht="9.75" customHeight="1">
      <c r="A94" s="180" t="s">
        <v>214</v>
      </c>
      <c r="B94" s="93" t="s">
        <v>215</v>
      </c>
      <c r="C94" s="276"/>
      <c r="D94" s="276"/>
      <c r="E94" s="276"/>
    </row>
    <row r="95" spans="1:5" ht="9.75" customHeight="1">
      <c r="A95" s="180" t="s">
        <v>216</v>
      </c>
      <c r="B95" s="93" t="s">
        <v>217</v>
      </c>
      <c r="C95" s="276"/>
      <c r="D95" s="276"/>
      <c r="E95" s="276"/>
    </row>
    <row r="96" spans="1:5" ht="24" customHeight="1">
      <c r="A96" s="180" t="s">
        <v>218</v>
      </c>
      <c r="B96" s="93" t="s">
        <v>219</v>
      </c>
      <c r="C96" s="276"/>
      <c r="D96" s="276"/>
      <c r="E96" s="276"/>
    </row>
    <row r="97" spans="1:5" ht="12" customHeight="1">
      <c r="A97" s="181" t="s">
        <v>220</v>
      </c>
      <c r="B97" s="106" t="s">
        <v>221</v>
      </c>
      <c r="C97" s="277">
        <f>SUM(C93:C96)</f>
        <v>0</v>
      </c>
      <c r="D97" s="277">
        <f>SUM(D93:D96)</f>
        <v>0</v>
      </c>
      <c r="E97" s="277">
        <f>SUM(E93:E96)</f>
        <v>0</v>
      </c>
    </row>
    <row r="98" spans="1:5" ht="25.5" customHeight="1">
      <c r="A98" s="180" t="s">
        <v>222</v>
      </c>
      <c r="B98" s="115" t="s">
        <v>223</v>
      </c>
      <c r="C98" s="276"/>
      <c r="D98" s="276"/>
      <c r="E98" s="276"/>
    </row>
    <row r="99" spans="1:5" ht="27" customHeight="1">
      <c r="A99" s="113" t="s">
        <v>224</v>
      </c>
      <c r="B99" s="93" t="s">
        <v>225</v>
      </c>
      <c r="C99" s="276"/>
      <c r="D99" s="276"/>
      <c r="E99" s="276"/>
    </row>
    <row r="100" spans="1:5" ht="13.5" customHeight="1">
      <c r="A100" s="181" t="s">
        <v>226</v>
      </c>
      <c r="B100" s="182" t="s">
        <v>227</v>
      </c>
      <c r="C100" s="148">
        <f>SUM(C98:C99)</f>
        <v>0</v>
      </c>
      <c r="D100" s="148">
        <f>SUM(D98:D99)</f>
        <v>0</v>
      </c>
      <c r="E100" s="148">
        <f>SUM(E98:E99)</f>
        <v>0</v>
      </c>
    </row>
    <row r="101" spans="1:5" ht="18.75">
      <c r="A101" s="279"/>
      <c r="B101" s="183" t="s">
        <v>228</v>
      </c>
      <c r="C101" s="148">
        <f>SUM(C100+C97+C92+C85+C78+C29+C23)</f>
        <v>5253457</v>
      </c>
      <c r="D101" s="148">
        <f>SUM(D100+D97+D92+D85+D78+D29+D23)</f>
        <v>5253457</v>
      </c>
      <c r="E101" s="148">
        <f>SUM(E100+E97+E92+E85+E78+E29+E23)</f>
        <v>2898877</v>
      </c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landscape" paperSize="9" scale="58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6"/>
  <sheetViews>
    <sheetView view="pageBreakPreview" zoomScale="90" zoomScaleSheetLayoutView="90" zoomScalePageLayoutView="0" workbookViewId="0" topLeftCell="A169">
      <selection activeCell="E108" sqref="E108"/>
    </sheetView>
  </sheetViews>
  <sheetFormatPr defaultColWidth="8.41015625" defaultRowHeight="18"/>
  <cols>
    <col min="1" max="1" width="8.41015625" style="3" customWidth="1"/>
    <col min="2" max="2" width="29.41015625" style="3" customWidth="1"/>
    <col min="3" max="3" width="10.25" style="39" customWidth="1"/>
    <col min="4" max="5" width="13.33203125" style="39" customWidth="1"/>
    <col min="6" max="6" width="5.08203125" style="3" customWidth="1"/>
    <col min="7" max="7" width="18.08203125" style="3" customWidth="1"/>
    <col min="8" max="8" width="8.33203125" style="3" customWidth="1"/>
    <col min="9" max="12" width="7.08203125" style="3" customWidth="1"/>
    <col min="13" max="13" width="10.08203125" style="3" customWidth="1"/>
    <col min="14" max="248" width="7.08203125" style="3" customWidth="1"/>
    <col min="249" max="16384" width="8.41015625" style="3" customWidth="1"/>
  </cols>
  <sheetData>
    <row r="1" spans="3:5" ht="12.75">
      <c r="C1" s="604" t="s">
        <v>554</v>
      </c>
      <c r="D1" s="604" t="s">
        <v>554</v>
      </c>
      <c r="E1" s="604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1:5" ht="12.75">
      <c r="A3" s="120"/>
      <c r="B3" s="120"/>
      <c r="C3" s="120"/>
      <c r="D3" s="120"/>
      <c r="E3" s="120"/>
    </row>
    <row r="4" spans="1:5" ht="12.75">
      <c r="A4" s="94">
        <v>562913</v>
      </c>
      <c r="B4" s="43" t="s">
        <v>9</v>
      </c>
      <c r="C4" s="613" t="s">
        <v>416</v>
      </c>
      <c r="D4" s="613" t="s">
        <v>583</v>
      </c>
      <c r="E4" s="613" t="s">
        <v>606</v>
      </c>
    </row>
    <row r="5" spans="1:10" ht="12.75">
      <c r="A5" s="266" t="s">
        <v>253</v>
      </c>
      <c r="B5" s="45" t="s">
        <v>254</v>
      </c>
      <c r="C5" s="280"/>
      <c r="D5" s="280"/>
      <c r="E5" s="280"/>
      <c r="G5" s="3" t="s">
        <v>453</v>
      </c>
      <c r="J5" s="3" t="s">
        <v>462</v>
      </c>
    </row>
    <row r="6" spans="1:10" ht="12.75">
      <c r="A6" s="122" t="s">
        <v>46</v>
      </c>
      <c r="B6" s="123" t="s">
        <v>47</v>
      </c>
      <c r="C6" s="612">
        <v>10150125</v>
      </c>
      <c r="D6" s="643">
        <v>10150125</v>
      </c>
      <c r="E6" s="643">
        <v>4590850</v>
      </c>
      <c r="G6" s="3" t="s">
        <v>454</v>
      </c>
      <c r="J6" s="3" t="s">
        <v>463</v>
      </c>
    </row>
    <row r="7" spans="1:7" ht="12.75">
      <c r="A7" s="124" t="s">
        <v>48</v>
      </c>
      <c r="B7" s="125" t="s">
        <v>49</v>
      </c>
      <c r="C7" s="281">
        <v>360000</v>
      </c>
      <c r="D7" s="281">
        <v>360000</v>
      </c>
      <c r="E7" s="281">
        <v>180000</v>
      </c>
      <c r="G7" s="3" t="s">
        <v>455</v>
      </c>
    </row>
    <row r="8" spans="1:10" ht="12.75">
      <c r="A8" s="124" t="s">
        <v>50</v>
      </c>
      <c r="B8" s="125" t="s">
        <v>51</v>
      </c>
      <c r="C8" s="281"/>
      <c r="D8" s="281"/>
      <c r="E8" s="281"/>
      <c r="G8" s="625" t="s">
        <v>561</v>
      </c>
      <c r="J8" s="3" t="s">
        <v>464</v>
      </c>
    </row>
    <row r="9" spans="1:7" ht="12.75">
      <c r="A9" s="124" t="s">
        <v>52</v>
      </c>
      <c r="B9" s="125" t="s">
        <v>53</v>
      </c>
      <c r="C9" s="281"/>
      <c r="D9" s="281"/>
      <c r="E9" s="281"/>
      <c r="G9" s="3" t="s">
        <v>456</v>
      </c>
    </row>
    <row r="10" spans="1:7" ht="12.75">
      <c r="A10" s="124" t="s">
        <v>54</v>
      </c>
      <c r="B10" s="126" t="s">
        <v>55</v>
      </c>
      <c r="C10" s="281">
        <v>200000</v>
      </c>
      <c r="D10" s="281">
        <v>200000</v>
      </c>
      <c r="E10" s="281">
        <v>353886</v>
      </c>
      <c r="G10" s="3" t="s">
        <v>457</v>
      </c>
    </row>
    <row r="11" spans="1:7" ht="12.75">
      <c r="A11" s="124" t="s">
        <v>56</v>
      </c>
      <c r="B11" s="126" t="s">
        <v>57</v>
      </c>
      <c r="C11" s="281"/>
      <c r="D11" s="281"/>
      <c r="E11" s="281"/>
      <c r="G11" s="3" t="s">
        <v>458</v>
      </c>
    </row>
    <row r="12" spans="1:7" ht="12.75">
      <c r="A12" s="124" t="s">
        <v>58</v>
      </c>
      <c r="B12" s="127" t="s">
        <v>229</v>
      </c>
      <c r="C12" s="281"/>
      <c r="D12" s="281"/>
      <c r="E12" s="281"/>
      <c r="G12" s="3" t="s">
        <v>459</v>
      </c>
    </row>
    <row r="13" spans="1:7" ht="12.75">
      <c r="A13" s="124" t="s">
        <v>60</v>
      </c>
      <c r="B13" s="127" t="s">
        <v>61</v>
      </c>
      <c r="C13" s="281">
        <v>707792</v>
      </c>
      <c r="D13" s="281">
        <v>707792</v>
      </c>
      <c r="E13" s="281"/>
      <c r="G13" s="3" t="s">
        <v>460</v>
      </c>
    </row>
    <row r="14" spans="1:7" ht="12.75">
      <c r="A14" s="124" t="s">
        <v>62</v>
      </c>
      <c r="B14" s="125" t="s">
        <v>230</v>
      </c>
      <c r="C14" s="281"/>
      <c r="D14" s="281"/>
      <c r="E14" s="281"/>
      <c r="G14" s="3" t="s">
        <v>461</v>
      </c>
    </row>
    <row r="15" spans="1:5" ht="12.75">
      <c r="A15" s="124" t="s">
        <v>64</v>
      </c>
      <c r="B15" s="125" t="s">
        <v>255</v>
      </c>
      <c r="C15" s="281"/>
      <c r="D15" s="647">
        <v>2000</v>
      </c>
      <c r="E15" s="704">
        <v>266675</v>
      </c>
    </row>
    <row r="16" spans="1:7" ht="12.75">
      <c r="A16" s="128" t="s">
        <v>65</v>
      </c>
      <c r="B16" s="129" t="s">
        <v>66</v>
      </c>
      <c r="C16" s="612">
        <v>885500</v>
      </c>
      <c r="D16" s="643">
        <v>885500</v>
      </c>
      <c r="E16" s="643"/>
      <c r="G16" s="625" t="s">
        <v>562</v>
      </c>
    </row>
    <row r="17" spans="1:5" ht="12.75">
      <c r="A17" s="130" t="s">
        <v>67</v>
      </c>
      <c r="B17" s="131" t="s">
        <v>68</v>
      </c>
      <c r="C17" s="76">
        <f>SUM(C6:C16)</f>
        <v>12303417</v>
      </c>
      <c r="D17" s="648">
        <f>SUM(D6:D16)</f>
        <v>12305417</v>
      </c>
      <c r="E17" s="572">
        <f>SUM(E6:E16)</f>
        <v>5391411</v>
      </c>
    </row>
    <row r="18" spans="1:5" ht="12.75">
      <c r="A18" s="133" t="s">
        <v>69</v>
      </c>
      <c r="B18" s="134" t="s">
        <v>70</v>
      </c>
      <c r="C18" s="281"/>
      <c r="D18" s="281"/>
      <c r="E18" s="281"/>
    </row>
    <row r="19" spans="1:5" ht="12.75">
      <c r="A19" s="133" t="s">
        <v>71</v>
      </c>
      <c r="B19" s="134" t="s">
        <v>72</v>
      </c>
      <c r="C19" s="281"/>
      <c r="D19" s="281"/>
      <c r="E19" s="281"/>
    </row>
    <row r="20" spans="1:5" ht="12.75">
      <c r="A20" s="133" t="s">
        <v>73</v>
      </c>
      <c r="B20" s="134" t="s">
        <v>74</v>
      </c>
      <c r="C20" s="281">
        <v>25000</v>
      </c>
      <c r="D20" s="281">
        <v>25000</v>
      </c>
      <c r="E20" s="281"/>
    </row>
    <row r="21" spans="1:7" ht="12.75">
      <c r="A21" s="133" t="s">
        <v>75</v>
      </c>
      <c r="B21" s="134" t="s">
        <v>76</v>
      </c>
      <c r="C21" s="281">
        <v>504122</v>
      </c>
      <c r="D21" s="281">
        <v>504122</v>
      </c>
      <c r="E21" s="281"/>
      <c r="G21" s="3" t="s">
        <v>565</v>
      </c>
    </row>
    <row r="22" spans="1:7" ht="12.75">
      <c r="A22" s="130" t="s">
        <v>77</v>
      </c>
      <c r="B22" s="131" t="s">
        <v>78</v>
      </c>
      <c r="C22" s="76">
        <f>SUM(C18:C21)</f>
        <v>529122</v>
      </c>
      <c r="D22" s="76">
        <f>SUM(D18:D21)</f>
        <v>529122</v>
      </c>
      <c r="E22" s="76">
        <f>SUM(E18:E21)</f>
        <v>0</v>
      </c>
      <c r="G22" s="3" t="s">
        <v>566</v>
      </c>
    </row>
    <row r="23" spans="1:5" ht="27" customHeight="1">
      <c r="A23" s="136" t="s">
        <v>79</v>
      </c>
      <c r="B23" s="137" t="s">
        <v>80</v>
      </c>
      <c r="C23" s="76">
        <f>SUM(C22,C17)</f>
        <v>12832539</v>
      </c>
      <c r="D23" s="76">
        <f>SUM(D22,D17)</f>
        <v>12834539</v>
      </c>
      <c r="E23" s="76">
        <f>SUM(E22,E17)</f>
        <v>5391411</v>
      </c>
    </row>
    <row r="24" spans="1:5" ht="12.75">
      <c r="A24" s="138"/>
      <c r="B24" s="139"/>
      <c r="C24" s="281"/>
      <c r="D24" s="281"/>
      <c r="E24" s="281"/>
    </row>
    <row r="25" spans="1:11" ht="12.75">
      <c r="A25" s="140" t="s">
        <v>81</v>
      </c>
      <c r="B25" s="141" t="s">
        <v>232</v>
      </c>
      <c r="C25" s="626">
        <v>2325641</v>
      </c>
      <c r="D25" s="649">
        <v>2326066</v>
      </c>
      <c r="E25" s="643">
        <v>997508</v>
      </c>
      <c r="G25" s="3" t="s">
        <v>465</v>
      </c>
      <c r="K25" s="3" t="s">
        <v>469</v>
      </c>
    </row>
    <row r="26" spans="1:11" ht="12.75">
      <c r="A26" s="142" t="s">
        <v>83</v>
      </c>
      <c r="B26" s="141" t="s">
        <v>84</v>
      </c>
      <c r="C26" s="281"/>
      <c r="D26" s="281"/>
      <c r="E26" s="281"/>
      <c r="G26" s="3" t="s">
        <v>467</v>
      </c>
      <c r="K26" s="3" t="s">
        <v>470</v>
      </c>
    </row>
    <row r="27" spans="1:11" ht="12.75">
      <c r="A27" s="143" t="s">
        <v>85</v>
      </c>
      <c r="B27" s="144" t="s">
        <v>86</v>
      </c>
      <c r="C27" s="281">
        <v>125307</v>
      </c>
      <c r="D27" s="281">
        <v>125307</v>
      </c>
      <c r="E27" s="281">
        <v>58461</v>
      </c>
      <c r="G27" s="3" t="s">
        <v>466</v>
      </c>
      <c r="K27" s="3" t="s">
        <v>471</v>
      </c>
    </row>
    <row r="28" spans="1:7" ht="12.75">
      <c r="A28" s="145" t="s">
        <v>87</v>
      </c>
      <c r="B28" s="144" t="s">
        <v>88</v>
      </c>
      <c r="C28" s="281">
        <v>116927</v>
      </c>
      <c r="D28" s="281">
        <v>116927</v>
      </c>
      <c r="E28" s="281">
        <v>62637</v>
      </c>
      <c r="G28" s="3" t="s">
        <v>563</v>
      </c>
    </row>
    <row r="29" spans="1:11" ht="12.75">
      <c r="A29" s="146" t="s">
        <v>89</v>
      </c>
      <c r="B29" s="147" t="s">
        <v>90</v>
      </c>
      <c r="C29" s="76">
        <f>SUM(C25:C28)</f>
        <v>2567875</v>
      </c>
      <c r="D29" s="648">
        <f>SUM(D25:D28)</f>
        <v>2568300</v>
      </c>
      <c r="E29" s="572">
        <f>SUM(E25:E28)</f>
        <v>1118606</v>
      </c>
      <c r="G29" s="3" t="s">
        <v>564</v>
      </c>
      <c r="K29" s="3" t="s">
        <v>472</v>
      </c>
    </row>
    <row r="30" spans="1:11" ht="12.75">
      <c r="A30" s="149"/>
      <c r="B30" s="150"/>
      <c r="C30" s="281"/>
      <c r="D30" s="281"/>
      <c r="E30" s="281"/>
      <c r="G30" s="3" t="s">
        <v>468</v>
      </c>
      <c r="K30" s="3" t="s">
        <v>473</v>
      </c>
    </row>
    <row r="31" spans="1:11" ht="12.75">
      <c r="A31" s="122" t="s">
        <v>91</v>
      </c>
      <c r="B31" s="151" t="s">
        <v>92</v>
      </c>
      <c r="C31" s="281"/>
      <c r="D31" s="281"/>
      <c r="E31" s="281"/>
      <c r="K31" s="3" t="s">
        <v>474</v>
      </c>
    </row>
    <row r="32" spans="1:5" ht="12.75">
      <c r="A32" s="124" t="s">
        <v>93</v>
      </c>
      <c r="B32" s="125" t="s">
        <v>233</v>
      </c>
      <c r="C32" s="281"/>
      <c r="D32" s="281"/>
      <c r="E32" s="281"/>
    </row>
    <row r="33" spans="1:5" ht="12.75">
      <c r="A33" s="124" t="s">
        <v>95</v>
      </c>
      <c r="B33" s="125" t="s">
        <v>96</v>
      </c>
      <c r="C33" s="281">
        <v>10000</v>
      </c>
      <c r="D33" s="281">
        <v>10000</v>
      </c>
      <c r="E33" s="281">
        <v>14762</v>
      </c>
    </row>
    <row r="34" spans="1:5" ht="12.75">
      <c r="A34" s="124" t="s">
        <v>97</v>
      </c>
      <c r="B34" s="125" t="s">
        <v>98</v>
      </c>
      <c r="C34" s="281"/>
      <c r="D34" s="281"/>
      <c r="E34" s="281"/>
    </row>
    <row r="35" spans="1:5" ht="12.75">
      <c r="A35" s="124" t="s">
        <v>99</v>
      </c>
      <c r="B35" s="125" t="s">
        <v>100</v>
      </c>
      <c r="C35" s="281">
        <v>150000</v>
      </c>
      <c r="D35" s="281">
        <v>150000</v>
      </c>
      <c r="E35" s="281"/>
    </row>
    <row r="36" spans="1:8" ht="12.75">
      <c r="A36" s="124" t="s">
        <v>101</v>
      </c>
      <c r="B36" s="152" t="s">
        <v>102</v>
      </c>
      <c r="C36" s="76">
        <f>SUM(C31:C35)</f>
        <v>160000</v>
      </c>
      <c r="D36" s="76">
        <f>SUM(D31:D35)</f>
        <v>160000</v>
      </c>
      <c r="E36" s="76">
        <f>SUM(E31:E35)</f>
        <v>14762</v>
      </c>
      <c r="G36" s="283" t="s">
        <v>256</v>
      </c>
      <c r="H36" s="284"/>
    </row>
    <row r="37" spans="1:8" ht="12.75">
      <c r="A37" s="124" t="s">
        <v>103</v>
      </c>
      <c r="B37" s="125" t="s">
        <v>104</v>
      </c>
      <c r="C37" s="572">
        <v>12560760</v>
      </c>
      <c r="D37" s="572">
        <v>12560760</v>
      </c>
      <c r="E37" s="572">
        <v>7566552</v>
      </c>
      <c r="G37" s="285" t="s">
        <v>257</v>
      </c>
      <c r="H37" s="286"/>
    </row>
    <row r="38" spans="1:8" ht="12.75">
      <c r="A38" s="124" t="s">
        <v>105</v>
      </c>
      <c r="B38" s="125" t="s">
        <v>106</v>
      </c>
      <c r="C38" s="281">
        <v>100000</v>
      </c>
      <c r="D38" s="281">
        <v>100000</v>
      </c>
      <c r="E38" s="281">
        <v>17801</v>
      </c>
      <c r="G38" s="285" t="s">
        <v>258</v>
      </c>
      <c r="H38" s="287">
        <f>41*58*440</f>
        <v>1046320</v>
      </c>
    </row>
    <row r="39" spans="1:8" ht="12.75">
      <c r="A39" s="124" t="s">
        <v>107</v>
      </c>
      <c r="B39" s="125" t="s">
        <v>108</v>
      </c>
      <c r="C39" s="281"/>
      <c r="D39" s="281"/>
      <c r="E39" s="281"/>
      <c r="G39" s="285" t="s">
        <v>248</v>
      </c>
      <c r="H39" s="287">
        <f>H38*0.27</f>
        <v>282506.4</v>
      </c>
    </row>
    <row r="40" spans="1:8" ht="12.75">
      <c r="A40" s="124" t="s">
        <v>109</v>
      </c>
      <c r="B40" s="125" t="s">
        <v>110</v>
      </c>
      <c r="C40" s="281">
        <v>86000</v>
      </c>
      <c r="D40" s="281">
        <v>86000</v>
      </c>
      <c r="E40" s="281"/>
      <c r="G40" s="285" t="s">
        <v>250</v>
      </c>
      <c r="H40" s="287">
        <f>H38*1.27</f>
        <v>1328826.4</v>
      </c>
    </row>
    <row r="41" spans="1:8" ht="12.75">
      <c r="A41" s="154" t="s">
        <v>111</v>
      </c>
      <c r="B41" s="155" t="s">
        <v>112</v>
      </c>
      <c r="C41" s="281">
        <v>400000</v>
      </c>
      <c r="D41" s="281">
        <v>400000</v>
      </c>
      <c r="E41" s="281">
        <v>123330</v>
      </c>
      <c r="G41" s="285"/>
      <c r="H41" s="286"/>
    </row>
    <row r="42" spans="1:8" ht="17.25" customHeight="1">
      <c r="A42" s="136" t="s">
        <v>113</v>
      </c>
      <c r="B42" s="156" t="s">
        <v>114</v>
      </c>
      <c r="C42" s="76">
        <f>SUM(C37:C41)</f>
        <v>13146760</v>
      </c>
      <c r="D42" s="76">
        <f>SUM(D37:D41)</f>
        <v>13146760</v>
      </c>
      <c r="E42" s="76">
        <f>SUM(E37:E41)</f>
        <v>7707683</v>
      </c>
      <c r="G42" s="285" t="s">
        <v>259</v>
      </c>
      <c r="H42" s="286"/>
    </row>
    <row r="43" spans="1:8" ht="22.5" customHeight="1">
      <c r="A43" s="157" t="s">
        <v>115</v>
      </c>
      <c r="B43" s="158" t="s">
        <v>116</v>
      </c>
      <c r="C43" s="288">
        <f>SUM(C42,C36)</f>
        <v>13306760</v>
      </c>
      <c r="D43" s="288">
        <f>SUM(D42,D36)</f>
        <v>13306760</v>
      </c>
      <c r="E43" s="288">
        <f>SUM(E42,E36)</f>
        <v>7722445</v>
      </c>
      <c r="G43" s="285" t="s">
        <v>260</v>
      </c>
      <c r="H43" s="287">
        <f>41*31*490</f>
        <v>622790</v>
      </c>
    </row>
    <row r="44" spans="1:8" ht="12.75">
      <c r="A44" s="122" t="s">
        <v>117</v>
      </c>
      <c r="B44" s="151" t="s">
        <v>118</v>
      </c>
      <c r="C44" s="281">
        <v>162380</v>
      </c>
      <c r="D44" s="281">
        <v>162380</v>
      </c>
      <c r="E44" s="281">
        <v>197</v>
      </c>
      <c r="G44" s="285" t="s">
        <v>248</v>
      </c>
      <c r="H44" s="287">
        <f>H43*0.27</f>
        <v>168153.30000000002</v>
      </c>
    </row>
    <row r="45" spans="1:8" ht="12.75">
      <c r="A45" s="160" t="s">
        <v>119</v>
      </c>
      <c r="B45" s="161" t="s">
        <v>120</v>
      </c>
      <c r="C45" s="281">
        <v>60000</v>
      </c>
      <c r="D45" s="647">
        <v>157200</v>
      </c>
      <c r="E45" s="704"/>
      <c r="G45" s="285" t="s">
        <v>250</v>
      </c>
      <c r="H45" s="287">
        <f>H43*1.27</f>
        <v>790943.3</v>
      </c>
    </row>
    <row r="46" spans="1:8" ht="12.75">
      <c r="A46" s="124" t="s">
        <v>121</v>
      </c>
      <c r="B46" s="125" t="s">
        <v>122</v>
      </c>
      <c r="C46" s="282">
        <v>150000</v>
      </c>
      <c r="D46" s="282">
        <v>150000</v>
      </c>
      <c r="E46" s="282">
        <v>39560</v>
      </c>
      <c r="G46" s="285"/>
      <c r="H46" s="286"/>
    </row>
    <row r="47" spans="1:8" ht="12.75">
      <c r="A47" s="162" t="s">
        <v>123</v>
      </c>
      <c r="B47" s="163" t="s">
        <v>124</v>
      </c>
      <c r="C47" s="288">
        <f>SUM(C44:C46)</f>
        <v>372380</v>
      </c>
      <c r="D47" s="288">
        <f>SUM(D44:D46)</f>
        <v>469580</v>
      </c>
      <c r="E47" s="288">
        <f>SUM(E44:E46)</f>
        <v>39757</v>
      </c>
      <c r="G47" s="285" t="s">
        <v>261</v>
      </c>
      <c r="H47" s="286"/>
    </row>
    <row r="48" spans="1:8" ht="12.75">
      <c r="A48" s="124" t="s">
        <v>125</v>
      </c>
      <c r="B48" s="125" t="s">
        <v>126</v>
      </c>
      <c r="C48" s="282">
        <v>1000000</v>
      </c>
      <c r="D48" s="282">
        <v>1000000</v>
      </c>
      <c r="E48" s="282">
        <v>225161</v>
      </c>
      <c r="G48" s="285" t="s">
        <v>262</v>
      </c>
      <c r="H48" s="286">
        <f>41*18*295</f>
        <v>217710</v>
      </c>
    </row>
    <row r="49" spans="1:8" ht="12.75">
      <c r="A49" s="124" t="s">
        <v>127</v>
      </c>
      <c r="B49" s="125" t="s">
        <v>128</v>
      </c>
      <c r="C49" s="281">
        <v>365000</v>
      </c>
      <c r="D49" s="281">
        <v>365000</v>
      </c>
      <c r="E49" s="281">
        <v>449077</v>
      </c>
      <c r="G49" s="285" t="s">
        <v>248</v>
      </c>
      <c r="H49" s="287">
        <f>H48*0.27</f>
        <v>58781.700000000004</v>
      </c>
    </row>
    <row r="50" spans="1:8" ht="12.75">
      <c r="A50" s="124" t="s">
        <v>129</v>
      </c>
      <c r="B50" s="125" t="s">
        <v>130</v>
      </c>
      <c r="C50" s="281">
        <v>550000</v>
      </c>
      <c r="D50" s="281">
        <v>550000</v>
      </c>
      <c r="E50" s="281">
        <v>197826</v>
      </c>
      <c r="G50" s="285" t="s">
        <v>250</v>
      </c>
      <c r="H50" s="287">
        <f>H48*1.27</f>
        <v>276491.7</v>
      </c>
    </row>
    <row r="51" spans="1:8" ht="12.75">
      <c r="A51" s="162" t="s">
        <v>131</v>
      </c>
      <c r="B51" s="163" t="s">
        <v>132</v>
      </c>
      <c r="C51" s="288">
        <f>SUM(C48:C50)</f>
        <v>1915000</v>
      </c>
      <c r="D51" s="288">
        <f>SUM(D48:D50)</f>
        <v>1915000</v>
      </c>
      <c r="E51" s="288">
        <f>SUM(E48:E50)</f>
        <v>872064</v>
      </c>
      <c r="G51" s="285"/>
      <c r="H51" s="286"/>
    </row>
    <row r="52" spans="1:8" ht="12.75">
      <c r="A52" s="124" t="s">
        <v>133</v>
      </c>
      <c r="B52" s="125" t="s">
        <v>134</v>
      </c>
      <c r="C52" s="281"/>
      <c r="D52" s="281"/>
      <c r="E52" s="281"/>
      <c r="G52" s="285" t="s">
        <v>263</v>
      </c>
      <c r="H52" s="286"/>
    </row>
    <row r="53" spans="1:8" ht="12.75">
      <c r="A53" s="124" t="s">
        <v>135</v>
      </c>
      <c r="B53" s="125" t="s">
        <v>136</v>
      </c>
      <c r="C53" s="282">
        <v>150000</v>
      </c>
      <c r="D53" s="282">
        <v>150000</v>
      </c>
      <c r="E53" s="282">
        <v>23917</v>
      </c>
      <c r="G53" s="285" t="s">
        <v>264</v>
      </c>
      <c r="H53" s="289">
        <f>41*39*335</f>
        <v>535665</v>
      </c>
    </row>
    <row r="54" spans="1:8" ht="12.75">
      <c r="A54" s="124" t="s">
        <v>137</v>
      </c>
      <c r="B54" s="125" t="s">
        <v>138</v>
      </c>
      <c r="C54" s="282">
        <v>100000</v>
      </c>
      <c r="D54" s="282">
        <v>100000</v>
      </c>
      <c r="E54" s="282">
        <v>60630</v>
      </c>
      <c r="G54" s="285" t="s">
        <v>248</v>
      </c>
      <c r="H54" s="287">
        <f>H53*0.27</f>
        <v>144629.55000000002</v>
      </c>
    </row>
    <row r="55" spans="1:8" ht="12.75">
      <c r="A55" s="162" t="s">
        <v>139</v>
      </c>
      <c r="B55" s="163" t="s">
        <v>140</v>
      </c>
      <c r="C55" s="288">
        <f>SUM(C53:C54)</f>
        <v>250000</v>
      </c>
      <c r="D55" s="288">
        <f>SUM(D53:D54)</f>
        <v>250000</v>
      </c>
      <c r="E55" s="288">
        <f>SUM(E53:E54)</f>
        <v>84547</v>
      </c>
      <c r="G55" s="285" t="s">
        <v>250</v>
      </c>
      <c r="H55" s="287">
        <f>H53*1.27</f>
        <v>680294.55</v>
      </c>
    </row>
    <row r="56" spans="1:8" ht="12.75">
      <c r="A56" s="162" t="s">
        <v>141</v>
      </c>
      <c r="B56" s="164" t="s">
        <v>142</v>
      </c>
      <c r="C56" s="290"/>
      <c r="D56" s="290"/>
      <c r="E56" s="290"/>
      <c r="G56" s="285"/>
      <c r="H56" s="286"/>
    </row>
    <row r="57" spans="1:8" ht="12.75">
      <c r="A57" s="154"/>
      <c r="B57" s="89" t="s">
        <v>143</v>
      </c>
      <c r="C57" s="252"/>
      <c r="D57" s="252"/>
      <c r="E57" s="252"/>
      <c r="G57" s="285" t="s">
        <v>265</v>
      </c>
      <c r="H57" s="286"/>
    </row>
    <row r="58" spans="1:8" ht="12.75">
      <c r="A58" s="154" t="s">
        <v>144</v>
      </c>
      <c r="B58" s="89" t="s">
        <v>145</v>
      </c>
      <c r="C58" s="252">
        <v>200000</v>
      </c>
      <c r="D58" s="252">
        <v>200000</v>
      </c>
      <c r="E58" s="252">
        <v>166558</v>
      </c>
      <c r="G58" s="285" t="s">
        <v>266</v>
      </c>
      <c r="H58" s="287">
        <f>41*17*70</f>
        <v>48790</v>
      </c>
    </row>
    <row r="59" spans="1:8" ht="12.75">
      <c r="A59" s="154" t="s">
        <v>146</v>
      </c>
      <c r="B59" s="89" t="s">
        <v>147</v>
      </c>
      <c r="C59" s="252"/>
      <c r="D59" s="252"/>
      <c r="E59" s="252"/>
      <c r="G59" s="285" t="s">
        <v>248</v>
      </c>
      <c r="H59" s="287">
        <f>H58*0.27</f>
        <v>13173.300000000001</v>
      </c>
    </row>
    <row r="60" spans="1:8" ht="27" customHeight="1">
      <c r="A60" s="167" t="s">
        <v>148</v>
      </c>
      <c r="B60" s="91" t="s">
        <v>149</v>
      </c>
      <c r="C60" s="92">
        <f>SUM(C58:C59)</f>
        <v>200000</v>
      </c>
      <c r="D60" s="92">
        <f>SUM(D58:D59)</f>
        <v>200000</v>
      </c>
      <c r="E60" s="92">
        <f>SUM(E58:E59)</f>
        <v>166558</v>
      </c>
      <c r="G60" s="285" t="s">
        <v>250</v>
      </c>
      <c r="H60" s="287">
        <f>H58*1.27</f>
        <v>61963.3</v>
      </c>
    </row>
    <row r="61" spans="1:8" ht="15" customHeight="1">
      <c r="A61" s="145" t="s">
        <v>150</v>
      </c>
      <c r="B61" s="93" t="s">
        <v>151</v>
      </c>
      <c r="C61" s="92"/>
      <c r="D61" s="92"/>
      <c r="E61" s="92"/>
      <c r="G61" s="291"/>
      <c r="H61" s="292"/>
    </row>
    <row r="62" spans="1:5" ht="15" customHeight="1">
      <c r="A62" s="145" t="s">
        <v>152</v>
      </c>
      <c r="B62" s="93" t="s">
        <v>153</v>
      </c>
      <c r="C62" s="92"/>
      <c r="D62" s="92"/>
      <c r="E62" s="92">
        <v>4243</v>
      </c>
    </row>
    <row r="63" spans="1:5" ht="15" customHeight="1">
      <c r="A63" s="145" t="s">
        <v>154</v>
      </c>
      <c r="B63" s="93" t="s">
        <v>155</v>
      </c>
      <c r="C63" s="92"/>
      <c r="D63" s="92"/>
      <c r="E63" s="92">
        <v>2934</v>
      </c>
    </row>
    <row r="64" spans="1:8" ht="23.25" customHeight="1">
      <c r="A64" s="145" t="s">
        <v>156</v>
      </c>
      <c r="B64" s="93" t="s">
        <v>157</v>
      </c>
      <c r="C64" s="92">
        <v>120000</v>
      </c>
      <c r="D64" s="92">
        <v>120000</v>
      </c>
      <c r="E64" s="92">
        <v>1795</v>
      </c>
      <c r="G64" s="283" t="s">
        <v>267</v>
      </c>
      <c r="H64" s="284"/>
    </row>
    <row r="65" spans="1:8" ht="17.25" customHeight="1">
      <c r="A65" s="169" t="s">
        <v>158</v>
      </c>
      <c r="B65" s="91" t="s">
        <v>159</v>
      </c>
      <c r="C65" s="92">
        <f>SUM(C61:C64)</f>
        <v>120000</v>
      </c>
      <c r="D65" s="92">
        <f>SUM(D61:D64)</f>
        <v>120000</v>
      </c>
      <c r="E65" s="92">
        <f>SUM(E61:E64)</f>
        <v>8972</v>
      </c>
      <c r="G65" s="285" t="s">
        <v>257</v>
      </c>
      <c r="H65" s="286"/>
    </row>
    <row r="66" spans="1:8" ht="25.5" customHeight="1">
      <c r="A66" s="170" t="s">
        <v>160</v>
      </c>
      <c r="B66" s="88" t="s">
        <v>161</v>
      </c>
      <c r="C66" s="96">
        <f>SUM(C65+C60+C56+C55+C51)</f>
        <v>2485000</v>
      </c>
      <c r="D66" s="96">
        <f>SUM(D65+D60+D56+D55+D51)</f>
        <v>2485000</v>
      </c>
      <c r="E66" s="96">
        <f>SUM(E65+E60+E56+E55+E51)</f>
        <v>1132141</v>
      </c>
      <c r="G66" s="285" t="s">
        <v>268</v>
      </c>
      <c r="H66" s="287">
        <f>144*58*460</f>
        <v>3841920</v>
      </c>
    </row>
    <row r="67" spans="1:8" ht="12.75">
      <c r="A67" s="124" t="s">
        <v>162</v>
      </c>
      <c r="B67" s="93" t="s">
        <v>163</v>
      </c>
      <c r="C67" s="252">
        <v>10000</v>
      </c>
      <c r="D67" s="252">
        <v>10000</v>
      </c>
      <c r="E67" s="252"/>
      <c r="G67" s="285" t="s">
        <v>248</v>
      </c>
      <c r="H67" s="287">
        <f>H66*0.27</f>
        <v>1037318.4</v>
      </c>
    </row>
    <row r="68" spans="1:8" ht="12.75">
      <c r="A68" s="124" t="s">
        <v>164</v>
      </c>
      <c r="B68" s="93" t="s">
        <v>165</v>
      </c>
      <c r="C68" s="252"/>
      <c r="D68" s="252"/>
      <c r="E68" s="252"/>
      <c r="G68" s="285" t="s">
        <v>250</v>
      </c>
      <c r="H68" s="287">
        <f>H66*1.27</f>
        <v>4879238.4</v>
      </c>
    </row>
    <row r="69" spans="1:8" ht="24" customHeight="1">
      <c r="A69" s="162" t="s">
        <v>166</v>
      </c>
      <c r="B69" s="88" t="s">
        <v>167</v>
      </c>
      <c r="C69" s="96">
        <f>SUM(C67:C68)</f>
        <v>10000</v>
      </c>
      <c r="D69" s="96">
        <f>SUM(D67:D68)</f>
        <v>10000</v>
      </c>
      <c r="E69" s="96">
        <f>SUM(E67:E68)</f>
        <v>0</v>
      </c>
      <c r="G69" s="285"/>
      <c r="H69" s="286"/>
    </row>
    <row r="70" spans="1:8" ht="26.25" customHeight="1">
      <c r="A70" s="167" t="s">
        <v>168</v>
      </c>
      <c r="B70" s="91" t="s">
        <v>169</v>
      </c>
      <c r="C70" s="92">
        <v>4325794</v>
      </c>
      <c r="D70" s="650">
        <v>4352038</v>
      </c>
      <c r="E70" s="705">
        <v>1956016</v>
      </c>
      <c r="G70" s="285" t="s">
        <v>259</v>
      </c>
      <c r="H70" s="286"/>
    </row>
    <row r="71" spans="1:8" ht="18" customHeight="1">
      <c r="A71" s="136" t="s">
        <v>170</v>
      </c>
      <c r="B71" s="91" t="s">
        <v>171</v>
      </c>
      <c r="C71" s="92"/>
      <c r="D71" s="92"/>
      <c r="E71" s="92"/>
      <c r="G71" s="285" t="s">
        <v>269</v>
      </c>
      <c r="H71" s="287">
        <f>144*31*510</f>
        <v>2276640</v>
      </c>
    </row>
    <row r="72" spans="1:8" ht="12.75">
      <c r="A72" s="45" t="s">
        <v>172</v>
      </c>
      <c r="B72" s="91" t="s">
        <v>173</v>
      </c>
      <c r="C72" s="92"/>
      <c r="D72" s="92"/>
      <c r="E72" s="92"/>
      <c r="G72" s="285" t="s">
        <v>248</v>
      </c>
      <c r="H72" s="287">
        <f>H71*0.27</f>
        <v>614692.8</v>
      </c>
    </row>
    <row r="73" spans="1:8" ht="12.75" customHeight="1">
      <c r="A73" s="174" t="s">
        <v>174</v>
      </c>
      <c r="B73" s="100" t="s">
        <v>175</v>
      </c>
      <c r="C73" s="92"/>
      <c r="D73" s="92"/>
      <c r="E73" s="92"/>
      <c r="G73" s="285" t="s">
        <v>250</v>
      </c>
      <c r="H73" s="287">
        <f>H71*1.27</f>
        <v>2891332.8</v>
      </c>
    </row>
    <row r="74" spans="1:8" ht="12.75" customHeight="1">
      <c r="A74" s="175" t="s">
        <v>176</v>
      </c>
      <c r="B74" s="101" t="s">
        <v>177</v>
      </c>
      <c r="C74" s="252"/>
      <c r="D74" s="252"/>
      <c r="E74" s="252"/>
      <c r="G74" s="285"/>
      <c r="H74" s="286"/>
    </row>
    <row r="75" spans="1:8" ht="12.75" customHeight="1">
      <c r="A75" s="175" t="s">
        <v>178</v>
      </c>
      <c r="B75" s="101" t="s">
        <v>179</v>
      </c>
      <c r="C75" s="252"/>
      <c r="D75" s="252"/>
      <c r="E75" s="252"/>
      <c r="G75" s="285" t="s">
        <v>261</v>
      </c>
      <c r="H75" s="286"/>
    </row>
    <row r="76" spans="1:8" ht="12.75">
      <c r="A76" s="176" t="s">
        <v>180</v>
      </c>
      <c r="B76" s="91" t="s">
        <v>181</v>
      </c>
      <c r="C76" s="92">
        <f>SUM(C74:C75)</f>
        <v>0</v>
      </c>
      <c r="D76" s="92">
        <f>SUM(D74:D75)</f>
        <v>0</v>
      </c>
      <c r="E76" s="92">
        <f>SUM(E74:E75)</f>
        <v>0</v>
      </c>
      <c r="G76" s="285" t="s">
        <v>270</v>
      </c>
      <c r="H76" s="286">
        <f>144*18*315</f>
        <v>816480</v>
      </c>
    </row>
    <row r="77" spans="1:8" ht="24.75" customHeight="1">
      <c r="A77" s="177" t="s">
        <v>182</v>
      </c>
      <c r="B77" s="88" t="s">
        <v>183</v>
      </c>
      <c r="C77" s="96">
        <f>C76+C73+C72+C71+C70</f>
        <v>4325794</v>
      </c>
      <c r="D77" s="96">
        <f>D76+D73+D72+D71+D70</f>
        <v>4352038</v>
      </c>
      <c r="E77" s="96">
        <f>E76+E73+E72+E71+E70</f>
        <v>1956016</v>
      </c>
      <c r="G77" s="285" t="s">
        <v>248</v>
      </c>
      <c r="H77" s="287">
        <f>H76*0.27</f>
        <v>220449.6</v>
      </c>
    </row>
    <row r="78" spans="1:8" ht="24.75" customHeight="1">
      <c r="A78" s="178" t="s">
        <v>184</v>
      </c>
      <c r="B78" s="106" t="s">
        <v>185</v>
      </c>
      <c r="C78" s="96">
        <f>SUM(C77+C69+C66+C47+C43)</f>
        <v>20499934</v>
      </c>
      <c r="D78" s="96">
        <f>SUM(D77+D69+D66+D47+D43)</f>
        <v>20623378</v>
      </c>
      <c r="E78" s="96">
        <f>SUM(E77+E69+E66+E47+E43)</f>
        <v>10850359</v>
      </c>
      <c r="G78" s="285" t="s">
        <v>250</v>
      </c>
      <c r="H78" s="287">
        <f>H76*1.27</f>
        <v>1036929.6</v>
      </c>
    </row>
    <row r="79" spans="1:8" ht="13.5" customHeight="1">
      <c r="A79" s="176" t="s">
        <v>186</v>
      </c>
      <c r="B79" s="93" t="s">
        <v>187</v>
      </c>
      <c r="C79" s="92"/>
      <c r="D79" s="92"/>
      <c r="E79" s="92"/>
      <c r="G79" s="285"/>
      <c r="H79" s="286"/>
    </row>
    <row r="80" spans="1:8" ht="24.75" customHeight="1">
      <c r="A80" s="176" t="s">
        <v>188</v>
      </c>
      <c r="B80" s="93" t="s">
        <v>189</v>
      </c>
      <c r="C80" s="92"/>
      <c r="D80" s="92"/>
      <c r="E80" s="92"/>
      <c r="G80" s="285" t="s">
        <v>263</v>
      </c>
      <c r="H80" s="286"/>
    </row>
    <row r="81" spans="1:8" ht="15.75" customHeight="1">
      <c r="A81" s="176"/>
      <c r="B81" s="141" t="s">
        <v>190</v>
      </c>
      <c r="C81" s="92"/>
      <c r="D81" s="92"/>
      <c r="E81" s="92"/>
      <c r="G81" s="285" t="s">
        <v>271</v>
      </c>
      <c r="H81" s="289">
        <f>144*39*355</f>
        <v>1993680</v>
      </c>
    </row>
    <row r="82" spans="1:8" ht="12.75">
      <c r="A82" s="176"/>
      <c r="B82" s="141" t="s">
        <v>191</v>
      </c>
      <c r="C82" s="281"/>
      <c r="D82" s="281"/>
      <c r="E82" s="281"/>
      <c r="G82" s="285" t="s">
        <v>248</v>
      </c>
      <c r="H82" s="287">
        <f>H81*0.27</f>
        <v>538293.6000000001</v>
      </c>
    </row>
    <row r="83" spans="1:8" ht="12.75">
      <c r="A83" s="176"/>
      <c r="B83" s="67" t="s">
        <v>192</v>
      </c>
      <c r="C83" s="281"/>
      <c r="D83" s="281"/>
      <c r="E83" s="281"/>
      <c r="G83" s="285" t="s">
        <v>250</v>
      </c>
      <c r="H83" s="287">
        <f>H81*1.27</f>
        <v>2531973.6</v>
      </c>
    </row>
    <row r="84" spans="1:8" ht="25.5">
      <c r="A84" s="177" t="s">
        <v>193</v>
      </c>
      <c r="B84" s="88" t="s">
        <v>194</v>
      </c>
      <c r="C84" s="76">
        <f>SUM(C80:C83)</f>
        <v>0</v>
      </c>
      <c r="D84" s="76">
        <f>SUM(D80:D83)</f>
        <v>0</v>
      </c>
      <c r="E84" s="76">
        <f>SUM(E80:E83)</f>
        <v>0</v>
      </c>
      <c r="G84" s="285"/>
      <c r="H84" s="286"/>
    </row>
    <row r="85" spans="1:13" s="108" customFormat="1" ht="12.75">
      <c r="A85" s="178" t="s">
        <v>195</v>
      </c>
      <c r="B85" s="178" t="s">
        <v>196</v>
      </c>
      <c r="C85" s="288">
        <f>SUM(C79+C84)</f>
        <v>0</v>
      </c>
      <c r="D85" s="288">
        <f>SUM(D79+D84)</f>
        <v>0</v>
      </c>
      <c r="E85" s="288">
        <f>SUM(E79+E84)</f>
        <v>0</v>
      </c>
      <c r="F85" s="3"/>
      <c r="G85" s="285" t="s">
        <v>265</v>
      </c>
      <c r="H85" s="286"/>
      <c r="I85" s="3"/>
      <c r="J85" s="3"/>
      <c r="K85" s="3"/>
      <c r="L85" s="3"/>
      <c r="M85" s="3"/>
    </row>
    <row r="86" spans="1:8" ht="12.75">
      <c r="A86" s="141" t="s">
        <v>197</v>
      </c>
      <c r="B86" s="93" t="s">
        <v>198</v>
      </c>
      <c r="C86" s="252"/>
      <c r="D86" s="252"/>
      <c r="E86" s="252"/>
      <c r="G86" s="285" t="s">
        <v>272</v>
      </c>
      <c r="H86" s="287">
        <f>144*17*70</f>
        <v>171360</v>
      </c>
    </row>
    <row r="87" spans="1:13" s="111" customFormat="1" ht="12.75">
      <c r="A87" s="141" t="s">
        <v>199</v>
      </c>
      <c r="B87" s="93" t="s">
        <v>200</v>
      </c>
      <c r="C87" s="252"/>
      <c r="D87" s="252"/>
      <c r="E87" s="252"/>
      <c r="F87" s="3"/>
      <c r="G87" s="285" t="s">
        <v>248</v>
      </c>
      <c r="H87" s="287">
        <f>H86*0.27</f>
        <v>46267.200000000004</v>
      </c>
      <c r="I87" s="3"/>
      <c r="J87" s="3"/>
      <c r="K87" s="3"/>
      <c r="L87" s="3"/>
      <c r="M87" s="3"/>
    </row>
    <row r="88" spans="1:8" ht="12.75">
      <c r="A88" s="180" t="s">
        <v>201</v>
      </c>
      <c r="B88" s="93" t="s">
        <v>202</v>
      </c>
      <c r="C88" s="252"/>
      <c r="D88" s="252"/>
      <c r="E88" s="252"/>
      <c r="G88" s="285" t="s">
        <v>250</v>
      </c>
      <c r="H88" s="287">
        <f>H86*1.27</f>
        <v>217627.2</v>
      </c>
    </row>
    <row r="89" spans="1:8" ht="24" customHeight="1">
      <c r="A89" s="180" t="s">
        <v>203</v>
      </c>
      <c r="B89" s="93" t="s">
        <v>204</v>
      </c>
      <c r="C89" s="252"/>
      <c r="D89" s="252"/>
      <c r="E89" s="252"/>
      <c r="G89" s="291"/>
      <c r="H89" s="292"/>
    </row>
    <row r="90" spans="1:6" ht="26.25" customHeight="1">
      <c r="A90" s="180" t="s">
        <v>205</v>
      </c>
      <c r="B90" s="93" t="s">
        <v>206</v>
      </c>
      <c r="C90" s="566">
        <v>2228819</v>
      </c>
      <c r="D90" s="566">
        <v>2228819</v>
      </c>
      <c r="E90" s="566">
        <v>2257139</v>
      </c>
      <c r="F90" s="492"/>
    </row>
    <row r="91" spans="1:8" ht="26.25" customHeight="1">
      <c r="A91" s="180"/>
      <c r="B91" s="93" t="s">
        <v>207</v>
      </c>
      <c r="C91" s="252"/>
      <c r="D91" s="644">
        <v>28320</v>
      </c>
      <c r="E91" s="706"/>
      <c r="G91" s="293" t="s">
        <v>273</v>
      </c>
      <c r="H91" s="3" t="s">
        <v>274</v>
      </c>
    </row>
    <row r="92" spans="1:7" ht="25.5" customHeight="1">
      <c r="A92" s="180" t="s">
        <v>208</v>
      </c>
      <c r="B92" s="93" t="s">
        <v>209</v>
      </c>
      <c r="C92" s="530">
        <v>601781</v>
      </c>
      <c r="D92" s="645">
        <v>609430</v>
      </c>
      <c r="E92" s="530">
        <v>609430</v>
      </c>
      <c r="G92" s="3" t="s">
        <v>257</v>
      </c>
    </row>
    <row r="93" spans="1:8" ht="12.75">
      <c r="A93" s="181" t="s">
        <v>210</v>
      </c>
      <c r="B93" s="106" t="s">
        <v>211</v>
      </c>
      <c r="C93" s="504">
        <f>SUM(C86:C92)</f>
        <v>2830600</v>
      </c>
      <c r="D93" s="646">
        <f>SUM(D86:D92)</f>
        <v>2866569</v>
      </c>
      <c r="E93" s="504">
        <f>SUM(E86:E92)</f>
        <v>2866569</v>
      </c>
      <c r="G93" s="3" t="s">
        <v>275</v>
      </c>
      <c r="H93" s="271">
        <f>41*15*220</f>
        <v>135300</v>
      </c>
    </row>
    <row r="94" spans="1:8" ht="12.75" customHeight="1">
      <c r="A94" s="180" t="s">
        <v>212</v>
      </c>
      <c r="B94" s="93" t="s">
        <v>213</v>
      </c>
      <c r="C94" s="252">
        <v>1700989</v>
      </c>
      <c r="D94" s="252">
        <v>1700989</v>
      </c>
      <c r="E94" s="252">
        <v>1830989</v>
      </c>
      <c r="G94" s="3" t="s">
        <v>248</v>
      </c>
      <c r="H94" s="271">
        <f>H93*0.27</f>
        <v>36531</v>
      </c>
    </row>
    <row r="95" spans="1:8" ht="12.75" customHeight="1">
      <c r="A95" s="180" t="s">
        <v>214</v>
      </c>
      <c r="B95" s="93" t="s">
        <v>215</v>
      </c>
      <c r="C95" s="252"/>
      <c r="D95" s="252"/>
      <c r="E95" s="252"/>
      <c r="G95" s="3" t="s">
        <v>250</v>
      </c>
      <c r="H95" s="271">
        <f>H93*1.27</f>
        <v>171831</v>
      </c>
    </row>
    <row r="96" spans="1:5" ht="12.75" customHeight="1">
      <c r="A96" s="180" t="s">
        <v>216</v>
      </c>
      <c r="B96" s="93" t="s">
        <v>217</v>
      </c>
      <c r="C96" s="536"/>
      <c r="D96" s="536"/>
      <c r="E96" s="536"/>
    </row>
    <row r="97" spans="1:7" ht="24" customHeight="1">
      <c r="A97" s="180" t="s">
        <v>218</v>
      </c>
      <c r="B97" s="93" t="s">
        <v>219</v>
      </c>
      <c r="C97" s="536">
        <v>459267</v>
      </c>
      <c r="D97" s="536">
        <v>459267</v>
      </c>
      <c r="E97" s="536">
        <v>459267</v>
      </c>
      <c r="G97" s="3" t="s">
        <v>259</v>
      </c>
    </row>
    <row r="98" spans="1:8" ht="12.75">
      <c r="A98" s="181" t="s">
        <v>220</v>
      </c>
      <c r="B98" s="106" t="s">
        <v>221</v>
      </c>
      <c r="C98" s="571">
        <f>SUM(C94:C97)</f>
        <v>2160256</v>
      </c>
      <c r="D98" s="571">
        <f>SUM(D94:D97)</f>
        <v>2160256</v>
      </c>
      <c r="E98" s="571">
        <f>SUM(E94:E97)</f>
        <v>2290256</v>
      </c>
      <c r="G98" s="3" t="s">
        <v>276</v>
      </c>
      <c r="H98" s="271">
        <f>41*14*245</f>
        <v>140630</v>
      </c>
    </row>
    <row r="99" spans="1:8" ht="16.5" customHeight="1">
      <c r="A99" s="180" t="s">
        <v>222</v>
      </c>
      <c r="B99" s="294" t="s">
        <v>223</v>
      </c>
      <c r="C99" s="252"/>
      <c r="D99" s="252"/>
      <c r="E99" s="252"/>
      <c r="G99" s="3" t="s">
        <v>248</v>
      </c>
      <c r="H99" s="271">
        <f>H98*0.27</f>
        <v>37970.100000000006</v>
      </c>
    </row>
    <row r="100" spans="1:8" ht="27" customHeight="1">
      <c r="A100" s="113" t="s">
        <v>224</v>
      </c>
      <c r="B100" s="93" t="s">
        <v>225</v>
      </c>
      <c r="C100" s="252"/>
      <c r="D100" s="252"/>
      <c r="E100" s="252"/>
      <c r="G100" s="3" t="s">
        <v>250</v>
      </c>
      <c r="H100" s="271">
        <f>H98*1.27</f>
        <v>178600.1</v>
      </c>
    </row>
    <row r="101" spans="1:5" ht="12.75">
      <c r="A101" s="181" t="s">
        <v>226</v>
      </c>
      <c r="B101" s="182" t="s">
        <v>227</v>
      </c>
      <c r="C101" s="76">
        <f>SUM(C99:C100)</f>
        <v>0</v>
      </c>
      <c r="D101" s="76">
        <f>SUM(D99:D100)</f>
        <v>0</v>
      </c>
      <c r="E101" s="76">
        <f>SUM(E99:E100)</f>
        <v>0</v>
      </c>
    </row>
    <row r="102" spans="1:7" ht="12.75">
      <c r="A102" s="279"/>
      <c r="B102" s="183" t="s">
        <v>228</v>
      </c>
      <c r="C102" s="76">
        <f>SUM(C101+C98+C93+C85+C78+C29+C23)</f>
        <v>40891204</v>
      </c>
      <c r="D102" s="76">
        <f>SUM(D101+D98+D93+D85+D78+D29+D23)</f>
        <v>41053042</v>
      </c>
      <c r="E102" s="76">
        <f>SUM(E101+E98+E93+E85+E78+E29+E23)</f>
        <v>22517201</v>
      </c>
      <c r="G102" s="3" t="s">
        <v>261</v>
      </c>
    </row>
    <row r="103" spans="1:8" ht="12.75">
      <c r="A103" s="268"/>
      <c r="B103" s="268"/>
      <c r="C103" s="201"/>
      <c r="D103" s="201"/>
      <c r="E103" s="201"/>
      <c r="G103" s="3" t="s">
        <v>277</v>
      </c>
      <c r="H103" s="3">
        <f>41*5*150</f>
        <v>30750</v>
      </c>
    </row>
    <row r="104" spans="1:8" ht="12.75">
      <c r="A104" s="268"/>
      <c r="B104" s="268"/>
      <c r="C104" s="201"/>
      <c r="D104" s="201"/>
      <c r="E104" s="201"/>
      <c r="G104" s="3" t="s">
        <v>248</v>
      </c>
      <c r="H104" s="271">
        <f>H103*0.27</f>
        <v>8302.5</v>
      </c>
    </row>
    <row r="105" spans="1:8" ht="12.75">
      <c r="A105" s="268"/>
      <c r="G105" s="3" t="s">
        <v>250</v>
      </c>
      <c r="H105" s="271">
        <f>H103*1.27</f>
        <v>39052.5</v>
      </c>
    </row>
    <row r="106" ht="12.75">
      <c r="A106" s="268"/>
    </row>
    <row r="107" spans="1:7" ht="12.75">
      <c r="A107" s="268"/>
      <c r="G107" s="3" t="s">
        <v>263</v>
      </c>
    </row>
    <row r="108" spans="1:8" ht="12.75">
      <c r="A108" s="268"/>
      <c r="G108" s="3" t="s">
        <v>278</v>
      </c>
      <c r="H108" s="271">
        <f>41*5*170</f>
        <v>34850</v>
      </c>
    </row>
    <row r="109" spans="1:8" ht="12.75">
      <c r="A109" s="268"/>
      <c r="G109" s="3" t="s">
        <v>248</v>
      </c>
      <c r="H109" s="271">
        <f>H108*0.27</f>
        <v>9409.5</v>
      </c>
    </row>
    <row r="110" spans="1:8" ht="12.75">
      <c r="A110" s="268"/>
      <c r="G110" s="3" t="s">
        <v>250</v>
      </c>
      <c r="H110" s="271">
        <f>H108*1.27</f>
        <v>44259.5</v>
      </c>
    </row>
    <row r="111" ht="12.75">
      <c r="A111" s="268"/>
    </row>
    <row r="112" spans="1:7" ht="12.75">
      <c r="A112" s="268"/>
      <c r="G112" s="3" t="s">
        <v>265</v>
      </c>
    </row>
    <row r="113" spans="1:8" ht="12.75">
      <c r="A113" s="268"/>
      <c r="G113" s="3" t="s">
        <v>279</v>
      </c>
      <c r="H113" s="271">
        <f>41*17*70</f>
        <v>48790</v>
      </c>
    </row>
    <row r="114" spans="1:8" ht="12.75">
      <c r="A114" s="268"/>
      <c r="G114" s="3" t="s">
        <v>248</v>
      </c>
      <c r="H114" s="271">
        <f>H113*0.27</f>
        <v>13173.300000000001</v>
      </c>
    </row>
    <row r="115" spans="1:8" ht="12.75">
      <c r="A115" s="268"/>
      <c r="G115" s="3" t="s">
        <v>250</v>
      </c>
      <c r="H115" s="271">
        <f>H113*1.27</f>
        <v>61963.3</v>
      </c>
    </row>
    <row r="116" ht="12.75">
      <c r="A116" s="268"/>
    </row>
    <row r="117" ht="12.75">
      <c r="A117" s="268"/>
    </row>
    <row r="118" spans="1:7" ht="12.75">
      <c r="A118" s="268"/>
      <c r="G118" s="111" t="s">
        <v>273</v>
      </c>
    </row>
    <row r="119" spans="1:7" ht="12.75">
      <c r="A119" s="268"/>
      <c r="G119" s="3" t="s">
        <v>257</v>
      </c>
    </row>
    <row r="120" spans="1:8" ht="12.75">
      <c r="A120" s="268"/>
      <c r="G120" s="3" t="s">
        <v>280</v>
      </c>
      <c r="H120" s="271">
        <f>41*25*440</f>
        <v>451000</v>
      </c>
    </row>
    <row r="121" spans="1:8" ht="12.75">
      <c r="A121" s="268"/>
      <c r="G121" s="3" t="s">
        <v>248</v>
      </c>
      <c r="H121" s="271">
        <f>H120*0.27</f>
        <v>121770.00000000001</v>
      </c>
    </row>
    <row r="122" spans="1:8" ht="12.75">
      <c r="A122" s="268"/>
      <c r="G122" s="3" t="s">
        <v>250</v>
      </c>
      <c r="H122" s="271">
        <f>H120*1.27</f>
        <v>572770</v>
      </c>
    </row>
    <row r="123" ht="12.75">
      <c r="A123" s="268"/>
    </row>
    <row r="124" spans="1:7" ht="12.75">
      <c r="A124" s="268"/>
      <c r="G124" s="3" t="s">
        <v>259</v>
      </c>
    </row>
    <row r="125" spans="1:8" ht="12.75">
      <c r="A125" s="268"/>
      <c r="G125" s="3" t="s">
        <v>281</v>
      </c>
      <c r="H125" s="271">
        <f>41*6*490</f>
        <v>120540</v>
      </c>
    </row>
    <row r="126" spans="1:8" ht="12.75">
      <c r="A126" s="268"/>
      <c r="G126" s="3" t="s">
        <v>248</v>
      </c>
      <c r="H126" s="271">
        <f>H125*0.27</f>
        <v>32545.800000000003</v>
      </c>
    </row>
    <row r="127" spans="1:8" ht="12.75">
      <c r="A127" s="268"/>
      <c r="G127" s="3" t="s">
        <v>250</v>
      </c>
      <c r="H127" s="271">
        <f>H125*1.27</f>
        <v>153085.8</v>
      </c>
    </row>
    <row r="128" ht="12.75">
      <c r="A128" s="268"/>
    </row>
    <row r="129" spans="1:7" ht="12.75">
      <c r="A129" s="268"/>
      <c r="G129" s="3" t="s">
        <v>261</v>
      </c>
    </row>
    <row r="130" spans="1:8" ht="12.75">
      <c r="A130" s="268"/>
      <c r="G130" s="3" t="s">
        <v>282</v>
      </c>
      <c r="H130" s="3">
        <f>41*16*295</f>
        <v>193520</v>
      </c>
    </row>
    <row r="131" spans="1:8" ht="12.75">
      <c r="A131" s="268"/>
      <c r="G131" s="3" t="s">
        <v>248</v>
      </c>
      <c r="H131" s="271">
        <f>H130*0.27</f>
        <v>52250.4</v>
      </c>
    </row>
    <row r="132" spans="1:8" ht="12.75">
      <c r="A132" s="268"/>
      <c r="G132" s="3" t="s">
        <v>250</v>
      </c>
      <c r="H132" s="271">
        <f>H130*1.27</f>
        <v>245770.4</v>
      </c>
    </row>
    <row r="133" ht="12.75">
      <c r="A133" s="268"/>
    </row>
    <row r="134" spans="1:7" ht="12.75">
      <c r="A134" s="268"/>
      <c r="G134" s="3" t="s">
        <v>263</v>
      </c>
    </row>
    <row r="135" spans="1:8" ht="12.75">
      <c r="A135" s="268"/>
      <c r="G135" s="3" t="s">
        <v>283</v>
      </c>
      <c r="H135" s="271">
        <f>41*33*335</f>
        <v>453255</v>
      </c>
    </row>
    <row r="136" spans="1:8" ht="12.75">
      <c r="A136" s="268"/>
      <c r="G136" s="3" t="s">
        <v>248</v>
      </c>
      <c r="H136" s="271">
        <f>H135*0.27</f>
        <v>122378.85</v>
      </c>
    </row>
    <row r="137" spans="1:8" ht="12.75">
      <c r="A137" s="268"/>
      <c r="G137" s="3" t="s">
        <v>250</v>
      </c>
      <c r="H137" s="271">
        <f>H135*1.27</f>
        <v>575633.85</v>
      </c>
    </row>
    <row r="138" ht="12.75">
      <c r="A138" s="268"/>
    </row>
    <row r="139" spans="1:7" ht="12.75">
      <c r="A139" s="268"/>
      <c r="G139" s="3" t="s">
        <v>265</v>
      </c>
    </row>
    <row r="140" spans="1:8" ht="12.75">
      <c r="A140" s="268"/>
      <c r="G140" s="3" t="s">
        <v>284</v>
      </c>
      <c r="H140" s="271">
        <f>41*12*70</f>
        <v>34440</v>
      </c>
    </row>
    <row r="141" spans="1:8" ht="12.75">
      <c r="A141" s="268"/>
      <c r="G141" s="3" t="s">
        <v>248</v>
      </c>
      <c r="H141" s="271">
        <f>H140*0.27</f>
        <v>9298.800000000001</v>
      </c>
    </row>
    <row r="142" spans="1:8" ht="12.75">
      <c r="A142" s="268"/>
      <c r="G142" s="3" t="s">
        <v>250</v>
      </c>
      <c r="H142" s="271">
        <f>H140*1.27</f>
        <v>43738.8</v>
      </c>
    </row>
    <row r="143" ht="12.75">
      <c r="A143" s="268"/>
    </row>
    <row r="144" ht="12.75">
      <c r="A144" s="268"/>
    </row>
    <row r="145" spans="1:8" ht="25.5">
      <c r="A145" s="268"/>
      <c r="G145" s="293" t="s">
        <v>285</v>
      </c>
      <c r="H145" s="3" t="s">
        <v>286</v>
      </c>
    </row>
    <row r="146" spans="1:7" ht="12.75">
      <c r="A146" s="268"/>
      <c r="G146" s="3" t="s">
        <v>257</v>
      </c>
    </row>
    <row r="147" spans="1:8" ht="12.75">
      <c r="A147" s="268"/>
      <c r="G147" s="3" t="s">
        <v>287</v>
      </c>
      <c r="H147" s="271">
        <f>144*15*230</f>
        <v>496800</v>
      </c>
    </row>
    <row r="148" spans="1:8" ht="12.75">
      <c r="A148" s="268"/>
      <c r="G148" s="3" t="s">
        <v>248</v>
      </c>
      <c r="H148" s="271">
        <f>H147*0.27</f>
        <v>134136</v>
      </c>
    </row>
    <row r="149" spans="1:8" ht="12.75">
      <c r="A149" s="268"/>
      <c r="G149" s="3" t="s">
        <v>250</v>
      </c>
      <c r="H149" s="271">
        <f>H147*1.27</f>
        <v>630936</v>
      </c>
    </row>
    <row r="150" ht="12.75">
      <c r="A150" s="268"/>
    </row>
    <row r="151" spans="1:7" ht="12.75">
      <c r="A151" s="268"/>
      <c r="G151" s="3" t="s">
        <v>259</v>
      </c>
    </row>
    <row r="152" spans="1:8" ht="12.75">
      <c r="A152" s="268"/>
      <c r="G152" s="3" t="s">
        <v>288</v>
      </c>
      <c r="H152" s="271">
        <f>144*14*255</f>
        <v>514080</v>
      </c>
    </row>
    <row r="153" spans="1:8" ht="12.75">
      <c r="A153" s="268"/>
      <c r="G153" s="3" t="s">
        <v>248</v>
      </c>
      <c r="H153" s="271">
        <f>H152*0.27</f>
        <v>138801.6</v>
      </c>
    </row>
    <row r="154" spans="1:8" ht="12.75">
      <c r="A154" s="268"/>
      <c r="G154" s="3" t="s">
        <v>250</v>
      </c>
      <c r="H154" s="271">
        <f>H152*1.27</f>
        <v>652881.6</v>
      </c>
    </row>
    <row r="155" ht="12.75">
      <c r="A155" s="268"/>
    </row>
    <row r="156" spans="1:7" ht="12.75">
      <c r="A156" s="268"/>
      <c r="G156" s="3" t="s">
        <v>261</v>
      </c>
    </row>
    <row r="157" spans="1:8" ht="12.75">
      <c r="A157" s="268"/>
      <c r="G157" s="3" t="s">
        <v>289</v>
      </c>
      <c r="H157" s="3">
        <f>14*2*150</f>
        <v>4200</v>
      </c>
    </row>
    <row r="158" spans="1:8" ht="12.75">
      <c r="A158" s="268"/>
      <c r="C158" s="201"/>
      <c r="D158" s="201"/>
      <c r="E158" s="201"/>
      <c r="G158" s="3" t="s">
        <v>248</v>
      </c>
      <c r="H158" s="271">
        <f>H157*0.27</f>
        <v>1134</v>
      </c>
    </row>
    <row r="159" spans="1:8" ht="12.75">
      <c r="A159" s="268"/>
      <c r="C159" s="201"/>
      <c r="D159" s="201"/>
      <c r="E159" s="201"/>
      <c r="G159" s="3" t="s">
        <v>250</v>
      </c>
      <c r="H159" s="271">
        <f>H157*1.27</f>
        <v>5334</v>
      </c>
    </row>
    <row r="160" spans="1:5" ht="12.75">
      <c r="A160" s="268"/>
      <c r="C160" s="201"/>
      <c r="D160" s="201"/>
      <c r="E160" s="201"/>
    </row>
    <row r="161" spans="1:7" ht="12.75">
      <c r="A161" s="268"/>
      <c r="C161" s="201"/>
      <c r="D161" s="201"/>
      <c r="E161" s="201"/>
      <c r="G161" s="3" t="s">
        <v>263</v>
      </c>
    </row>
    <row r="162" spans="7:8" ht="12.75">
      <c r="G162" s="3" t="s">
        <v>290</v>
      </c>
      <c r="H162" s="271">
        <f>144*5*180</f>
        <v>129600</v>
      </c>
    </row>
    <row r="163" spans="7:8" ht="12.75">
      <c r="G163" s="3" t="s">
        <v>248</v>
      </c>
      <c r="H163" s="271">
        <f>H162*0.27</f>
        <v>34992</v>
      </c>
    </row>
    <row r="164" spans="7:8" ht="12.75">
      <c r="G164" s="3" t="s">
        <v>250</v>
      </c>
      <c r="H164" s="271">
        <f>H162*1.27</f>
        <v>164592</v>
      </c>
    </row>
    <row r="166" ht="12.75">
      <c r="G166" s="3" t="s">
        <v>265</v>
      </c>
    </row>
    <row r="167" spans="7:8" ht="12.75">
      <c r="G167" s="3" t="s">
        <v>291</v>
      </c>
      <c r="H167" s="271">
        <f>144*5*80</f>
        <v>57600</v>
      </c>
    </row>
    <row r="168" spans="7:8" ht="12.75">
      <c r="G168" s="3" t="s">
        <v>248</v>
      </c>
      <c r="H168" s="271">
        <f>H167*0.27</f>
        <v>15552.000000000002</v>
      </c>
    </row>
    <row r="169" spans="7:8" ht="12.75">
      <c r="G169" s="3" t="s">
        <v>250</v>
      </c>
      <c r="H169" s="271">
        <f>H167*1.27</f>
        <v>73152</v>
      </c>
    </row>
    <row r="172" ht="12.75">
      <c r="G172" s="111" t="s">
        <v>285</v>
      </c>
    </row>
    <row r="173" ht="12.75">
      <c r="G173" s="3" t="s">
        <v>257</v>
      </c>
    </row>
    <row r="174" spans="7:8" ht="12.75">
      <c r="G174" s="3" t="s">
        <v>292</v>
      </c>
      <c r="H174" s="271">
        <f>144*25*460</f>
        <v>1656000</v>
      </c>
    </row>
    <row r="175" spans="7:8" ht="12.75">
      <c r="G175" s="3" t="s">
        <v>248</v>
      </c>
      <c r="H175" s="271">
        <f>H174*0.27</f>
        <v>447120.00000000006</v>
      </c>
    </row>
    <row r="176" spans="7:8" ht="12.75">
      <c r="G176" s="3" t="s">
        <v>250</v>
      </c>
      <c r="H176" s="271">
        <f>H174*1.27</f>
        <v>2103120</v>
      </c>
    </row>
    <row r="178" ht="12.75">
      <c r="G178" s="3" t="s">
        <v>259</v>
      </c>
    </row>
    <row r="179" spans="7:8" ht="12.75">
      <c r="G179" s="3" t="s">
        <v>293</v>
      </c>
      <c r="H179" s="271">
        <f>144*6*510</f>
        <v>440640</v>
      </c>
    </row>
    <row r="180" spans="7:8" ht="12.75">
      <c r="G180" s="3" t="s">
        <v>248</v>
      </c>
      <c r="H180" s="271">
        <f>H179*0.27</f>
        <v>118972.8</v>
      </c>
    </row>
    <row r="181" spans="7:8" ht="12.75">
      <c r="G181" s="3" t="s">
        <v>250</v>
      </c>
      <c r="H181" s="271">
        <f>H179*1.27</f>
        <v>559612.8</v>
      </c>
    </row>
    <row r="183" ht="12.75">
      <c r="G183" s="3" t="s">
        <v>261</v>
      </c>
    </row>
    <row r="184" spans="7:8" ht="12.75">
      <c r="G184" s="3" t="s">
        <v>294</v>
      </c>
      <c r="H184" s="3">
        <f>144*6*315</f>
        <v>272160</v>
      </c>
    </row>
    <row r="185" spans="7:8" ht="12.75">
      <c r="G185" s="3" t="s">
        <v>248</v>
      </c>
      <c r="H185" s="271">
        <f>H184*0.27</f>
        <v>73483.20000000001</v>
      </c>
    </row>
    <row r="186" spans="7:8" ht="12.75">
      <c r="G186" s="3" t="s">
        <v>250</v>
      </c>
      <c r="H186" s="271">
        <f>H184*1.27</f>
        <v>345643.2</v>
      </c>
    </row>
    <row r="188" ht="12.75">
      <c r="G188" s="3" t="s">
        <v>263</v>
      </c>
    </row>
    <row r="189" spans="7:8" ht="12.75">
      <c r="G189" s="3" t="s">
        <v>295</v>
      </c>
      <c r="H189" s="271">
        <f>144*33*355</f>
        <v>1686960</v>
      </c>
    </row>
    <row r="190" spans="7:8" ht="12.75">
      <c r="G190" s="3" t="s">
        <v>248</v>
      </c>
      <c r="H190" s="271">
        <f>H189*0.27</f>
        <v>455479.2</v>
      </c>
    </row>
    <row r="191" spans="7:8" ht="12.75">
      <c r="G191" s="3" t="s">
        <v>250</v>
      </c>
      <c r="H191" s="271">
        <f>H189*1.27</f>
        <v>2142439.2</v>
      </c>
    </row>
    <row r="193" ht="12.75">
      <c r="G193" s="3" t="s">
        <v>265</v>
      </c>
    </row>
    <row r="194" spans="7:8" ht="12.75">
      <c r="G194" s="3" t="s">
        <v>296</v>
      </c>
      <c r="H194" s="271">
        <f>144*12*80</f>
        <v>138240</v>
      </c>
    </row>
    <row r="195" spans="7:8" ht="12.75">
      <c r="G195" s="3" t="s">
        <v>248</v>
      </c>
      <c r="H195" s="271">
        <f>H194*0.27</f>
        <v>37324.8</v>
      </c>
    </row>
    <row r="196" spans="7:8" ht="12.75">
      <c r="G196" s="3" t="s">
        <v>250</v>
      </c>
      <c r="H196" s="271">
        <f>H194*1.27</f>
        <v>175564.8</v>
      </c>
    </row>
  </sheetData>
  <sheetProtection selectLockedCells="1" selectUnlockedCells="1"/>
  <mergeCells count="1">
    <mergeCell ref="A2:D2"/>
  </mergeCells>
  <printOptions headings="1"/>
  <pageMargins left="0.7086614173228347" right="0.7086614173228347" top="0.7480314960629921" bottom="0.7480314960629921" header="0.5118110236220472" footer="0.5118110236220472"/>
  <pageSetup fitToHeight="3" horizontalDpi="300" verticalDpi="300" orientation="portrait" paperSize="9" scale="46" r:id="rId1"/>
  <headerFooter alignWithMargins="0">
    <oddHeader>&amp;L&amp;D&amp;C&amp;P/&amp;N</oddHeader>
    <oddFooter>&amp;L&amp;F&amp;R&amp;A</oddFooter>
  </headerFooter>
  <rowBreaks count="1" manualBreakCount="1">
    <brk id="1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5"/>
  <sheetViews>
    <sheetView view="pageBreakPreview" zoomScale="90" zoomScaleSheetLayoutView="90" zoomScalePageLayoutView="0" workbookViewId="0" topLeftCell="A94">
      <selection activeCell="E38" sqref="E38"/>
    </sheetView>
  </sheetViews>
  <sheetFormatPr defaultColWidth="8.41015625" defaultRowHeight="18"/>
  <cols>
    <col min="1" max="1" width="8.41015625" style="3" customWidth="1"/>
    <col min="2" max="2" width="33.75" style="3" customWidth="1"/>
    <col min="3" max="3" width="8.41015625" style="119" customWidth="1"/>
    <col min="4" max="4" width="14.08203125" style="119" customWidth="1"/>
    <col min="5" max="5" width="17.08203125" style="119" customWidth="1"/>
    <col min="6" max="9" width="7.08203125" style="3" customWidth="1"/>
    <col min="10" max="246" width="7.08203125" style="2" customWidth="1"/>
    <col min="247" max="16384" width="8.41015625" style="2" customWidth="1"/>
  </cols>
  <sheetData>
    <row r="1" spans="1:5" ht="17.25" customHeight="1">
      <c r="A1" s="120"/>
      <c r="B1" s="120"/>
      <c r="C1" s="606" t="s">
        <v>554</v>
      </c>
      <c r="D1" s="606" t="s">
        <v>554</v>
      </c>
      <c r="E1" s="606" t="s">
        <v>554</v>
      </c>
    </row>
    <row r="2" spans="1:5" ht="17.25" customHeight="1">
      <c r="A2" s="720" t="s">
        <v>424</v>
      </c>
      <c r="B2" s="720"/>
      <c r="C2" s="720"/>
      <c r="D2" s="720"/>
      <c r="E2" s="3"/>
    </row>
    <row r="3" spans="1:5" ht="17.25" customHeight="1">
      <c r="A3" s="120"/>
      <c r="B3" s="120"/>
      <c r="C3" s="120" t="s">
        <v>2</v>
      </c>
      <c r="D3" s="120" t="s">
        <v>2</v>
      </c>
      <c r="E3" s="120" t="s">
        <v>2</v>
      </c>
    </row>
    <row r="4" spans="1:5" ht="18.75">
      <c r="A4" s="94">
        <v>562916</v>
      </c>
      <c r="B4" s="43" t="s">
        <v>297</v>
      </c>
      <c r="C4" s="610" t="s">
        <v>416</v>
      </c>
      <c r="D4" s="610" t="s">
        <v>583</v>
      </c>
      <c r="E4" s="610" t="s">
        <v>606</v>
      </c>
    </row>
    <row r="5" spans="1:5" ht="18.75">
      <c r="A5" s="266" t="s">
        <v>298</v>
      </c>
      <c r="B5" s="45"/>
      <c r="C5" s="295"/>
      <c r="D5" s="295"/>
      <c r="E5" s="295"/>
    </row>
    <row r="6" spans="1:5" ht="13.5" customHeight="1">
      <c r="A6" s="122" t="s">
        <v>46</v>
      </c>
      <c r="B6" s="123" t="s">
        <v>47</v>
      </c>
      <c r="C6" s="121"/>
      <c r="D6" s="121"/>
      <c r="E6" s="121"/>
    </row>
    <row r="7" spans="1:5" ht="13.5" customHeight="1">
      <c r="A7" s="124" t="s">
        <v>48</v>
      </c>
      <c r="B7" s="125" t="s">
        <v>49</v>
      </c>
      <c r="C7" s="267"/>
      <c r="D7" s="267"/>
      <c r="E7" s="267"/>
    </row>
    <row r="8" spans="1:5" ht="13.5" customHeight="1">
      <c r="A8" s="124" t="s">
        <v>50</v>
      </c>
      <c r="B8" s="125" t="s">
        <v>51</v>
      </c>
      <c r="C8" s="267"/>
      <c r="D8" s="267"/>
      <c r="E8" s="267"/>
    </row>
    <row r="9" spans="1:5" ht="13.5" customHeight="1">
      <c r="A9" s="124" t="s">
        <v>52</v>
      </c>
      <c r="B9" s="125" t="s">
        <v>53</v>
      </c>
      <c r="C9" s="267"/>
      <c r="D9" s="267"/>
      <c r="E9" s="267"/>
    </row>
    <row r="10" spans="1:5" ht="13.5" customHeight="1">
      <c r="A10" s="124" t="s">
        <v>54</v>
      </c>
      <c r="B10" s="126" t="s">
        <v>55</v>
      </c>
      <c r="C10" s="267"/>
      <c r="D10" s="267"/>
      <c r="E10" s="267"/>
    </row>
    <row r="11" spans="1:5" ht="13.5" customHeight="1">
      <c r="A11" s="124" t="s">
        <v>56</v>
      </c>
      <c r="B11" s="126" t="s">
        <v>57</v>
      </c>
      <c r="C11" s="267"/>
      <c r="D11" s="267"/>
      <c r="E11" s="267"/>
    </row>
    <row r="12" spans="1:5" ht="13.5" customHeight="1">
      <c r="A12" s="124" t="s">
        <v>58</v>
      </c>
      <c r="B12" s="127" t="s">
        <v>229</v>
      </c>
      <c r="C12" s="267"/>
      <c r="D12" s="267"/>
      <c r="E12" s="267"/>
    </row>
    <row r="13" spans="1:5" ht="13.5" customHeight="1">
      <c r="A13" s="124" t="s">
        <v>60</v>
      </c>
      <c r="B13" s="127" t="s">
        <v>61</v>
      </c>
      <c r="C13" s="267"/>
      <c r="D13" s="267"/>
      <c r="E13" s="267"/>
    </row>
    <row r="14" spans="1:5" ht="13.5" customHeight="1">
      <c r="A14" s="124" t="s">
        <v>62</v>
      </c>
      <c r="B14" s="125" t="s">
        <v>230</v>
      </c>
      <c r="C14" s="267"/>
      <c r="D14" s="267"/>
      <c r="E14" s="267"/>
    </row>
    <row r="15" spans="1:5" ht="13.5" customHeight="1">
      <c r="A15" s="124" t="s">
        <v>64</v>
      </c>
      <c r="B15" s="125" t="s">
        <v>231</v>
      </c>
      <c r="C15" s="267"/>
      <c r="D15" s="267"/>
      <c r="E15" s="267"/>
    </row>
    <row r="16" spans="1:5" ht="13.5" customHeight="1">
      <c r="A16" s="128" t="s">
        <v>65</v>
      </c>
      <c r="B16" s="129" t="s">
        <v>66</v>
      </c>
      <c r="C16" s="267"/>
      <c r="D16" s="267"/>
      <c r="E16" s="267"/>
    </row>
    <row r="17" spans="1:5" ht="13.5" customHeight="1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3.5" customHeight="1">
      <c r="A18" s="133" t="s">
        <v>69</v>
      </c>
      <c r="B18" s="134" t="s">
        <v>70</v>
      </c>
      <c r="C18" s="267"/>
      <c r="D18" s="267"/>
      <c r="E18" s="267"/>
    </row>
    <row r="19" spans="1:5" ht="13.5" customHeight="1">
      <c r="A19" s="133" t="s">
        <v>71</v>
      </c>
      <c r="B19" s="134" t="s">
        <v>72</v>
      </c>
      <c r="C19" s="267"/>
      <c r="D19" s="267"/>
      <c r="E19" s="267"/>
    </row>
    <row r="20" spans="1:5" ht="13.5" customHeight="1">
      <c r="A20" s="133" t="s">
        <v>73</v>
      </c>
      <c r="B20" s="134" t="s">
        <v>74</v>
      </c>
      <c r="C20" s="267"/>
      <c r="D20" s="267"/>
      <c r="E20" s="267"/>
    </row>
    <row r="21" spans="1:5" ht="13.5" customHeight="1">
      <c r="A21" s="133" t="s">
        <v>75</v>
      </c>
      <c r="B21" s="134" t="s">
        <v>76</v>
      </c>
      <c r="C21" s="267"/>
      <c r="D21" s="267"/>
      <c r="E21" s="267"/>
    </row>
    <row r="22" spans="1:5" ht="13.5" customHeight="1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3.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13.5" customHeight="1">
      <c r="A24" s="136"/>
      <c r="B24" s="137"/>
      <c r="C24" s="132"/>
      <c r="D24" s="132"/>
      <c r="E24" s="132"/>
    </row>
    <row r="25" spans="1:5" ht="13.5" customHeight="1">
      <c r="A25" s="140" t="s">
        <v>81</v>
      </c>
      <c r="B25" s="141" t="s">
        <v>232</v>
      </c>
      <c r="C25" s="269"/>
      <c r="D25" s="269"/>
      <c r="E25" s="269"/>
    </row>
    <row r="26" spans="1:5" ht="13.5" customHeight="1">
      <c r="A26" s="142" t="s">
        <v>83</v>
      </c>
      <c r="B26" s="141" t="s">
        <v>84</v>
      </c>
      <c r="C26" s="269"/>
      <c r="D26" s="269"/>
      <c r="E26" s="269"/>
    </row>
    <row r="27" spans="1:5" ht="13.5" customHeight="1">
      <c r="A27" s="143" t="s">
        <v>85</v>
      </c>
      <c r="B27" s="144" t="s">
        <v>86</v>
      </c>
      <c r="C27" s="267"/>
      <c r="D27" s="267"/>
      <c r="E27" s="267"/>
    </row>
    <row r="28" spans="1:5" ht="13.5" customHeight="1">
      <c r="A28" s="145" t="s">
        <v>87</v>
      </c>
      <c r="B28" s="144" t="s">
        <v>88</v>
      </c>
      <c r="C28" s="267"/>
      <c r="D28" s="267"/>
      <c r="E28" s="267"/>
    </row>
    <row r="29" spans="1:5" ht="13.5" customHeight="1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13.5" customHeight="1">
      <c r="A30" s="146"/>
      <c r="B30" s="147"/>
      <c r="C30" s="148"/>
      <c r="D30" s="148"/>
      <c r="E30" s="148"/>
    </row>
    <row r="31" spans="1:5" ht="13.5" customHeight="1">
      <c r="A31" s="122" t="s">
        <v>91</v>
      </c>
      <c r="B31" s="151" t="s">
        <v>92</v>
      </c>
      <c r="C31" s="267"/>
      <c r="D31" s="267"/>
      <c r="E31" s="267"/>
    </row>
    <row r="32" spans="1:5" ht="13.5" customHeight="1">
      <c r="A32" s="124" t="s">
        <v>93</v>
      </c>
      <c r="B32" s="125" t="s">
        <v>233</v>
      </c>
      <c r="C32" s="121"/>
      <c r="D32" s="121"/>
      <c r="E32" s="121"/>
    </row>
    <row r="33" spans="1:5" ht="13.5" customHeight="1">
      <c r="A33" s="124" t="s">
        <v>95</v>
      </c>
      <c r="B33" s="125" t="s">
        <v>96</v>
      </c>
      <c r="C33" s="121"/>
      <c r="D33" s="121"/>
      <c r="E33" s="121"/>
    </row>
    <row r="34" spans="1:5" ht="13.5" customHeight="1">
      <c r="A34" s="124" t="s">
        <v>97</v>
      </c>
      <c r="B34" s="125" t="s">
        <v>98</v>
      </c>
      <c r="C34" s="274"/>
      <c r="D34" s="274"/>
      <c r="E34" s="274"/>
    </row>
    <row r="35" spans="1:5" ht="13.5" customHeight="1">
      <c r="A35" s="124" t="s">
        <v>99</v>
      </c>
      <c r="B35" s="125" t="s">
        <v>100</v>
      </c>
      <c r="C35" s="274"/>
      <c r="D35" s="274"/>
      <c r="E35" s="274"/>
    </row>
    <row r="36" spans="1:5" ht="13.5" customHeight="1">
      <c r="A36" s="124" t="s">
        <v>101</v>
      </c>
      <c r="B36" s="152" t="s">
        <v>102</v>
      </c>
      <c r="C36" s="270">
        <f>SUM(C31:C35)</f>
        <v>0</v>
      </c>
      <c r="D36" s="270">
        <f>SUM(D31:D35)</f>
        <v>0</v>
      </c>
      <c r="E36" s="270">
        <f>SUM(E31:E35)</f>
        <v>0</v>
      </c>
    </row>
    <row r="37" spans="1:5" ht="13.5" customHeight="1">
      <c r="A37" s="124" t="s">
        <v>103</v>
      </c>
      <c r="B37" s="125" t="s">
        <v>104</v>
      </c>
      <c r="C37" s="296">
        <v>2273700</v>
      </c>
      <c r="D37" s="296">
        <v>2273700</v>
      </c>
      <c r="E37" s="296">
        <v>388079</v>
      </c>
    </row>
    <row r="38" spans="1:5" ht="13.5" customHeight="1">
      <c r="A38" s="124" t="s">
        <v>105</v>
      </c>
      <c r="B38" s="125" t="s">
        <v>106</v>
      </c>
      <c r="C38" s="297"/>
      <c r="D38" s="297"/>
      <c r="E38" s="297"/>
    </row>
    <row r="39" spans="1:5" ht="13.5" customHeight="1">
      <c r="A39" s="124" t="s">
        <v>107</v>
      </c>
      <c r="B39" s="125" t="s">
        <v>108</v>
      </c>
      <c r="C39" s="297"/>
      <c r="D39" s="297"/>
      <c r="E39" s="297"/>
    </row>
    <row r="40" spans="1:5" ht="13.5" customHeight="1">
      <c r="A40" s="124" t="s">
        <v>109</v>
      </c>
      <c r="B40" s="125" t="s">
        <v>110</v>
      </c>
      <c r="C40" s="297"/>
      <c r="D40" s="297"/>
      <c r="E40" s="297"/>
    </row>
    <row r="41" spans="1:5" ht="13.5" customHeight="1">
      <c r="A41" s="154" t="s">
        <v>111</v>
      </c>
      <c r="B41" s="155" t="s">
        <v>112</v>
      </c>
      <c r="C41" s="297"/>
      <c r="D41" s="297"/>
      <c r="E41" s="297"/>
    </row>
    <row r="42" spans="1:5" ht="13.5" customHeight="1">
      <c r="A42" s="136" t="s">
        <v>113</v>
      </c>
      <c r="B42" s="156" t="s">
        <v>114</v>
      </c>
      <c r="C42" s="298">
        <f>SUM(C37:C41)</f>
        <v>2273700</v>
      </c>
      <c r="D42" s="298">
        <f>SUM(D37:D41)</f>
        <v>2273700</v>
      </c>
      <c r="E42" s="298">
        <f>SUM(E37:E41)</f>
        <v>388079</v>
      </c>
    </row>
    <row r="43" spans="1:5" ht="12.75" customHeight="1">
      <c r="A43" s="157" t="s">
        <v>115</v>
      </c>
      <c r="B43" s="158" t="s">
        <v>116</v>
      </c>
      <c r="C43" s="299">
        <f>SUM(C42,C36)</f>
        <v>2273700</v>
      </c>
      <c r="D43" s="299">
        <f>SUM(D42,D36)</f>
        <v>2273700</v>
      </c>
      <c r="E43" s="299">
        <f>SUM(E42,E36)</f>
        <v>388079</v>
      </c>
    </row>
    <row r="44" spans="1:5" ht="13.5" customHeight="1">
      <c r="A44" s="122" t="s">
        <v>117</v>
      </c>
      <c r="B44" s="151" t="s">
        <v>118</v>
      </c>
      <c r="C44" s="297"/>
      <c r="D44" s="297"/>
      <c r="E44" s="297"/>
    </row>
    <row r="45" spans="1:5" ht="13.5" customHeight="1">
      <c r="A45" s="160" t="s">
        <v>119</v>
      </c>
      <c r="B45" s="161" t="s">
        <v>120</v>
      </c>
      <c r="C45" s="273"/>
      <c r="D45" s="273"/>
      <c r="E45" s="273"/>
    </row>
    <row r="46" spans="1:5" ht="13.5" customHeight="1">
      <c r="A46" s="124" t="s">
        <v>121</v>
      </c>
      <c r="B46" s="125" t="s">
        <v>122</v>
      </c>
      <c r="C46" s="274"/>
      <c r="D46" s="274"/>
      <c r="E46" s="274"/>
    </row>
    <row r="47" spans="1:5" ht="13.5" customHeight="1">
      <c r="A47" s="162" t="s">
        <v>123</v>
      </c>
      <c r="B47" s="163" t="s">
        <v>124</v>
      </c>
      <c r="C47" s="272">
        <f>SUM(C44:C46)</f>
        <v>0</v>
      </c>
      <c r="D47" s="272">
        <f>SUM(D44:D46)</f>
        <v>0</v>
      </c>
      <c r="E47" s="272">
        <f>SUM(E44:E46)</f>
        <v>0</v>
      </c>
    </row>
    <row r="48" spans="1:5" ht="15.75" customHeight="1">
      <c r="A48" s="124" t="s">
        <v>125</v>
      </c>
      <c r="B48" s="125" t="s">
        <v>126</v>
      </c>
      <c r="C48" s="274"/>
      <c r="D48" s="274"/>
      <c r="E48" s="274"/>
    </row>
    <row r="49" spans="1:5" ht="15.75" customHeight="1">
      <c r="A49" s="124" t="s">
        <v>127</v>
      </c>
      <c r="B49" s="125" t="s">
        <v>128</v>
      </c>
      <c r="C49" s="273"/>
      <c r="D49" s="273"/>
      <c r="E49" s="273"/>
    </row>
    <row r="50" spans="1:5" ht="15.75" customHeight="1">
      <c r="A50" s="124" t="s">
        <v>129</v>
      </c>
      <c r="B50" s="125" t="s">
        <v>130</v>
      </c>
      <c r="C50" s="273"/>
      <c r="D50" s="273"/>
      <c r="E50" s="273"/>
    </row>
    <row r="51" spans="1:5" ht="15.75" customHeight="1">
      <c r="A51" s="162" t="s">
        <v>131</v>
      </c>
      <c r="B51" s="163" t="s">
        <v>132</v>
      </c>
      <c r="C51" s="272">
        <f>SUM(C48:C50)</f>
        <v>0</v>
      </c>
      <c r="D51" s="272">
        <f>SUM(D48:D50)</f>
        <v>0</v>
      </c>
      <c r="E51" s="272">
        <f>SUM(E48:E50)</f>
        <v>0</v>
      </c>
    </row>
    <row r="52" spans="1:5" ht="15.75" customHeight="1">
      <c r="A52" s="124" t="s">
        <v>133</v>
      </c>
      <c r="B52" s="125" t="s">
        <v>134</v>
      </c>
      <c r="C52" s="273"/>
      <c r="D52" s="273"/>
      <c r="E52" s="273"/>
    </row>
    <row r="53" spans="1:5" ht="15.75" customHeight="1">
      <c r="A53" s="124" t="s">
        <v>135</v>
      </c>
      <c r="B53" s="125" t="s">
        <v>136</v>
      </c>
      <c r="C53" s="274"/>
      <c r="D53" s="274"/>
      <c r="E53" s="274"/>
    </row>
    <row r="54" spans="1:5" ht="15.75" customHeight="1">
      <c r="A54" s="124" t="s">
        <v>137</v>
      </c>
      <c r="B54" s="125" t="s">
        <v>138</v>
      </c>
      <c r="C54" s="273"/>
      <c r="D54" s="273"/>
      <c r="E54" s="273"/>
    </row>
    <row r="55" spans="1:5" ht="15.75" customHeight="1">
      <c r="A55" s="162" t="s">
        <v>139</v>
      </c>
      <c r="B55" s="163" t="s">
        <v>140</v>
      </c>
      <c r="C55" s="272">
        <f>SUM(C53:C54)</f>
        <v>0</v>
      </c>
      <c r="D55" s="272">
        <f>SUM(D53:D54)</f>
        <v>0</v>
      </c>
      <c r="E55" s="272">
        <f>SUM(E53:E54)</f>
        <v>0</v>
      </c>
    </row>
    <row r="56" spans="1:5" ht="15.75" customHeight="1">
      <c r="A56" s="162" t="s">
        <v>141</v>
      </c>
      <c r="B56" s="164" t="s">
        <v>142</v>
      </c>
      <c r="C56" s="275"/>
      <c r="D56" s="275"/>
      <c r="E56" s="275"/>
    </row>
    <row r="57" spans="1:5" ht="15.75" customHeight="1">
      <c r="A57" s="154"/>
      <c r="B57" s="89" t="s">
        <v>143</v>
      </c>
      <c r="C57" s="276"/>
      <c r="D57" s="276"/>
      <c r="E57" s="276"/>
    </row>
    <row r="58" spans="1:5" ht="15.75" customHeight="1">
      <c r="A58" s="154" t="s">
        <v>144</v>
      </c>
      <c r="B58" s="89" t="s">
        <v>145</v>
      </c>
      <c r="C58" s="276"/>
      <c r="D58" s="276"/>
      <c r="E58" s="276"/>
    </row>
    <row r="59" spans="1:5" ht="15.75" customHeight="1">
      <c r="A59" s="154" t="s">
        <v>146</v>
      </c>
      <c r="B59" s="89" t="s">
        <v>147</v>
      </c>
      <c r="C59" s="276"/>
      <c r="D59" s="276"/>
      <c r="E59" s="276"/>
    </row>
    <row r="60" spans="1:5" ht="15.75" customHeight="1">
      <c r="A60" s="167" t="s">
        <v>148</v>
      </c>
      <c r="B60" s="91" t="s">
        <v>149</v>
      </c>
      <c r="C60" s="277">
        <f>SUM(C58:C59)</f>
        <v>0</v>
      </c>
      <c r="D60" s="277">
        <f>SUM(D58:D59)</f>
        <v>0</v>
      </c>
      <c r="E60" s="277">
        <f>SUM(E58:E59)</f>
        <v>0</v>
      </c>
    </row>
    <row r="61" spans="1:5" ht="12" customHeight="1">
      <c r="A61" s="145" t="s">
        <v>150</v>
      </c>
      <c r="B61" s="93" t="s">
        <v>151</v>
      </c>
      <c r="C61" s="277"/>
      <c r="D61" s="277"/>
      <c r="E61" s="277"/>
    </row>
    <row r="62" spans="1:5" ht="12" customHeight="1">
      <c r="A62" s="145" t="s">
        <v>152</v>
      </c>
      <c r="B62" s="93" t="s">
        <v>153</v>
      </c>
      <c r="C62" s="277"/>
      <c r="D62" s="277"/>
      <c r="E62" s="277"/>
    </row>
    <row r="63" spans="1:5" ht="12" customHeight="1">
      <c r="A63" s="145" t="s">
        <v>154</v>
      </c>
      <c r="B63" s="93" t="s">
        <v>155</v>
      </c>
      <c r="C63" s="277"/>
      <c r="D63" s="277"/>
      <c r="E63" s="277"/>
    </row>
    <row r="64" spans="1:5" ht="12" customHeight="1">
      <c r="A64" s="145" t="s">
        <v>156</v>
      </c>
      <c r="B64" s="93" t="s">
        <v>157</v>
      </c>
      <c r="C64" s="277"/>
      <c r="D64" s="277"/>
      <c r="E64" s="277"/>
    </row>
    <row r="65" spans="1:5" ht="12" customHeight="1">
      <c r="A65" s="169" t="s">
        <v>158</v>
      </c>
      <c r="B65" s="91" t="s">
        <v>159</v>
      </c>
      <c r="C65" s="277">
        <f>SUM(C61:C64)</f>
        <v>0</v>
      </c>
      <c r="D65" s="277">
        <f>SUM(D61:D64)</f>
        <v>0</v>
      </c>
      <c r="E65" s="277">
        <f>SUM(E61:E64)</f>
        <v>0</v>
      </c>
    </row>
    <row r="66" spans="1:5" ht="12" customHeight="1">
      <c r="A66" s="170" t="s">
        <v>160</v>
      </c>
      <c r="B66" s="88" t="s">
        <v>161</v>
      </c>
      <c r="C66" s="278">
        <f>SUM(C65+C60+C56+C55+C52)</f>
        <v>0</v>
      </c>
      <c r="D66" s="278">
        <f>SUM(D65+D60+D56+D55+D52)</f>
        <v>0</v>
      </c>
      <c r="E66" s="278">
        <f>SUM(E65+E60+E56+E55+E52)</f>
        <v>0</v>
      </c>
    </row>
    <row r="67" spans="1:5" ht="12" customHeight="1">
      <c r="A67" s="124" t="s">
        <v>162</v>
      </c>
      <c r="B67" s="93" t="s">
        <v>163</v>
      </c>
      <c r="C67" s="276"/>
      <c r="D67" s="276"/>
      <c r="E67" s="276"/>
    </row>
    <row r="68" spans="1:5" ht="12" customHeight="1">
      <c r="A68" s="124" t="s">
        <v>164</v>
      </c>
      <c r="B68" s="93" t="s">
        <v>165</v>
      </c>
      <c r="C68" s="276"/>
      <c r="D68" s="276"/>
      <c r="E68" s="276"/>
    </row>
    <row r="69" spans="1:5" ht="12" customHeight="1">
      <c r="A69" s="162" t="s">
        <v>166</v>
      </c>
      <c r="B69" s="88" t="s">
        <v>167</v>
      </c>
      <c r="C69" s="278">
        <f>SUM(C67:C68)</f>
        <v>0</v>
      </c>
      <c r="D69" s="278">
        <f>SUM(D67:D68)</f>
        <v>0</v>
      </c>
      <c r="E69" s="278">
        <f>SUM(E67:E68)</f>
        <v>0</v>
      </c>
    </row>
    <row r="70" spans="1:5" ht="26.25" customHeight="1">
      <c r="A70" s="167" t="s">
        <v>168</v>
      </c>
      <c r="B70" s="91" t="s">
        <v>169</v>
      </c>
      <c r="C70" s="277">
        <v>613899</v>
      </c>
      <c r="D70" s="277">
        <v>613899</v>
      </c>
      <c r="E70" s="277">
        <v>76766</v>
      </c>
    </row>
    <row r="71" spans="1:5" ht="12.75" customHeight="1">
      <c r="A71" s="136" t="s">
        <v>170</v>
      </c>
      <c r="B71" s="91" t="s">
        <v>171</v>
      </c>
      <c r="C71" s="277"/>
      <c r="D71" s="277"/>
      <c r="E71" s="277"/>
    </row>
    <row r="72" spans="1:5" ht="12.75" customHeight="1">
      <c r="A72" s="45" t="s">
        <v>172</v>
      </c>
      <c r="B72" s="91" t="s">
        <v>173</v>
      </c>
      <c r="C72" s="277"/>
      <c r="D72" s="277"/>
      <c r="E72" s="277"/>
    </row>
    <row r="73" spans="1:5" ht="12.75" customHeight="1">
      <c r="A73" s="174" t="s">
        <v>174</v>
      </c>
      <c r="B73" s="100" t="s">
        <v>175</v>
      </c>
      <c r="C73" s="277"/>
      <c r="D73" s="277"/>
      <c r="E73" s="277"/>
    </row>
    <row r="74" spans="1:5" ht="12.75" customHeight="1">
      <c r="A74" s="175" t="s">
        <v>176</v>
      </c>
      <c r="B74" s="101" t="s">
        <v>177</v>
      </c>
      <c r="C74" s="276"/>
      <c r="D74" s="276"/>
      <c r="E74" s="276"/>
    </row>
    <row r="75" spans="1:5" ht="12.75" customHeight="1">
      <c r="A75" s="175" t="s">
        <v>178</v>
      </c>
      <c r="B75" s="101" t="s">
        <v>179</v>
      </c>
      <c r="C75" s="276"/>
      <c r="D75" s="276"/>
      <c r="E75" s="276"/>
    </row>
    <row r="76" spans="1:5" ht="12.75" customHeight="1">
      <c r="A76" s="176" t="s">
        <v>180</v>
      </c>
      <c r="B76" s="91" t="s">
        <v>181</v>
      </c>
      <c r="C76" s="277">
        <f>SUM(C74:C75)</f>
        <v>0</v>
      </c>
      <c r="D76" s="277">
        <f>SUM(D74:D75)</f>
        <v>0</v>
      </c>
      <c r="E76" s="277">
        <f>SUM(E74:E75)</f>
        <v>0</v>
      </c>
    </row>
    <row r="77" spans="1:5" ht="15" customHeight="1">
      <c r="A77" s="177" t="s">
        <v>182</v>
      </c>
      <c r="B77" s="88" t="s">
        <v>183</v>
      </c>
      <c r="C77" s="278">
        <f>(C76+C73+C72+C71+C70)</f>
        <v>613899</v>
      </c>
      <c r="D77" s="278">
        <f>(D76+D73+D72+D71+D70)</f>
        <v>613899</v>
      </c>
      <c r="E77" s="278">
        <f>(E76+E73+E72+E71+E70)</f>
        <v>76766</v>
      </c>
    </row>
    <row r="78" spans="1:5" ht="15.75" customHeight="1">
      <c r="A78" s="178" t="s">
        <v>184</v>
      </c>
      <c r="B78" s="106" t="s">
        <v>185</v>
      </c>
      <c r="C78" s="278">
        <f>SUM(C77+C69+C66+C47+C43)</f>
        <v>2887599</v>
      </c>
      <c r="D78" s="278">
        <f>SUM(D77+D69+D66+D47+D43)</f>
        <v>2887599</v>
      </c>
      <c r="E78" s="278">
        <f>SUM(E77+E69+E66+E47+E43)</f>
        <v>464845</v>
      </c>
    </row>
    <row r="79" spans="1:5" ht="15.75" customHeight="1">
      <c r="A79" s="176" t="s">
        <v>186</v>
      </c>
      <c r="B79" s="93" t="s">
        <v>187</v>
      </c>
      <c r="C79" s="277"/>
      <c r="D79" s="277"/>
      <c r="E79" s="277"/>
    </row>
    <row r="80" spans="1:5" ht="24.75" customHeight="1">
      <c r="A80" s="176" t="s">
        <v>188</v>
      </c>
      <c r="B80" s="93" t="s">
        <v>189</v>
      </c>
      <c r="C80" s="277"/>
      <c r="D80" s="277"/>
      <c r="E80" s="277"/>
    </row>
    <row r="81" spans="1:5" ht="13.5" customHeight="1">
      <c r="A81" s="176"/>
      <c r="B81" s="141" t="s">
        <v>190</v>
      </c>
      <c r="C81" s="277"/>
      <c r="D81" s="277"/>
      <c r="E81" s="277"/>
    </row>
    <row r="82" spans="1:5" ht="13.5" customHeight="1">
      <c r="A82" s="176"/>
      <c r="B82" s="141" t="s">
        <v>191</v>
      </c>
      <c r="C82" s="273"/>
      <c r="D82" s="273"/>
      <c r="E82" s="273"/>
    </row>
    <row r="83" spans="1:5" ht="13.5" customHeight="1">
      <c r="A83" s="176"/>
      <c r="B83" s="67" t="s">
        <v>192</v>
      </c>
      <c r="C83" s="273"/>
      <c r="D83" s="273"/>
      <c r="E83" s="273"/>
    </row>
    <row r="84" spans="1:5" ht="13.5" customHeight="1">
      <c r="A84" s="177" t="s">
        <v>193</v>
      </c>
      <c r="B84" s="88" t="s">
        <v>194</v>
      </c>
      <c r="C84" s="148">
        <f>SUM(C80:C83)</f>
        <v>0</v>
      </c>
      <c r="D84" s="148">
        <f>SUM(D80:D83)</f>
        <v>0</v>
      </c>
      <c r="E84" s="148">
        <f>SUM(E80:E83)</f>
        <v>0</v>
      </c>
    </row>
    <row r="85" spans="1:9" s="109" customFormat="1" ht="13.5" customHeight="1">
      <c r="A85" s="178" t="s">
        <v>195</v>
      </c>
      <c r="B85" s="178" t="s">
        <v>196</v>
      </c>
      <c r="C85" s="272">
        <f>SUM(C79+C84)</f>
        <v>0</v>
      </c>
      <c r="D85" s="272">
        <f>SUM(D79+D84)</f>
        <v>0</v>
      </c>
      <c r="E85" s="272">
        <f>SUM(E79+E84)</f>
        <v>0</v>
      </c>
      <c r="F85" s="3"/>
      <c r="G85" s="3"/>
      <c r="H85" s="3"/>
      <c r="I85" s="108"/>
    </row>
    <row r="86" spans="1:5" ht="13.5" customHeight="1">
      <c r="A86" s="141" t="s">
        <v>197</v>
      </c>
      <c r="B86" s="93" t="s">
        <v>198</v>
      </c>
      <c r="C86" s="276"/>
      <c r="D86" s="276"/>
      <c r="E86" s="276"/>
    </row>
    <row r="87" spans="1:9" s="112" customFormat="1" ht="13.5" customHeight="1">
      <c r="A87" s="141" t="s">
        <v>199</v>
      </c>
      <c r="B87" s="93" t="s">
        <v>200</v>
      </c>
      <c r="C87" s="276"/>
      <c r="D87" s="276"/>
      <c r="E87" s="276"/>
      <c r="F87" s="3"/>
      <c r="G87" s="3"/>
      <c r="H87" s="3"/>
      <c r="I87" s="111"/>
    </row>
    <row r="88" spans="1:5" ht="13.5" customHeight="1">
      <c r="A88" s="180" t="s">
        <v>201</v>
      </c>
      <c r="B88" s="93" t="s">
        <v>202</v>
      </c>
      <c r="C88" s="276"/>
      <c r="D88" s="276"/>
      <c r="E88" s="276"/>
    </row>
    <row r="89" spans="1:5" ht="13.5" customHeight="1">
      <c r="A89" s="180" t="s">
        <v>203</v>
      </c>
      <c r="B89" s="93" t="s">
        <v>204</v>
      </c>
      <c r="C89" s="276"/>
      <c r="D89" s="276"/>
      <c r="E89" s="276"/>
    </row>
    <row r="90" spans="1:5" ht="13.5" customHeight="1">
      <c r="A90" s="180" t="s">
        <v>205</v>
      </c>
      <c r="B90" s="93" t="s">
        <v>206</v>
      </c>
      <c r="C90" s="276"/>
      <c r="D90" s="276"/>
      <c r="E90" s="276"/>
    </row>
    <row r="91" spans="1:5" ht="25.5" customHeight="1">
      <c r="A91" s="180" t="s">
        <v>208</v>
      </c>
      <c r="B91" s="93" t="s">
        <v>209</v>
      </c>
      <c r="C91" s="276"/>
      <c r="D91" s="276"/>
      <c r="E91" s="276"/>
    </row>
    <row r="92" spans="1:5" ht="12.75" customHeight="1">
      <c r="A92" s="181" t="s">
        <v>210</v>
      </c>
      <c r="B92" s="106" t="s">
        <v>211</v>
      </c>
      <c r="C92" s="277">
        <f>SUM(C86:C91)</f>
        <v>0</v>
      </c>
      <c r="D92" s="277">
        <f>SUM(D86:D91)</f>
        <v>0</v>
      </c>
      <c r="E92" s="277">
        <f>SUM(E86:E91)</f>
        <v>0</v>
      </c>
    </row>
    <row r="93" spans="1:5" ht="12.75" customHeight="1">
      <c r="A93" s="180" t="s">
        <v>212</v>
      </c>
      <c r="B93" s="93" t="s">
        <v>213</v>
      </c>
      <c r="C93" s="276"/>
      <c r="D93" s="276"/>
      <c r="E93" s="276"/>
    </row>
    <row r="94" spans="1:5" ht="12.75" customHeight="1">
      <c r="A94" s="180" t="s">
        <v>214</v>
      </c>
      <c r="B94" s="93" t="s">
        <v>215</v>
      </c>
      <c r="C94" s="276"/>
      <c r="D94" s="276"/>
      <c r="E94" s="276"/>
    </row>
    <row r="95" spans="1:5" ht="12.75" customHeight="1">
      <c r="A95" s="180" t="s">
        <v>216</v>
      </c>
      <c r="B95" s="93" t="s">
        <v>217</v>
      </c>
      <c r="C95" s="276"/>
      <c r="D95" s="276"/>
      <c r="E95" s="276"/>
    </row>
    <row r="96" spans="1:5" ht="24" customHeight="1">
      <c r="A96" s="180" t="s">
        <v>218</v>
      </c>
      <c r="B96" s="93" t="s">
        <v>219</v>
      </c>
      <c r="C96" s="276"/>
      <c r="D96" s="276"/>
      <c r="E96" s="276"/>
    </row>
    <row r="97" spans="1:5" ht="15" customHeight="1">
      <c r="A97" s="181" t="s">
        <v>220</v>
      </c>
      <c r="B97" s="106" t="s">
        <v>221</v>
      </c>
      <c r="C97" s="277">
        <f>SUM(C93:C96)</f>
        <v>0</v>
      </c>
      <c r="D97" s="277">
        <f>SUM(D93:D96)</f>
        <v>0</v>
      </c>
      <c r="E97" s="277">
        <f>SUM(E93:E96)</f>
        <v>0</v>
      </c>
    </row>
    <row r="98" spans="1:5" ht="25.5" customHeight="1">
      <c r="A98" s="180" t="s">
        <v>222</v>
      </c>
      <c r="B98" s="115" t="s">
        <v>223</v>
      </c>
      <c r="C98" s="276"/>
      <c r="D98" s="276"/>
      <c r="E98" s="276"/>
    </row>
    <row r="99" spans="1:5" ht="27" customHeight="1">
      <c r="A99" s="113" t="s">
        <v>224</v>
      </c>
      <c r="B99" s="93" t="s">
        <v>225</v>
      </c>
      <c r="C99" s="276"/>
      <c r="D99" s="276"/>
      <c r="E99" s="276"/>
    </row>
    <row r="100" spans="1:5" ht="15.75" customHeight="1">
      <c r="A100" s="181" t="s">
        <v>226</v>
      </c>
      <c r="B100" s="182" t="s">
        <v>227</v>
      </c>
      <c r="C100" s="148">
        <f>SUM(C98:C99)</f>
        <v>0</v>
      </c>
      <c r="D100" s="148">
        <f>SUM(D98:D99)</f>
        <v>0</v>
      </c>
      <c r="E100" s="148">
        <f>SUM(E98:E99)</f>
        <v>0</v>
      </c>
    </row>
    <row r="101" spans="1:5" ht="15" customHeight="1">
      <c r="A101" s="279"/>
      <c r="B101" s="183" t="s">
        <v>228</v>
      </c>
      <c r="C101" s="298">
        <f>SUM(C100+C97+C92+C85+C78+C29+C23)</f>
        <v>2887599</v>
      </c>
      <c r="D101" s="298">
        <f>SUM(D100+D97+D92+D85+D78+D29+D23)</f>
        <v>2887599</v>
      </c>
      <c r="E101" s="298">
        <f>SUM(E100+E97+E92+E85+E78+E29+E23)</f>
        <v>464845</v>
      </c>
    </row>
    <row r="102" spans="1:8" ht="18.75">
      <c r="A102" s="268"/>
      <c r="C102" s="300"/>
      <c r="D102" s="300"/>
      <c r="E102" s="300"/>
      <c r="F102" s="575"/>
      <c r="G102" s="575"/>
      <c r="H102" s="268"/>
    </row>
    <row r="103" spans="1:8" ht="15" customHeight="1">
      <c r="A103" s="268"/>
      <c r="C103" s="300"/>
      <c r="D103" s="300"/>
      <c r="E103" s="300"/>
      <c r="F103" s="575">
        <f>1200*415</f>
        <v>498000</v>
      </c>
      <c r="G103" s="575" t="s">
        <v>301</v>
      </c>
      <c r="H103" s="268"/>
    </row>
    <row r="104" spans="1:8" ht="15" customHeight="1">
      <c r="A104" s="268"/>
      <c r="F104" s="576">
        <f>F103*0.27</f>
        <v>134460</v>
      </c>
      <c r="G104" s="575"/>
      <c r="H104" s="268"/>
    </row>
    <row r="105" spans="1:8" ht="15" customHeight="1">
      <c r="A105" s="268"/>
      <c r="F105" s="576">
        <f>F103*1.27</f>
        <v>632460</v>
      </c>
      <c r="G105" s="575"/>
      <c r="H105" s="268"/>
    </row>
    <row r="106" spans="1:8" ht="15" customHeight="1">
      <c r="A106" s="268"/>
      <c r="F106" s="575"/>
      <c r="G106" s="575"/>
      <c r="H106" s="268"/>
    </row>
    <row r="107" spans="1:8" ht="15" customHeight="1">
      <c r="A107" s="268"/>
      <c r="F107" s="575"/>
      <c r="G107" s="575"/>
      <c r="H107" s="268"/>
    </row>
    <row r="108" spans="1:8" ht="15" customHeight="1">
      <c r="A108" s="268"/>
      <c r="F108" s="575">
        <f>45*20*1475</f>
        <v>1327500</v>
      </c>
      <c r="G108" s="575" t="s">
        <v>301</v>
      </c>
      <c r="H108" s="268"/>
    </row>
    <row r="109" spans="1:8" ht="15" customHeight="1">
      <c r="A109" s="268"/>
      <c r="F109" s="576">
        <f>F108*0.27</f>
        <v>358425</v>
      </c>
      <c r="G109" s="575"/>
      <c r="H109" s="268"/>
    </row>
    <row r="110" spans="1:8" ht="15" customHeight="1">
      <c r="A110" s="268"/>
      <c r="F110" s="576">
        <f>F108*1.27</f>
        <v>1685925</v>
      </c>
      <c r="G110" s="575"/>
      <c r="H110" s="268"/>
    </row>
    <row r="111" spans="1:8" ht="15" customHeight="1">
      <c r="A111" s="268"/>
      <c r="H111" s="268"/>
    </row>
    <row r="112" spans="1:8" ht="15" customHeight="1">
      <c r="A112" s="268"/>
      <c r="F112" s="575"/>
      <c r="H112" s="268"/>
    </row>
    <row r="113" spans="1:8" ht="15" customHeight="1">
      <c r="A113" s="268"/>
      <c r="F113" s="575">
        <f>6*180*415</f>
        <v>448200</v>
      </c>
      <c r="H113" s="268"/>
    </row>
    <row r="114" spans="1:8" ht="15" customHeight="1">
      <c r="A114" s="268"/>
      <c r="F114" s="576">
        <f>F113*0.27</f>
        <v>121014.00000000001</v>
      </c>
      <c r="H114" s="268"/>
    </row>
    <row r="115" spans="1:8" ht="15" customHeight="1">
      <c r="A115" s="268"/>
      <c r="F115" s="576">
        <f>F113*1.27</f>
        <v>569214</v>
      </c>
      <c r="H115" s="268"/>
    </row>
    <row r="116" spans="1:8" ht="15" customHeight="1">
      <c r="A116" s="268"/>
      <c r="H116" s="268"/>
    </row>
    <row r="117" spans="1:8" ht="15" customHeight="1">
      <c r="A117" s="268"/>
      <c r="H117" s="268"/>
    </row>
    <row r="118" spans="1:8" ht="15" customHeight="1">
      <c r="A118" s="268"/>
      <c r="H118" s="268"/>
    </row>
    <row r="119" spans="1:8" ht="15" customHeight="1">
      <c r="A119" s="268"/>
      <c r="F119" s="271"/>
      <c r="H119" s="268"/>
    </row>
    <row r="120" spans="1:8" ht="15" customHeight="1">
      <c r="A120" s="268"/>
      <c r="F120" s="271"/>
      <c r="H120" s="268"/>
    </row>
    <row r="121" spans="1:8" ht="15" customHeight="1">
      <c r="A121" s="268"/>
      <c r="H121" s="268"/>
    </row>
    <row r="122" spans="1:8" ht="15" customHeight="1">
      <c r="A122" s="268"/>
      <c r="H122" s="268"/>
    </row>
    <row r="123" spans="1:8" ht="15" customHeight="1">
      <c r="A123" s="268"/>
      <c r="H123" s="268"/>
    </row>
    <row r="124" spans="1:8" ht="15" customHeight="1">
      <c r="A124" s="268"/>
      <c r="F124" s="271"/>
      <c r="H124" s="268"/>
    </row>
    <row r="125" spans="1:8" ht="15" customHeight="1">
      <c r="A125" s="268"/>
      <c r="F125" s="271"/>
      <c r="H125" s="268"/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5" r:id="rId1"/>
  <headerFooter alignWithMargins="0">
    <oddHeader>&amp;L&amp;D&amp;C&amp;P/&amp;N</oddHeader>
    <oddFooter>&amp;L&amp;"Times New Roman,Normál"&amp;12&amp;F&amp;R&amp;A</oddFooter>
  </headerFooter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4"/>
  <sheetViews>
    <sheetView view="pageBreakPreview" zoomScale="90" zoomScaleSheetLayoutView="90" zoomScalePageLayoutView="0" workbookViewId="0" topLeftCell="A76">
      <selection activeCell="E47" sqref="E47"/>
    </sheetView>
  </sheetViews>
  <sheetFormatPr defaultColWidth="8.41015625" defaultRowHeight="18"/>
  <cols>
    <col min="1" max="1" width="8.41015625" style="3" customWidth="1"/>
    <col min="2" max="2" width="35.91015625" style="3" customWidth="1"/>
    <col min="3" max="3" width="9.58203125" style="119" customWidth="1"/>
    <col min="4" max="5" width="14.91015625" style="119" customWidth="1"/>
    <col min="6" max="247" width="7.08203125" style="3" customWidth="1"/>
    <col min="248" max="16384" width="8.41015625" style="3" customWidth="1"/>
  </cols>
  <sheetData>
    <row r="1" spans="1:5" ht="12.75">
      <c r="A1" s="120"/>
      <c r="B1" s="120"/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1:5" ht="12.75">
      <c r="A3" s="120"/>
      <c r="B3" s="120"/>
      <c r="C3" s="120" t="s">
        <v>2</v>
      </c>
      <c r="D3" s="120" t="s">
        <v>2</v>
      </c>
      <c r="E3" s="120" t="s">
        <v>2</v>
      </c>
    </row>
    <row r="4" spans="1:5" ht="12.75">
      <c r="A4" s="94">
        <v>562917</v>
      </c>
      <c r="B4" s="43" t="s">
        <v>11</v>
      </c>
      <c r="C4" s="610" t="s">
        <v>416</v>
      </c>
      <c r="D4" s="610" t="s">
        <v>583</v>
      </c>
      <c r="E4" s="610" t="s">
        <v>606</v>
      </c>
    </row>
    <row r="5" spans="1:5" ht="12.75">
      <c r="A5" s="266">
        <v>999999</v>
      </c>
      <c r="B5" s="45"/>
      <c r="C5" s="267"/>
      <c r="D5" s="267"/>
      <c r="E5" s="267"/>
    </row>
    <row r="6" spans="1:5" ht="12.75" customHeight="1">
      <c r="A6" s="122" t="s">
        <v>46</v>
      </c>
      <c r="B6" s="123" t="s">
        <v>47</v>
      </c>
      <c r="C6" s="121"/>
      <c r="D6" s="121"/>
      <c r="E6" s="121"/>
    </row>
    <row r="7" spans="1:5" ht="12.75" customHeight="1">
      <c r="A7" s="124" t="s">
        <v>48</v>
      </c>
      <c r="B7" s="125" t="s">
        <v>49</v>
      </c>
      <c r="C7" s="267"/>
      <c r="D7" s="267"/>
      <c r="E7" s="267"/>
    </row>
    <row r="8" spans="1:5" ht="12.75" customHeight="1">
      <c r="A8" s="124" t="s">
        <v>50</v>
      </c>
      <c r="B8" s="125" t="s">
        <v>51</v>
      </c>
      <c r="C8" s="267"/>
      <c r="D8" s="267"/>
      <c r="E8" s="267"/>
    </row>
    <row r="9" spans="1:5" ht="12.75" customHeight="1">
      <c r="A9" s="124" t="s">
        <v>52</v>
      </c>
      <c r="B9" s="125" t="s">
        <v>53</v>
      </c>
      <c r="C9" s="267"/>
      <c r="D9" s="267"/>
      <c r="E9" s="267"/>
    </row>
    <row r="10" spans="1:5" ht="12.75" customHeight="1">
      <c r="A10" s="124" t="s">
        <v>54</v>
      </c>
      <c r="B10" s="126" t="s">
        <v>55</v>
      </c>
      <c r="C10" s="267"/>
      <c r="D10" s="267"/>
      <c r="E10" s="267"/>
    </row>
    <row r="11" spans="1:5" ht="12.75" customHeight="1">
      <c r="A11" s="124" t="s">
        <v>56</v>
      </c>
      <c r="B11" s="126" t="s">
        <v>57</v>
      </c>
      <c r="C11" s="267"/>
      <c r="D11" s="267"/>
      <c r="E11" s="267"/>
    </row>
    <row r="12" spans="1:5" ht="12.75" customHeight="1">
      <c r="A12" s="124" t="s">
        <v>58</v>
      </c>
      <c r="B12" s="127" t="s">
        <v>229</v>
      </c>
      <c r="C12" s="267"/>
      <c r="D12" s="267"/>
      <c r="E12" s="267"/>
    </row>
    <row r="13" spans="1:5" ht="12.75" customHeight="1">
      <c r="A13" s="124" t="s">
        <v>60</v>
      </c>
      <c r="B13" s="127" t="s">
        <v>61</v>
      </c>
      <c r="C13" s="267"/>
      <c r="D13" s="267"/>
      <c r="E13" s="267"/>
    </row>
    <row r="14" spans="1:5" ht="12.75" customHeight="1">
      <c r="A14" s="124" t="s">
        <v>62</v>
      </c>
      <c r="B14" s="125" t="s">
        <v>230</v>
      </c>
      <c r="C14" s="267"/>
      <c r="D14" s="267"/>
      <c r="E14" s="267"/>
    </row>
    <row r="15" spans="1:5" ht="12.75" customHeight="1">
      <c r="A15" s="124" t="s">
        <v>64</v>
      </c>
      <c r="B15" s="125" t="s">
        <v>231</v>
      </c>
      <c r="C15" s="267"/>
      <c r="D15" s="267"/>
      <c r="E15" s="267"/>
    </row>
    <row r="16" spans="1:5" ht="12.75" customHeight="1">
      <c r="A16" s="128" t="s">
        <v>65</v>
      </c>
      <c r="B16" s="129" t="s">
        <v>66</v>
      </c>
      <c r="C16" s="267"/>
      <c r="D16" s="267"/>
      <c r="E16" s="267"/>
    </row>
    <row r="17" spans="1:5" ht="12.75" customHeight="1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</row>
    <row r="18" spans="1:5" ht="12.75" customHeight="1">
      <c r="A18" s="133" t="s">
        <v>69</v>
      </c>
      <c r="B18" s="134" t="s">
        <v>70</v>
      </c>
      <c r="C18" s="267"/>
      <c r="D18" s="267"/>
      <c r="E18" s="267"/>
    </row>
    <row r="19" spans="1:5" ht="12.75" customHeight="1">
      <c r="A19" s="133" t="s">
        <v>71</v>
      </c>
      <c r="B19" s="134" t="s">
        <v>72</v>
      </c>
      <c r="C19" s="267"/>
      <c r="D19" s="267"/>
      <c r="E19" s="267"/>
    </row>
    <row r="20" spans="1:5" ht="12.75" customHeight="1">
      <c r="A20" s="133" t="s">
        <v>73</v>
      </c>
      <c r="B20" s="134" t="s">
        <v>74</v>
      </c>
      <c r="C20" s="267"/>
      <c r="D20" s="267"/>
      <c r="E20" s="267"/>
    </row>
    <row r="21" spans="1:5" ht="12.75" customHeight="1">
      <c r="A21" s="133" t="s">
        <v>75</v>
      </c>
      <c r="B21" s="134" t="s">
        <v>76</v>
      </c>
      <c r="C21" s="267"/>
      <c r="D21" s="267"/>
      <c r="E21" s="267"/>
    </row>
    <row r="22" spans="1:5" ht="12.75" customHeight="1">
      <c r="A22" s="130" t="s">
        <v>77</v>
      </c>
      <c r="B22" s="131" t="s">
        <v>78</v>
      </c>
      <c r="C22" s="135">
        <f>SUM(C18:C21)</f>
        <v>0</v>
      </c>
      <c r="D22" s="135">
        <f>SUM(D18:D21)</f>
        <v>0</v>
      </c>
      <c r="E22" s="135">
        <f>SUM(E18:E21)</f>
        <v>0</v>
      </c>
    </row>
    <row r="23" spans="1:5" ht="12.7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</row>
    <row r="24" spans="1:5" ht="12.75" customHeight="1">
      <c r="A24" s="138"/>
      <c r="B24" s="139"/>
      <c r="C24" s="267"/>
      <c r="D24" s="267"/>
      <c r="E24" s="267"/>
    </row>
    <row r="25" spans="1:5" ht="12.75" customHeight="1">
      <c r="A25" s="140" t="s">
        <v>81</v>
      </c>
      <c r="B25" s="141" t="s">
        <v>232</v>
      </c>
      <c r="C25" s="269"/>
      <c r="D25" s="269"/>
      <c r="E25" s="269"/>
    </row>
    <row r="26" spans="1:5" ht="12.75" customHeight="1">
      <c r="A26" s="142" t="s">
        <v>83</v>
      </c>
      <c r="B26" s="141" t="s">
        <v>84</v>
      </c>
      <c r="C26" s="269"/>
      <c r="D26" s="269"/>
      <c r="E26" s="269"/>
    </row>
    <row r="27" spans="1:5" ht="12.75" customHeight="1">
      <c r="A27" s="143" t="s">
        <v>85</v>
      </c>
      <c r="B27" s="144" t="s">
        <v>86</v>
      </c>
      <c r="C27" s="267"/>
      <c r="D27" s="267"/>
      <c r="E27" s="267"/>
    </row>
    <row r="28" spans="1:5" ht="12.75" customHeight="1">
      <c r="A28" s="145" t="s">
        <v>87</v>
      </c>
      <c r="B28" s="144" t="s">
        <v>88</v>
      </c>
      <c r="C28" s="267"/>
      <c r="D28" s="267"/>
      <c r="E28" s="267"/>
    </row>
    <row r="29" spans="1:5" ht="12.75" customHeight="1">
      <c r="A29" s="146" t="s">
        <v>89</v>
      </c>
      <c r="B29" s="147" t="s">
        <v>90</v>
      </c>
      <c r="C29" s="148">
        <f>SUM(C25:C28)</f>
        <v>0</v>
      </c>
      <c r="D29" s="148">
        <f>SUM(D25:D28)</f>
        <v>0</v>
      </c>
      <c r="E29" s="148">
        <f>SUM(E25:E28)</f>
        <v>0</v>
      </c>
    </row>
    <row r="30" spans="1:5" ht="12.75" customHeight="1">
      <c r="A30" s="149"/>
      <c r="B30" s="150"/>
      <c r="C30" s="267"/>
      <c r="D30" s="267"/>
      <c r="E30" s="267"/>
    </row>
    <row r="31" spans="1:5" ht="12.75" customHeight="1">
      <c r="A31" s="122" t="s">
        <v>91</v>
      </c>
      <c r="B31" s="151" t="s">
        <v>92</v>
      </c>
      <c r="C31" s="267"/>
      <c r="D31" s="267"/>
      <c r="E31" s="267"/>
    </row>
    <row r="32" spans="1:5" ht="12.75" customHeight="1">
      <c r="A32" s="124" t="s">
        <v>93</v>
      </c>
      <c r="B32" s="125" t="s">
        <v>233</v>
      </c>
      <c r="C32" s="121"/>
      <c r="D32" s="121"/>
      <c r="E32" s="121"/>
    </row>
    <row r="33" spans="1:5" ht="12.75" customHeight="1">
      <c r="A33" s="124" t="s">
        <v>95</v>
      </c>
      <c r="B33" s="125" t="s">
        <v>96</v>
      </c>
      <c r="C33" s="121"/>
      <c r="D33" s="121"/>
      <c r="E33" s="121"/>
    </row>
    <row r="34" spans="1:5" ht="12.75" customHeight="1">
      <c r="A34" s="124" t="s">
        <v>97</v>
      </c>
      <c r="B34" s="125" t="s">
        <v>98</v>
      </c>
      <c r="C34" s="121"/>
      <c r="D34" s="121"/>
      <c r="E34" s="121"/>
    </row>
    <row r="35" spans="1:5" ht="12.75" customHeight="1">
      <c r="A35" s="124" t="s">
        <v>99</v>
      </c>
      <c r="B35" s="125" t="s">
        <v>100</v>
      </c>
      <c r="C35" s="121"/>
      <c r="D35" s="121"/>
      <c r="E35" s="121"/>
    </row>
    <row r="36" spans="1:5" ht="12.75" customHeight="1">
      <c r="A36" s="124" t="s">
        <v>101</v>
      </c>
      <c r="B36" s="152" t="s">
        <v>102</v>
      </c>
      <c r="C36" s="153">
        <f>SUM(C31:C35)</f>
        <v>0</v>
      </c>
      <c r="D36" s="153">
        <f>SUM(D31:D35)</f>
        <v>0</v>
      </c>
      <c r="E36" s="153">
        <f>SUM(E31:E35)</f>
        <v>0</v>
      </c>
    </row>
    <row r="37" spans="1:5" ht="12.75" customHeight="1">
      <c r="A37" s="124" t="s">
        <v>103</v>
      </c>
      <c r="B37" s="125" t="s">
        <v>104</v>
      </c>
      <c r="C37" s="270">
        <v>964045</v>
      </c>
      <c r="D37" s="270">
        <v>964045</v>
      </c>
      <c r="E37" s="270">
        <v>300939</v>
      </c>
    </row>
    <row r="38" spans="1:5" ht="12.75" customHeight="1">
      <c r="A38" s="124" t="s">
        <v>105</v>
      </c>
      <c r="B38" s="125" t="s">
        <v>106</v>
      </c>
      <c r="C38" s="267"/>
      <c r="D38" s="267"/>
      <c r="E38" s="267"/>
    </row>
    <row r="39" spans="1:5" ht="12.75" customHeight="1">
      <c r="A39" s="124" t="s">
        <v>107</v>
      </c>
      <c r="B39" s="125" t="s">
        <v>108</v>
      </c>
      <c r="C39" s="267"/>
      <c r="D39" s="267"/>
      <c r="E39" s="267"/>
    </row>
    <row r="40" spans="1:5" ht="12.75" customHeight="1">
      <c r="A40" s="124" t="s">
        <v>109</v>
      </c>
      <c r="B40" s="125" t="s">
        <v>110</v>
      </c>
      <c r="C40" s="267"/>
      <c r="D40" s="267"/>
      <c r="E40" s="267"/>
    </row>
    <row r="41" spans="1:5" ht="12.75" customHeight="1">
      <c r="A41" s="154" t="s">
        <v>111</v>
      </c>
      <c r="B41" s="155" t="s">
        <v>112</v>
      </c>
      <c r="C41" s="267"/>
      <c r="D41" s="267"/>
      <c r="E41" s="267"/>
    </row>
    <row r="42" spans="1:5" ht="15" customHeight="1">
      <c r="A42" s="136" t="s">
        <v>113</v>
      </c>
      <c r="B42" s="156" t="s">
        <v>114</v>
      </c>
      <c r="C42" s="148">
        <f>SUM(C37:C41)</f>
        <v>964045</v>
      </c>
      <c r="D42" s="148">
        <f>SUM(D37:D41)</f>
        <v>964045</v>
      </c>
      <c r="E42" s="148">
        <f>SUM(E37:E41)</f>
        <v>300939</v>
      </c>
    </row>
    <row r="43" spans="1:5" ht="15" customHeight="1">
      <c r="A43" s="157" t="s">
        <v>115</v>
      </c>
      <c r="B43" s="158" t="s">
        <v>116</v>
      </c>
      <c r="C43" s="272">
        <f>SUM(C42,C36)</f>
        <v>964045</v>
      </c>
      <c r="D43" s="272">
        <f>SUM(D42,D36)</f>
        <v>964045</v>
      </c>
      <c r="E43" s="272">
        <f>SUM(E42,E36)</f>
        <v>300939</v>
      </c>
    </row>
    <row r="44" spans="1:5" ht="15" customHeight="1">
      <c r="A44" s="122" t="s">
        <v>117</v>
      </c>
      <c r="B44" s="151" t="s">
        <v>118</v>
      </c>
      <c r="C44" s="273"/>
      <c r="D44" s="273"/>
      <c r="E44" s="273"/>
    </row>
    <row r="45" spans="1:5" ht="15" customHeight="1">
      <c r="A45" s="160" t="s">
        <v>119</v>
      </c>
      <c r="B45" s="161" t="s">
        <v>120</v>
      </c>
      <c r="C45" s="273"/>
      <c r="D45" s="273"/>
      <c r="E45" s="273"/>
    </row>
    <row r="46" spans="1:5" ht="15" customHeight="1">
      <c r="A46" s="124" t="s">
        <v>121</v>
      </c>
      <c r="B46" s="125" t="s">
        <v>122</v>
      </c>
      <c r="C46" s="274"/>
      <c r="D46" s="274"/>
      <c r="E46" s="274"/>
    </row>
    <row r="47" spans="1:5" ht="15" customHeight="1">
      <c r="A47" s="162" t="s">
        <v>123</v>
      </c>
      <c r="B47" s="163" t="s">
        <v>124</v>
      </c>
      <c r="C47" s="272">
        <f>SUM(C44:C46)</f>
        <v>0</v>
      </c>
      <c r="D47" s="272">
        <f>SUM(D44:D46)</f>
        <v>0</v>
      </c>
      <c r="E47" s="272">
        <f>SUM(E44:E46)</f>
        <v>0</v>
      </c>
    </row>
    <row r="48" spans="1:5" ht="15" customHeight="1">
      <c r="A48" s="124" t="s">
        <v>125</v>
      </c>
      <c r="B48" s="125" t="s">
        <v>126</v>
      </c>
      <c r="C48" s="274"/>
      <c r="D48" s="274"/>
      <c r="E48" s="274"/>
    </row>
    <row r="49" spans="1:5" ht="15" customHeight="1">
      <c r="A49" s="124" t="s">
        <v>127</v>
      </c>
      <c r="B49" s="125" t="s">
        <v>128</v>
      </c>
      <c r="C49" s="273"/>
      <c r="D49" s="273"/>
      <c r="E49" s="273"/>
    </row>
    <row r="50" spans="1:5" ht="13.5" customHeight="1">
      <c r="A50" s="124" t="s">
        <v>129</v>
      </c>
      <c r="B50" s="125" t="s">
        <v>130</v>
      </c>
      <c r="C50" s="273"/>
      <c r="D50" s="273"/>
      <c r="E50" s="273"/>
    </row>
    <row r="51" spans="1:5" ht="13.5" customHeight="1">
      <c r="A51" s="162" t="s">
        <v>131</v>
      </c>
      <c r="B51" s="163" t="s">
        <v>132</v>
      </c>
      <c r="C51" s="272">
        <f>SUM(C48:C50)</f>
        <v>0</v>
      </c>
      <c r="D51" s="272">
        <f>SUM(D48:D50)</f>
        <v>0</v>
      </c>
      <c r="E51" s="272">
        <f>SUM(E48:E50)</f>
        <v>0</v>
      </c>
    </row>
    <row r="52" spans="1:5" ht="13.5" customHeight="1">
      <c r="A52" s="124" t="s">
        <v>133</v>
      </c>
      <c r="B52" s="125" t="s">
        <v>134</v>
      </c>
      <c r="C52" s="273"/>
      <c r="D52" s="273"/>
      <c r="E52" s="273"/>
    </row>
    <row r="53" spans="1:5" ht="13.5" customHeight="1">
      <c r="A53" s="124" t="s">
        <v>135</v>
      </c>
      <c r="B53" s="125" t="s">
        <v>136</v>
      </c>
      <c r="C53" s="274"/>
      <c r="D53" s="274"/>
      <c r="E53" s="274"/>
    </row>
    <row r="54" spans="1:5" ht="13.5" customHeight="1">
      <c r="A54" s="124" t="s">
        <v>137</v>
      </c>
      <c r="B54" s="125" t="s">
        <v>138</v>
      </c>
      <c r="C54" s="273"/>
      <c r="D54" s="273"/>
      <c r="E54" s="273"/>
    </row>
    <row r="55" spans="1:5" ht="13.5" customHeight="1">
      <c r="A55" s="162" t="s">
        <v>139</v>
      </c>
      <c r="B55" s="163" t="s">
        <v>140</v>
      </c>
      <c r="C55" s="272">
        <f>SUM(C53:C54)</f>
        <v>0</v>
      </c>
      <c r="D55" s="272">
        <f>SUM(D53:D54)</f>
        <v>0</v>
      </c>
      <c r="E55" s="272">
        <f>SUM(E53:E54)</f>
        <v>0</v>
      </c>
    </row>
    <row r="56" spans="1:5" ht="13.5" customHeight="1">
      <c r="A56" s="162" t="s">
        <v>141</v>
      </c>
      <c r="B56" s="164" t="s">
        <v>142</v>
      </c>
      <c r="C56" s="275"/>
      <c r="D56" s="275"/>
      <c r="E56" s="275"/>
    </row>
    <row r="57" spans="1:5" ht="13.5" customHeight="1">
      <c r="A57" s="154"/>
      <c r="B57" s="89" t="s">
        <v>143</v>
      </c>
      <c r="C57" s="276"/>
      <c r="D57" s="276"/>
      <c r="E57" s="276"/>
    </row>
    <row r="58" spans="1:5" ht="13.5" customHeight="1">
      <c r="A58" s="154" t="s">
        <v>144</v>
      </c>
      <c r="B58" s="89" t="s">
        <v>145</v>
      </c>
      <c r="C58" s="276"/>
      <c r="D58" s="276"/>
      <c r="E58" s="276"/>
    </row>
    <row r="59" spans="1:5" ht="13.5" customHeight="1">
      <c r="A59" s="154" t="s">
        <v>146</v>
      </c>
      <c r="B59" s="89" t="s">
        <v>147</v>
      </c>
      <c r="C59" s="276"/>
      <c r="D59" s="276"/>
      <c r="E59" s="276"/>
    </row>
    <row r="60" spans="1:5" ht="13.5" customHeight="1">
      <c r="A60" s="167" t="s">
        <v>148</v>
      </c>
      <c r="B60" s="91" t="s">
        <v>149</v>
      </c>
      <c r="C60" s="277">
        <f>SUM(C58:C59)</f>
        <v>0</v>
      </c>
      <c r="D60" s="277">
        <f>SUM(D58:D59)</f>
        <v>0</v>
      </c>
      <c r="E60" s="277">
        <f>SUM(E58:E59)</f>
        <v>0</v>
      </c>
    </row>
    <row r="61" spans="1:5" ht="15" customHeight="1">
      <c r="A61" s="145" t="s">
        <v>150</v>
      </c>
      <c r="B61" s="93" t="s">
        <v>151</v>
      </c>
      <c r="C61" s="277"/>
      <c r="D61" s="277"/>
      <c r="E61" s="277"/>
    </row>
    <row r="62" spans="1:5" ht="15" customHeight="1">
      <c r="A62" s="145" t="s">
        <v>152</v>
      </c>
      <c r="B62" s="93" t="s">
        <v>153</v>
      </c>
      <c r="C62" s="277"/>
      <c r="D62" s="277"/>
      <c r="E62" s="277"/>
    </row>
    <row r="63" spans="1:5" ht="15" customHeight="1">
      <c r="A63" s="145" t="s">
        <v>154</v>
      </c>
      <c r="B63" s="93" t="s">
        <v>155</v>
      </c>
      <c r="C63" s="277"/>
      <c r="D63" s="277"/>
      <c r="E63" s="277"/>
    </row>
    <row r="64" spans="1:5" ht="15" customHeight="1">
      <c r="A64" s="145" t="s">
        <v>156</v>
      </c>
      <c r="B64" s="93" t="s">
        <v>157</v>
      </c>
      <c r="C64" s="277"/>
      <c r="D64" s="277"/>
      <c r="E64" s="277"/>
    </row>
    <row r="65" spans="1:5" ht="15" customHeight="1">
      <c r="A65" s="169" t="s">
        <v>158</v>
      </c>
      <c r="B65" s="91" t="s">
        <v>159</v>
      </c>
      <c r="C65" s="277">
        <f>SUM(C61:C64)</f>
        <v>0</v>
      </c>
      <c r="D65" s="277">
        <f>SUM(D61:D64)</f>
        <v>0</v>
      </c>
      <c r="E65" s="277">
        <f>SUM(E61:E64)</f>
        <v>0</v>
      </c>
    </row>
    <row r="66" spans="1:5" ht="15" customHeight="1">
      <c r="A66" s="170" t="s">
        <v>160</v>
      </c>
      <c r="B66" s="88" t="s">
        <v>161</v>
      </c>
      <c r="C66" s="278">
        <f>SUM(C65+C60+C56+C55+C52)</f>
        <v>0</v>
      </c>
      <c r="D66" s="278">
        <f>SUM(D65+D60+D56+D55+D52)</f>
        <v>0</v>
      </c>
      <c r="E66" s="278">
        <f>SUM(E65+E60+E56+E55+E52)</f>
        <v>0</v>
      </c>
    </row>
    <row r="67" spans="1:5" ht="15.75" customHeight="1">
      <c r="A67" s="124" t="s">
        <v>162</v>
      </c>
      <c r="B67" s="93" t="s">
        <v>163</v>
      </c>
      <c r="C67" s="276"/>
      <c r="D67" s="276"/>
      <c r="E67" s="276"/>
    </row>
    <row r="68" spans="1:5" ht="15.75" customHeight="1">
      <c r="A68" s="124" t="s">
        <v>164</v>
      </c>
      <c r="B68" s="93" t="s">
        <v>165</v>
      </c>
      <c r="C68" s="276"/>
      <c r="D68" s="276"/>
      <c r="E68" s="276"/>
    </row>
    <row r="69" spans="1:5" ht="15.75" customHeight="1">
      <c r="A69" s="162" t="s">
        <v>166</v>
      </c>
      <c r="B69" s="88" t="s">
        <v>167</v>
      </c>
      <c r="C69" s="278">
        <f>SUM(C67:C68)</f>
        <v>0</v>
      </c>
      <c r="D69" s="278">
        <f>SUM(D67:D68)</f>
        <v>0</v>
      </c>
      <c r="E69" s="278">
        <f>SUM(E67:E68)</f>
        <v>0</v>
      </c>
    </row>
    <row r="70" spans="1:5" ht="26.25" customHeight="1">
      <c r="A70" s="167" t="s">
        <v>168</v>
      </c>
      <c r="B70" s="91" t="s">
        <v>169</v>
      </c>
      <c r="C70" s="277">
        <v>260292</v>
      </c>
      <c r="D70" s="277">
        <v>260292</v>
      </c>
      <c r="E70" s="277">
        <v>59532</v>
      </c>
    </row>
    <row r="71" spans="1:5" ht="15" customHeight="1">
      <c r="A71" s="136" t="s">
        <v>170</v>
      </c>
      <c r="B71" s="91" t="s">
        <v>171</v>
      </c>
      <c r="C71" s="277"/>
      <c r="D71" s="277"/>
      <c r="E71" s="277"/>
    </row>
    <row r="72" spans="1:5" ht="15" customHeight="1">
      <c r="A72" s="45" t="s">
        <v>172</v>
      </c>
      <c r="B72" s="91" t="s">
        <v>173</v>
      </c>
      <c r="C72" s="277"/>
      <c r="D72" s="277"/>
      <c r="E72" s="277"/>
    </row>
    <row r="73" spans="1:5" ht="15" customHeight="1">
      <c r="A73" s="174" t="s">
        <v>174</v>
      </c>
      <c r="B73" s="100" t="s">
        <v>175</v>
      </c>
      <c r="C73" s="277"/>
      <c r="D73" s="277"/>
      <c r="E73" s="277"/>
    </row>
    <row r="74" spans="1:5" ht="15" customHeight="1">
      <c r="A74" s="175" t="s">
        <v>176</v>
      </c>
      <c r="B74" s="101" t="s">
        <v>177</v>
      </c>
      <c r="C74" s="276"/>
      <c r="D74" s="276"/>
      <c r="E74" s="276"/>
    </row>
    <row r="75" spans="1:5" ht="15" customHeight="1">
      <c r="A75" s="175" t="s">
        <v>178</v>
      </c>
      <c r="B75" s="101" t="s">
        <v>179</v>
      </c>
      <c r="C75" s="276"/>
      <c r="D75" s="276"/>
      <c r="E75" s="276"/>
    </row>
    <row r="76" spans="1:5" ht="15" customHeight="1">
      <c r="A76" s="176" t="s">
        <v>180</v>
      </c>
      <c r="B76" s="91" t="s">
        <v>181</v>
      </c>
      <c r="C76" s="277">
        <f>SUM(C74:C75)</f>
        <v>0</v>
      </c>
      <c r="D76" s="277">
        <f>SUM(D74:D75)</f>
        <v>0</v>
      </c>
      <c r="E76" s="277">
        <f>SUM(E74:E75)</f>
        <v>0</v>
      </c>
    </row>
    <row r="77" spans="1:5" ht="15" customHeight="1">
      <c r="A77" s="177" t="s">
        <v>182</v>
      </c>
      <c r="B77" s="88" t="s">
        <v>183</v>
      </c>
      <c r="C77" s="278">
        <f>C76+C73+C72+C71+C70</f>
        <v>260292</v>
      </c>
      <c r="D77" s="278">
        <f>D76+D73+D72+D71+D70</f>
        <v>260292</v>
      </c>
      <c r="E77" s="278">
        <f>E76+E73+E72+E71+E70</f>
        <v>59532</v>
      </c>
    </row>
    <row r="78" spans="1:8" ht="15" customHeight="1">
      <c r="A78" s="178" t="s">
        <v>184</v>
      </c>
      <c r="B78" s="106" t="s">
        <v>185</v>
      </c>
      <c r="C78" s="278">
        <f>SUM(C77+C69+C66+C47+C43)</f>
        <v>1224337</v>
      </c>
      <c r="D78" s="278">
        <f>SUM(D77+D69+D66+D47+D43)</f>
        <v>1224337</v>
      </c>
      <c r="E78" s="278">
        <f>SUM(E77+E69+E66+E47+E43)</f>
        <v>360471</v>
      </c>
      <c r="H78" s="104"/>
    </row>
    <row r="79" spans="1:8" ht="15" customHeight="1">
      <c r="A79" s="176" t="s">
        <v>186</v>
      </c>
      <c r="B79" s="93" t="s">
        <v>187</v>
      </c>
      <c r="C79" s="277"/>
      <c r="D79" s="277"/>
      <c r="E79" s="277"/>
      <c r="H79" s="104"/>
    </row>
    <row r="80" spans="1:8" ht="24.75" customHeight="1">
      <c r="A80" s="176" t="s">
        <v>188</v>
      </c>
      <c r="B80" s="93" t="s">
        <v>189</v>
      </c>
      <c r="C80" s="277"/>
      <c r="D80" s="277"/>
      <c r="E80" s="277"/>
      <c r="H80" s="104"/>
    </row>
    <row r="81" spans="1:8" ht="13.5" customHeight="1">
      <c r="A81" s="176"/>
      <c r="B81" s="141" t="s">
        <v>190</v>
      </c>
      <c r="C81" s="277"/>
      <c r="D81" s="277"/>
      <c r="E81" s="277"/>
      <c r="H81" s="104"/>
    </row>
    <row r="82" spans="1:5" ht="13.5" customHeight="1">
      <c r="A82" s="176"/>
      <c r="B82" s="141" t="s">
        <v>191</v>
      </c>
      <c r="C82" s="273"/>
      <c r="D82" s="273"/>
      <c r="E82" s="273"/>
    </row>
    <row r="83" spans="1:5" ht="13.5" customHeight="1">
      <c r="A83" s="176"/>
      <c r="B83" s="67" t="s">
        <v>192</v>
      </c>
      <c r="C83" s="273"/>
      <c r="D83" s="273"/>
      <c r="E83" s="273"/>
    </row>
    <row r="84" spans="1:5" ht="13.5" customHeight="1">
      <c r="A84" s="177" t="s">
        <v>193</v>
      </c>
      <c r="B84" s="88" t="s">
        <v>194</v>
      </c>
      <c r="C84" s="148">
        <f>SUM(C80:C83)</f>
        <v>0</v>
      </c>
      <c r="D84" s="148">
        <f>SUM(D80:D83)</f>
        <v>0</v>
      </c>
      <c r="E84" s="148">
        <f>SUM(E80:E83)</f>
        <v>0</v>
      </c>
    </row>
    <row r="85" spans="1:7" s="108" customFormat="1" ht="13.5" customHeight="1">
      <c r="A85" s="178" t="s">
        <v>195</v>
      </c>
      <c r="B85" s="178" t="s">
        <v>196</v>
      </c>
      <c r="C85" s="272">
        <f>SUM(C79+C84)</f>
        <v>0</v>
      </c>
      <c r="D85" s="272">
        <f>SUM(D79+D84)</f>
        <v>0</v>
      </c>
      <c r="E85" s="272">
        <f>SUM(E79+E84)</f>
        <v>0</v>
      </c>
      <c r="F85" s="271"/>
      <c r="G85" s="3"/>
    </row>
    <row r="86" spans="1:6" ht="13.5" customHeight="1">
      <c r="A86" s="141" t="s">
        <v>197</v>
      </c>
      <c r="B86" s="93" t="s">
        <v>198</v>
      </c>
      <c r="C86" s="276"/>
      <c r="D86" s="276"/>
      <c r="E86" s="276"/>
      <c r="F86" s="271"/>
    </row>
    <row r="87" spans="1:7" s="111" customFormat="1" ht="13.5" customHeight="1">
      <c r="A87" s="141" t="s">
        <v>199</v>
      </c>
      <c r="B87" s="93" t="s">
        <v>200</v>
      </c>
      <c r="C87" s="276"/>
      <c r="D87" s="276"/>
      <c r="E87" s="276"/>
      <c r="F87" s="271"/>
      <c r="G87" s="3"/>
    </row>
    <row r="88" spans="1:5" ht="13.5" customHeight="1">
      <c r="A88" s="180" t="s">
        <v>201</v>
      </c>
      <c r="B88" s="93" t="s">
        <v>202</v>
      </c>
      <c r="C88" s="276"/>
      <c r="D88" s="276"/>
      <c r="E88" s="276"/>
    </row>
    <row r="89" spans="1:5" ht="13.5" customHeight="1">
      <c r="A89" s="180" t="s">
        <v>203</v>
      </c>
      <c r="B89" s="93" t="s">
        <v>204</v>
      </c>
      <c r="C89" s="276"/>
      <c r="D89" s="276"/>
      <c r="E89" s="276"/>
    </row>
    <row r="90" spans="1:6" ht="13.5" customHeight="1">
      <c r="A90" s="180" t="s">
        <v>205</v>
      </c>
      <c r="B90" s="93" t="s">
        <v>206</v>
      </c>
      <c r="C90" s="276"/>
      <c r="D90" s="276"/>
      <c r="E90" s="276"/>
      <c r="F90" s="271"/>
    </row>
    <row r="91" spans="1:6" ht="25.5" customHeight="1">
      <c r="A91" s="180" t="s">
        <v>208</v>
      </c>
      <c r="B91" s="93" t="s">
        <v>209</v>
      </c>
      <c r="C91" s="276"/>
      <c r="D91" s="276"/>
      <c r="E91" s="276"/>
      <c r="F91" s="271"/>
    </row>
    <row r="92" spans="1:6" ht="12.75" customHeight="1">
      <c r="A92" s="181" t="s">
        <v>210</v>
      </c>
      <c r="B92" s="106" t="s">
        <v>211</v>
      </c>
      <c r="C92" s="277">
        <f>SUM(C86:C91)</f>
        <v>0</v>
      </c>
      <c r="D92" s="277">
        <f>SUM(D86:D91)</f>
        <v>0</v>
      </c>
      <c r="E92" s="277">
        <f>SUM(E86:E91)</f>
        <v>0</v>
      </c>
      <c r="F92" s="271"/>
    </row>
    <row r="93" spans="1:5" ht="12.75" customHeight="1">
      <c r="A93" s="180" t="s">
        <v>212</v>
      </c>
      <c r="B93" s="93" t="s">
        <v>213</v>
      </c>
      <c r="C93" s="276"/>
      <c r="D93" s="276"/>
      <c r="E93" s="276"/>
    </row>
    <row r="94" spans="1:5" ht="12.75" customHeight="1">
      <c r="A94" s="180" t="s">
        <v>214</v>
      </c>
      <c r="B94" s="93" t="s">
        <v>215</v>
      </c>
      <c r="C94" s="276"/>
      <c r="D94" s="276"/>
      <c r="E94" s="276"/>
    </row>
    <row r="95" spans="1:5" ht="12.75" customHeight="1">
      <c r="A95" s="180" t="s">
        <v>216</v>
      </c>
      <c r="B95" s="93" t="s">
        <v>217</v>
      </c>
      <c r="C95" s="276"/>
      <c r="D95" s="276"/>
      <c r="E95" s="276"/>
    </row>
    <row r="96" spans="1:5" ht="24" customHeight="1">
      <c r="A96" s="180" t="s">
        <v>218</v>
      </c>
      <c r="B96" s="93" t="s">
        <v>219</v>
      </c>
      <c r="C96" s="276"/>
      <c r="D96" s="276"/>
      <c r="E96" s="276"/>
    </row>
    <row r="97" spans="1:5" ht="12.75">
      <c r="A97" s="181" t="s">
        <v>220</v>
      </c>
      <c r="B97" s="106" t="s">
        <v>221</v>
      </c>
      <c r="C97" s="277">
        <f>SUM(C93:C96)</f>
        <v>0</v>
      </c>
      <c r="D97" s="277">
        <f>SUM(D93:D96)</f>
        <v>0</v>
      </c>
      <c r="E97" s="277">
        <f>SUM(E93:E96)</f>
        <v>0</v>
      </c>
    </row>
    <row r="98" spans="1:5" ht="25.5" customHeight="1">
      <c r="A98" s="180" t="s">
        <v>222</v>
      </c>
      <c r="B98" s="115" t="s">
        <v>223</v>
      </c>
      <c r="C98" s="276"/>
      <c r="D98" s="276"/>
      <c r="E98" s="276"/>
    </row>
    <row r="99" spans="1:5" ht="27" customHeight="1">
      <c r="A99" s="113" t="s">
        <v>224</v>
      </c>
      <c r="B99" s="93" t="s">
        <v>225</v>
      </c>
      <c r="C99" s="276"/>
      <c r="D99" s="276"/>
      <c r="E99" s="276"/>
    </row>
    <row r="100" spans="1:5" ht="12.75">
      <c r="A100" s="181" t="s">
        <v>226</v>
      </c>
      <c r="B100" s="182" t="s">
        <v>227</v>
      </c>
      <c r="C100" s="135">
        <f>SUM(C98:C99)</f>
        <v>0</v>
      </c>
      <c r="D100" s="135">
        <f>SUM(D98:D99)</f>
        <v>0</v>
      </c>
      <c r="E100" s="135">
        <f>SUM(E98:E99)</f>
        <v>0</v>
      </c>
    </row>
    <row r="101" spans="1:5" ht="12.75">
      <c r="A101" s="279"/>
      <c r="B101" s="183" t="s">
        <v>228</v>
      </c>
      <c r="C101" s="148">
        <f>SUM(C100+C97+C92+C85+C78+C29+C23)</f>
        <v>1224337</v>
      </c>
      <c r="D101" s="148">
        <f>SUM(D100+D97+D92+D85+D78+D29+D23)</f>
        <v>1224337</v>
      </c>
      <c r="E101" s="148">
        <f>SUM(E100+E97+E92+E85+E78+E29+E23)</f>
        <v>360471</v>
      </c>
    </row>
    <row r="102" spans="1:5" ht="12.75">
      <c r="A102" s="268"/>
      <c r="B102" s="268"/>
      <c r="C102" s="301"/>
      <c r="D102" s="301"/>
      <c r="E102" s="301"/>
    </row>
    <row r="103" spans="1:5" ht="12.75">
      <c r="A103" s="268"/>
      <c r="B103" s="268"/>
      <c r="C103" s="301"/>
      <c r="D103" s="301"/>
      <c r="E103" s="301"/>
    </row>
    <row r="104" spans="1:7" ht="15">
      <c r="A104" s="268"/>
      <c r="F104" s="575"/>
      <c r="G104" s="575"/>
    </row>
    <row r="105" spans="1:7" ht="15">
      <c r="A105" s="268"/>
      <c r="F105" s="576">
        <f>41*3*415</f>
        <v>51045</v>
      </c>
      <c r="G105" s="575" t="s">
        <v>299</v>
      </c>
    </row>
    <row r="106" spans="1:7" ht="15">
      <c r="A106" s="268"/>
      <c r="F106" s="576">
        <f>F105*0.27</f>
        <v>13782.150000000001</v>
      </c>
      <c r="G106" s="575"/>
    </row>
    <row r="107" spans="1:7" ht="15">
      <c r="A107" s="268"/>
      <c r="C107" s="300"/>
      <c r="D107" s="300"/>
      <c r="E107" s="300"/>
      <c r="F107" s="576">
        <f>F105*1.27</f>
        <v>64827.15</v>
      </c>
      <c r="G107" s="575"/>
    </row>
    <row r="108" spans="1:7" ht="15">
      <c r="A108" s="268"/>
      <c r="F108" s="575"/>
      <c r="G108" s="575"/>
    </row>
    <row r="109" spans="1:7" ht="15">
      <c r="A109" s="268"/>
      <c r="F109" s="575"/>
      <c r="G109" s="575"/>
    </row>
    <row r="110" spans="1:7" ht="15">
      <c r="A110" s="268"/>
      <c r="F110" s="576">
        <f>(160*12+35*8)*415</f>
        <v>913000</v>
      </c>
      <c r="G110" s="575" t="s">
        <v>299</v>
      </c>
    </row>
    <row r="111" spans="1:7" ht="15">
      <c r="A111" s="268"/>
      <c r="F111" s="576">
        <f>F110*0.27</f>
        <v>246510.00000000003</v>
      </c>
      <c r="G111" s="575"/>
    </row>
    <row r="112" spans="1:7" ht="15">
      <c r="A112" s="268"/>
      <c r="F112" s="576">
        <f>F110*1.27</f>
        <v>1159510</v>
      </c>
      <c r="G112" s="575"/>
    </row>
    <row r="113" spans="6:7" ht="15">
      <c r="F113" s="575"/>
      <c r="G113" s="575"/>
    </row>
    <row r="114" spans="6:7" ht="15">
      <c r="F114" s="575"/>
      <c r="G114" s="575"/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64" r:id="rId1"/>
  <headerFooter alignWithMargins="0">
    <oddHeader>&amp;L&amp;D&amp;C&amp;P/&amp;N</oddHeader>
    <oddFooter>&amp;L&amp;"Times New Roman,Normál"&amp;12&amp;F&amp;R&amp;A</oddFooter>
  </headerFooter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1"/>
  <sheetViews>
    <sheetView view="pageBreakPreview" zoomScale="90" zoomScaleSheetLayoutView="90" zoomScalePageLayoutView="0" workbookViewId="0" topLeftCell="A80">
      <selection activeCell="E71" sqref="E71"/>
    </sheetView>
  </sheetViews>
  <sheetFormatPr defaultColWidth="8.41015625" defaultRowHeight="18"/>
  <cols>
    <col min="1" max="1" width="8.41015625" style="3" customWidth="1"/>
    <col min="2" max="2" width="36.91015625" style="3" customWidth="1"/>
    <col min="3" max="3" width="9.25" style="119" customWidth="1"/>
    <col min="4" max="4" width="13.91015625" style="119" customWidth="1"/>
    <col min="5" max="5" width="15.75" style="119" customWidth="1"/>
    <col min="6" max="6" width="5.66015625" style="3" customWidth="1"/>
    <col min="7" max="248" width="7.08203125" style="3" customWidth="1"/>
    <col min="249" max="16384" width="8.41015625" style="3" customWidth="1"/>
  </cols>
  <sheetData>
    <row r="1" spans="1:5" ht="12.75">
      <c r="A1" s="120"/>
      <c r="B1" s="120"/>
      <c r="C1" s="606" t="s">
        <v>554</v>
      </c>
      <c r="D1" s="606" t="s">
        <v>554</v>
      </c>
      <c r="E1" s="606" t="s">
        <v>554</v>
      </c>
    </row>
    <row r="2" spans="1:5" ht="12.75">
      <c r="A2" s="720" t="s">
        <v>424</v>
      </c>
      <c r="B2" s="720"/>
      <c r="C2" s="720"/>
      <c r="D2" s="720"/>
      <c r="E2" s="3"/>
    </row>
    <row r="3" spans="1:5" ht="12.75">
      <c r="A3" s="120"/>
      <c r="B3" s="120"/>
      <c r="C3" s="302"/>
      <c r="D3" s="302"/>
      <c r="E3" s="302"/>
    </row>
    <row r="4" spans="1:5" ht="12.75">
      <c r="A4" s="94">
        <v>680001</v>
      </c>
      <c r="B4" s="43" t="s">
        <v>12</v>
      </c>
      <c r="C4" s="531" t="s">
        <v>416</v>
      </c>
      <c r="D4" s="531" t="s">
        <v>583</v>
      </c>
      <c r="E4" s="531" t="s">
        <v>606</v>
      </c>
    </row>
    <row r="5" spans="1:6" ht="12.75" customHeight="1">
      <c r="A5" s="266" t="s">
        <v>302</v>
      </c>
      <c r="B5" s="45"/>
      <c r="C5" s="303"/>
      <c r="D5" s="303"/>
      <c r="E5" s="303"/>
      <c r="F5" s="304"/>
    </row>
    <row r="6" spans="1:6" ht="12.75">
      <c r="A6" s="122" t="s">
        <v>46</v>
      </c>
      <c r="B6" s="123" t="s">
        <v>47</v>
      </c>
      <c r="C6" s="303"/>
      <c r="D6" s="303"/>
      <c r="E6" s="303"/>
      <c r="F6" s="304"/>
    </row>
    <row r="7" spans="1:6" ht="12.75">
      <c r="A7" s="124" t="s">
        <v>48</v>
      </c>
      <c r="B7" s="125" t="s">
        <v>49</v>
      </c>
      <c r="C7" s="303"/>
      <c r="D7" s="303"/>
      <c r="E7" s="303"/>
      <c r="F7" s="304"/>
    </row>
    <row r="8" spans="1:6" ht="12.75">
      <c r="A8" s="124" t="s">
        <v>50</v>
      </c>
      <c r="B8" s="125" t="s">
        <v>51</v>
      </c>
      <c r="C8" s="58"/>
      <c r="D8" s="58"/>
      <c r="E8" s="58"/>
      <c r="F8" s="304"/>
    </row>
    <row r="9" spans="1:6" ht="12.75">
      <c r="A9" s="124" t="s">
        <v>52</v>
      </c>
      <c r="B9" s="125" t="s">
        <v>53</v>
      </c>
      <c r="C9" s="303"/>
      <c r="D9" s="303"/>
      <c r="E9" s="303"/>
      <c r="F9" s="304"/>
    </row>
    <row r="10" spans="1:6" ht="12.75">
      <c r="A10" s="124" t="s">
        <v>54</v>
      </c>
      <c r="B10" s="126" t="s">
        <v>55</v>
      </c>
      <c r="C10" s="303"/>
      <c r="D10" s="303"/>
      <c r="E10" s="303"/>
      <c r="F10" s="304"/>
    </row>
    <row r="11" spans="1:6" ht="12.75">
      <c r="A11" s="124" t="s">
        <v>56</v>
      </c>
      <c r="B11" s="126" t="s">
        <v>57</v>
      </c>
      <c r="C11" s="303"/>
      <c r="D11" s="303"/>
      <c r="E11" s="303"/>
      <c r="F11" s="304"/>
    </row>
    <row r="12" spans="1:6" ht="12.75">
      <c r="A12" s="124" t="s">
        <v>58</v>
      </c>
      <c r="B12" s="127" t="s">
        <v>229</v>
      </c>
      <c r="C12" s="303"/>
      <c r="D12" s="303"/>
      <c r="E12" s="303"/>
      <c r="F12" s="304"/>
    </row>
    <row r="13" spans="1:6" ht="12.75">
      <c r="A13" s="124" t="s">
        <v>60</v>
      </c>
      <c r="B13" s="127" t="s">
        <v>61</v>
      </c>
      <c r="C13" s="303"/>
      <c r="D13" s="303"/>
      <c r="E13" s="303"/>
      <c r="F13" s="304"/>
    </row>
    <row r="14" spans="1:6" ht="12.75">
      <c r="A14" s="124" t="s">
        <v>62</v>
      </c>
      <c r="B14" s="125" t="s">
        <v>230</v>
      </c>
      <c r="C14" s="303"/>
      <c r="D14" s="303"/>
      <c r="E14" s="303"/>
      <c r="F14" s="304"/>
    </row>
    <row r="15" spans="1:6" ht="12.75">
      <c r="A15" s="124" t="s">
        <v>64</v>
      </c>
      <c r="B15" s="125" t="s">
        <v>231</v>
      </c>
      <c r="C15" s="303"/>
      <c r="D15" s="303"/>
      <c r="E15" s="303"/>
      <c r="F15" s="304"/>
    </row>
    <row r="16" spans="1:6" ht="12.75">
      <c r="A16" s="128" t="s">
        <v>65</v>
      </c>
      <c r="B16" s="129" t="s">
        <v>66</v>
      </c>
      <c r="C16" s="303"/>
      <c r="D16" s="303"/>
      <c r="E16" s="303"/>
      <c r="F16" s="304"/>
    </row>
    <row r="17" spans="1:6" ht="12.75">
      <c r="A17" s="130" t="s">
        <v>67</v>
      </c>
      <c r="B17" s="131" t="s">
        <v>68</v>
      </c>
      <c r="C17" s="132">
        <f>SUM(C6:C16)</f>
        <v>0</v>
      </c>
      <c r="D17" s="132">
        <f>SUM(D6:D16)</f>
        <v>0</v>
      </c>
      <c r="E17" s="132">
        <f>SUM(E6:E16)</f>
        <v>0</v>
      </c>
      <c r="F17" s="304"/>
    </row>
    <row r="18" spans="1:6" ht="12.75">
      <c r="A18" s="133" t="s">
        <v>69</v>
      </c>
      <c r="B18" s="134" t="s">
        <v>70</v>
      </c>
      <c r="C18" s="303"/>
      <c r="D18" s="303"/>
      <c r="E18" s="303"/>
      <c r="F18" s="304"/>
    </row>
    <row r="19" spans="1:6" ht="12.75">
      <c r="A19" s="133" t="s">
        <v>71</v>
      </c>
      <c r="B19" s="134" t="s">
        <v>72</v>
      </c>
      <c r="C19" s="303"/>
      <c r="D19" s="303"/>
      <c r="E19" s="303"/>
      <c r="F19" s="304"/>
    </row>
    <row r="20" spans="1:6" ht="12.75">
      <c r="A20" s="133" t="s">
        <v>73</v>
      </c>
      <c r="B20" s="134" t="s">
        <v>74</v>
      </c>
      <c r="C20" s="303"/>
      <c r="D20" s="303"/>
      <c r="E20" s="303"/>
      <c r="F20" s="304"/>
    </row>
    <row r="21" spans="1:6" ht="12.75">
      <c r="A21" s="133" t="s">
        <v>75</v>
      </c>
      <c r="B21" s="134" t="s">
        <v>76</v>
      </c>
      <c r="C21" s="303"/>
      <c r="D21" s="303"/>
      <c r="E21" s="303"/>
      <c r="F21" s="304"/>
    </row>
    <row r="22" spans="1:6" ht="12.75">
      <c r="A22" s="130" t="s">
        <v>77</v>
      </c>
      <c r="B22" s="131" t="s">
        <v>78</v>
      </c>
      <c r="C22" s="132">
        <f>SUM(C18:C21)</f>
        <v>0</v>
      </c>
      <c r="D22" s="132">
        <f>SUM(D18:D21)</f>
        <v>0</v>
      </c>
      <c r="E22" s="132">
        <f>SUM(E18:E21)</f>
        <v>0</v>
      </c>
      <c r="F22" s="304"/>
    </row>
    <row r="23" spans="1:6" ht="13.5" customHeight="1">
      <c r="A23" s="136" t="s">
        <v>79</v>
      </c>
      <c r="B23" s="137" t="s">
        <v>80</v>
      </c>
      <c r="C23" s="132">
        <f>SUM(C22,C17)</f>
        <v>0</v>
      </c>
      <c r="D23" s="132">
        <f>SUM(D22,D17)</f>
        <v>0</v>
      </c>
      <c r="E23" s="132">
        <f>SUM(E22,E17)</f>
        <v>0</v>
      </c>
      <c r="F23" s="304"/>
    </row>
    <row r="24" spans="1:6" ht="12.75">
      <c r="A24" s="138"/>
      <c r="B24" s="139"/>
      <c r="C24" s="303"/>
      <c r="D24" s="303"/>
      <c r="E24" s="303"/>
      <c r="F24" s="304"/>
    </row>
    <row r="25" spans="1:6" ht="12.75">
      <c r="A25" s="140" t="s">
        <v>81</v>
      </c>
      <c r="B25" s="141" t="s">
        <v>232</v>
      </c>
      <c r="C25" s="303"/>
      <c r="D25" s="303"/>
      <c r="E25" s="303"/>
      <c r="F25" s="304"/>
    </row>
    <row r="26" spans="1:6" ht="12.75">
      <c r="A26" s="142" t="s">
        <v>83</v>
      </c>
      <c r="B26" s="141" t="s">
        <v>84</v>
      </c>
      <c r="C26" s="303"/>
      <c r="D26" s="303"/>
      <c r="E26" s="303"/>
      <c r="F26" s="304"/>
    </row>
    <row r="27" spans="1:6" ht="12.75">
      <c r="A27" s="143" t="s">
        <v>85</v>
      </c>
      <c r="B27" s="144" t="s">
        <v>86</v>
      </c>
      <c r="C27" s="303"/>
      <c r="D27" s="303"/>
      <c r="E27" s="303"/>
      <c r="F27" s="304"/>
    </row>
    <row r="28" spans="1:6" ht="12.75">
      <c r="A28" s="145" t="s">
        <v>87</v>
      </c>
      <c r="B28" s="144" t="s">
        <v>88</v>
      </c>
      <c r="C28" s="303"/>
      <c r="D28" s="303"/>
      <c r="E28" s="303"/>
      <c r="F28" s="304"/>
    </row>
    <row r="29" spans="1:6" ht="12.75">
      <c r="A29" s="146" t="s">
        <v>89</v>
      </c>
      <c r="B29" s="147" t="s">
        <v>90</v>
      </c>
      <c r="C29" s="132">
        <f>SUM(C25:C28)</f>
        <v>0</v>
      </c>
      <c r="D29" s="132">
        <f>SUM(D25:D28)</f>
        <v>0</v>
      </c>
      <c r="E29" s="132">
        <f>SUM(E25:E28)</f>
        <v>0</v>
      </c>
      <c r="F29" s="304"/>
    </row>
    <row r="30" spans="1:6" ht="12.75">
      <c r="A30" s="149"/>
      <c r="B30" s="150"/>
      <c r="C30" s="303"/>
      <c r="D30" s="303"/>
      <c r="E30" s="303"/>
      <c r="F30" s="304"/>
    </row>
    <row r="31" spans="1:6" ht="12.75">
      <c r="A31" s="122" t="s">
        <v>91</v>
      </c>
      <c r="B31" s="151" t="s">
        <v>92</v>
      </c>
      <c r="C31" s="303"/>
      <c r="D31" s="303"/>
      <c r="E31" s="303"/>
      <c r="F31" s="304"/>
    </row>
    <row r="32" spans="1:6" ht="12.75">
      <c r="A32" s="124" t="s">
        <v>93</v>
      </c>
      <c r="B32" s="125" t="s">
        <v>233</v>
      </c>
      <c r="C32" s="303"/>
      <c r="D32" s="303"/>
      <c r="E32" s="303"/>
      <c r="F32" s="304"/>
    </row>
    <row r="33" spans="1:6" ht="12.75">
      <c r="A33" s="124" t="s">
        <v>95</v>
      </c>
      <c r="B33" s="125" t="s">
        <v>96</v>
      </c>
      <c r="C33" s="303"/>
      <c r="D33" s="303"/>
      <c r="E33" s="303"/>
      <c r="F33" s="304"/>
    </row>
    <row r="34" spans="1:6" ht="12.75">
      <c r="A34" s="124" t="s">
        <v>97</v>
      </c>
      <c r="B34" s="125" t="s">
        <v>98</v>
      </c>
      <c r="C34" s="303"/>
      <c r="D34" s="303"/>
      <c r="E34" s="303"/>
      <c r="F34" s="304"/>
    </row>
    <row r="35" spans="1:6" ht="12.75">
      <c r="A35" s="124" t="s">
        <v>99</v>
      </c>
      <c r="B35" s="125" t="s">
        <v>100</v>
      </c>
      <c r="C35" s="303"/>
      <c r="D35" s="303"/>
      <c r="E35" s="303"/>
      <c r="F35" s="304"/>
    </row>
    <row r="36" spans="1:6" ht="12.75">
      <c r="A36" s="124" t="s">
        <v>101</v>
      </c>
      <c r="B36" s="152" t="s">
        <v>102</v>
      </c>
      <c r="C36" s="305">
        <f>SUM(C31:C35)</f>
        <v>0</v>
      </c>
      <c r="D36" s="305">
        <f>SUM(D31:D35)</f>
        <v>0</v>
      </c>
      <c r="E36" s="305">
        <f>SUM(E31:E35)</f>
        <v>0</v>
      </c>
      <c r="F36" s="304"/>
    </row>
    <row r="37" spans="1:6" ht="12.75">
      <c r="A37" s="124" t="s">
        <v>103</v>
      </c>
      <c r="B37" s="125" t="s">
        <v>104</v>
      </c>
      <c r="C37" s="305"/>
      <c r="D37" s="305"/>
      <c r="E37" s="305"/>
      <c r="F37" s="304"/>
    </row>
    <row r="38" spans="1:6" ht="12.75">
      <c r="A38" s="124" t="s">
        <v>105</v>
      </c>
      <c r="B38" s="125" t="s">
        <v>106</v>
      </c>
      <c r="C38" s="303"/>
      <c r="D38" s="303"/>
      <c r="E38" s="303"/>
      <c r="F38" s="304"/>
    </row>
    <row r="39" spans="1:6" ht="12.75">
      <c r="A39" s="124" t="s">
        <v>107</v>
      </c>
      <c r="B39" s="125" t="s">
        <v>108</v>
      </c>
      <c r="C39" s="303"/>
      <c r="D39" s="303"/>
      <c r="E39" s="303"/>
      <c r="F39" s="304"/>
    </row>
    <row r="40" spans="1:6" ht="12.75">
      <c r="A40" s="124" t="s">
        <v>109</v>
      </c>
      <c r="B40" s="125" t="s">
        <v>110</v>
      </c>
      <c r="C40" s="303"/>
      <c r="D40" s="303"/>
      <c r="E40" s="303"/>
      <c r="F40" s="304"/>
    </row>
    <row r="41" spans="1:6" ht="12.75">
      <c r="A41" s="154" t="s">
        <v>111</v>
      </c>
      <c r="B41" s="155" t="s">
        <v>112</v>
      </c>
      <c r="C41" s="303">
        <v>100000</v>
      </c>
      <c r="D41" s="303">
        <v>100000</v>
      </c>
      <c r="E41" s="303"/>
      <c r="F41" s="304"/>
    </row>
    <row r="42" spans="1:6" ht="12" customHeight="1">
      <c r="A42" s="136" t="s">
        <v>113</v>
      </c>
      <c r="B42" s="156" t="s">
        <v>114</v>
      </c>
      <c r="C42" s="132">
        <f>SUM(C38:C41)</f>
        <v>100000</v>
      </c>
      <c r="D42" s="132">
        <f>SUM(D38:D41)</f>
        <v>100000</v>
      </c>
      <c r="E42" s="132">
        <f>SUM(E38:E41)</f>
        <v>0</v>
      </c>
      <c r="F42" s="304"/>
    </row>
    <row r="43" spans="1:6" ht="12" customHeight="1">
      <c r="A43" s="157" t="s">
        <v>115</v>
      </c>
      <c r="B43" s="158" t="s">
        <v>116</v>
      </c>
      <c r="C43" s="306">
        <f>SUM(C42,C36)</f>
        <v>100000</v>
      </c>
      <c r="D43" s="306">
        <f>SUM(D42,D36)</f>
        <v>100000</v>
      </c>
      <c r="E43" s="306">
        <f>SUM(E42,E36)</f>
        <v>0</v>
      </c>
      <c r="F43" s="304"/>
    </row>
    <row r="44" spans="1:6" ht="12.75">
      <c r="A44" s="122" t="s">
        <v>117</v>
      </c>
      <c r="B44" s="151" t="s">
        <v>118</v>
      </c>
      <c r="C44" s="303"/>
      <c r="D44" s="303"/>
      <c r="E44" s="303"/>
      <c r="F44" s="304"/>
    </row>
    <row r="45" spans="1:6" ht="12.75">
      <c r="A45" s="160" t="s">
        <v>119</v>
      </c>
      <c r="B45" s="161" t="s">
        <v>120</v>
      </c>
      <c r="C45" s="303"/>
      <c r="D45" s="303"/>
      <c r="E45" s="303"/>
      <c r="F45" s="304"/>
    </row>
    <row r="46" spans="1:6" ht="12.75">
      <c r="A46" s="124" t="s">
        <v>121</v>
      </c>
      <c r="B46" s="125" t="s">
        <v>122</v>
      </c>
      <c r="C46" s="303"/>
      <c r="D46" s="303"/>
      <c r="E46" s="303"/>
      <c r="F46" s="304"/>
    </row>
    <row r="47" spans="1:6" ht="12.75">
      <c r="A47" s="162" t="s">
        <v>123</v>
      </c>
      <c r="B47" s="163" t="s">
        <v>124</v>
      </c>
      <c r="C47" s="306">
        <f>SUM(C44:C46)</f>
        <v>0</v>
      </c>
      <c r="D47" s="306">
        <f>SUM(D44:D46)</f>
        <v>0</v>
      </c>
      <c r="E47" s="306">
        <f>SUM(E44:E46)</f>
        <v>0</v>
      </c>
      <c r="F47" s="304"/>
    </row>
    <row r="48" spans="1:6" ht="12.75">
      <c r="A48" s="124" t="s">
        <v>125</v>
      </c>
      <c r="B48" s="125" t="s">
        <v>126</v>
      </c>
      <c r="C48" s="303"/>
      <c r="D48" s="303"/>
      <c r="E48" s="303"/>
      <c r="F48" s="304"/>
    </row>
    <row r="49" spans="1:6" ht="12.75">
      <c r="A49" s="124" t="s">
        <v>127</v>
      </c>
      <c r="B49" s="125" t="s">
        <v>128</v>
      </c>
      <c r="C49" s="303"/>
      <c r="D49" s="303"/>
      <c r="E49" s="303"/>
      <c r="F49" s="304"/>
    </row>
    <row r="50" spans="1:6" ht="12.75">
      <c r="A50" s="124" t="s">
        <v>129</v>
      </c>
      <c r="B50" s="125" t="s">
        <v>130</v>
      </c>
      <c r="C50" s="303"/>
      <c r="D50" s="303"/>
      <c r="E50" s="303"/>
      <c r="F50" s="304"/>
    </row>
    <row r="51" spans="1:6" ht="12.75">
      <c r="A51" s="162" t="s">
        <v>131</v>
      </c>
      <c r="B51" s="163" t="s">
        <v>132</v>
      </c>
      <c r="C51" s="306">
        <f>SUM(C48:C50)</f>
        <v>0</v>
      </c>
      <c r="D51" s="306">
        <f>SUM(D48:D50)</f>
        <v>0</v>
      </c>
      <c r="E51" s="306">
        <f>SUM(E48:E50)</f>
        <v>0</v>
      </c>
      <c r="F51" s="304"/>
    </row>
    <row r="52" spans="1:6" ht="12.75">
      <c r="A52" s="124" t="s">
        <v>133</v>
      </c>
      <c r="B52" s="125" t="s">
        <v>134</v>
      </c>
      <c r="C52" s="303"/>
      <c r="D52" s="303"/>
      <c r="E52" s="303"/>
      <c r="F52" s="304"/>
    </row>
    <row r="53" spans="1:6" ht="12.75">
      <c r="A53" s="124" t="s">
        <v>135</v>
      </c>
      <c r="B53" s="125" t="s">
        <v>136</v>
      </c>
      <c r="C53" s="303">
        <v>100000</v>
      </c>
      <c r="D53" s="303">
        <v>100000</v>
      </c>
      <c r="E53" s="303">
        <v>59407</v>
      </c>
      <c r="F53" s="304"/>
    </row>
    <row r="54" spans="1:6" ht="12.75">
      <c r="A54" s="124" t="s">
        <v>137</v>
      </c>
      <c r="B54" s="125" t="s">
        <v>138</v>
      </c>
      <c r="C54" s="303"/>
      <c r="D54" s="303"/>
      <c r="E54" s="303"/>
      <c r="F54" s="304"/>
    </row>
    <row r="55" spans="1:6" ht="12.75">
      <c r="A55" s="162" t="s">
        <v>139</v>
      </c>
      <c r="B55" s="163" t="s">
        <v>140</v>
      </c>
      <c r="C55" s="306">
        <f>SUM(C53:C54)</f>
        <v>100000</v>
      </c>
      <c r="D55" s="306">
        <f>SUM(D53:D54)</f>
        <v>100000</v>
      </c>
      <c r="E55" s="306">
        <f>SUM(E53:E54)</f>
        <v>59407</v>
      </c>
      <c r="F55" s="304"/>
    </row>
    <row r="56" spans="1:6" ht="12.75">
      <c r="A56" s="162" t="s">
        <v>141</v>
      </c>
      <c r="B56" s="164" t="s">
        <v>142</v>
      </c>
      <c r="C56" s="307"/>
      <c r="D56" s="307"/>
      <c r="E56" s="307"/>
      <c r="F56" s="304"/>
    </row>
    <row r="57" spans="1:6" ht="12.75">
      <c r="A57" s="154"/>
      <c r="B57" s="89" t="s">
        <v>143</v>
      </c>
      <c r="C57" s="191"/>
      <c r="D57" s="191"/>
      <c r="E57" s="191"/>
      <c r="F57" s="304"/>
    </row>
    <row r="58" spans="1:6" ht="12.75">
      <c r="A58" s="154" t="s">
        <v>144</v>
      </c>
      <c r="B58" s="89" t="s">
        <v>145</v>
      </c>
      <c r="C58" s="191"/>
      <c r="D58" s="191"/>
      <c r="E58" s="191"/>
      <c r="F58" s="304"/>
    </row>
    <row r="59" spans="1:6" ht="12.75">
      <c r="A59" s="154" t="s">
        <v>146</v>
      </c>
      <c r="B59" s="89" t="s">
        <v>147</v>
      </c>
      <c r="C59" s="191"/>
      <c r="D59" s="191"/>
      <c r="E59" s="191"/>
      <c r="F59" s="304"/>
    </row>
    <row r="60" spans="1:6" ht="12.75" customHeight="1">
      <c r="A60" s="167" t="s">
        <v>148</v>
      </c>
      <c r="B60" s="91" t="s">
        <v>149</v>
      </c>
      <c r="C60" s="98">
        <f>SUM(C58:C59)</f>
        <v>0</v>
      </c>
      <c r="D60" s="98">
        <f>SUM(D58:D59)</f>
        <v>0</v>
      </c>
      <c r="E60" s="98">
        <f>SUM(E58:E59)</f>
        <v>0</v>
      </c>
      <c r="F60" s="304"/>
    </row>
    <row r="61" spans="1:6" ht="12.75" customHeight="1">
      <c r="A61" s="145" t="s">
        <v>150</v>
      </c>
      <c r="B61" s="93" t="s">
        <v>151</v>
      </c>
      <c r="C61" s="98"/>
      <c r="D61" s="98"/>
      <c r="E61" s="98"/>
      <c r="F61" s="304"/>
    </row>
    <row r="62" spans="1:6" ht="12.75" customHeight="1">
      <c r="A62" s="145" t="s">
        <v>152</v>
      </c>
      <c r="B62" s="93" t="s">
        <v>153</v>
      </c>
      <c r="C62" s="98"/>
      <c r="D62" s="98"/>
      <c r="E62" s="98"/>
      <c r="F62" s="304"/>
    </row>
    <row r="63" spans="1:6" ht="12.75" customHeight="1">
      <c r="A63" s="145" t="s">
        <v>154</v>
      </c>
      <c r="B63" s="93" t="s">
        <v>155</v>
      </c>
      <c r="C63" s="98"/>
      <c r="D63" s="98"/>
      <c r="E63" s="98"/>
      <c r="F63" s="304"/>
    </row>
    <row r="64" spans="1:6" ht="12.75" customHeight="1">
      <c r="A64" s="145" t="s">
        <v>156</v>
      </c>
      <c r="B64" s="93" t="s">
        <v>157</v>
      </c>
      <c r="C64" s="98"/>
      <c r="D64" s="98"/>
      <c r="E64" s="98"/>
      <c r="F64" s="304"/>
    </row>
    <row r="65" spans="1:6" ht="12.75" customHeight="1">
      <c r="A65" s="169" t="s">
        <v>158</v>
      </c>
      <c r="B65" s="91" t="s">
        <v>159</v>
      </c>
      <c r="C65" s="98">
        <f>SUM(C61:C64)</f>
        <v>0</v>
      </c>
      <c r="D65" s="98">
        <f>SUM(D61:D64)</f>
        <v>0</v>
      </c>
      <c r="E65" s="98">
        <f>SUM(E61:E64)</f>
        <v>0</v>
      </c>
      <c r="F65" s="304"/>
    </row>
    <row r="66" spans="1:6" ht="12.75" customHeight="1">
      <c r="A66" s="170" t="s">
        <v>160</v>
      </c>
      <c r="B66" s="88" t="s">
        <v>161</v>
      </c>
      <c r="C66" s="194">
        <f>SUM(C65+C60+C56+C55+C52)</f>
        <v>100000</v>
      </c>
      <c r="D66" s="194">
        <f>SUM(D65+D60+D56+D55+D52)</f>
        <v>100000</v>
      </c>
      <c r="E66" s="194">
        <f>SUM(E65+E60+E56+E55+E52)</f>
        <v>59407</v>
      </c>
      <c r="F66" s="304"/>
    </row>
    <row r="67" spans="1:6" ht="13.5" customHeight="1">
      <c r="A67" s="124" t="s">
        <v>162</v>
      </c>
      <c r="B67" s="93" t="s">
        <v>163</v>
      </c>
      <c r="C67" s="191"/>
      <c r="D67" s="191"/>
      <c r="E67" s="191"/>
      <c r="F67" s="304"/>
    </row>
    <row r="68" spans="1:6" ht="13.5" customHeight="1">
      <c r="A68" s="124" t="s">
        <v>164</v>
      </c>
      <c r="B68" s="93" t="s">
        <v>165</v>
      </c>
      <c r="C68" s="191"/>
      <c r="D68" s="191"/>
      <c r="E68" s="191"/>
      <c r="F68" s="304"/>
    </row>
    <row r="69" spans="1:6" ht="13.5" customHeight="1">
      <c r="A69" s="162" t="s">
        <v>166</v>
      </c>
      <c r="B69" s="88" t="s">
        <v>167</v>
      </c>
      <c r="C69" s="194">
        <f>SUM(C67:C68)</f>
        <v>0</v>
      </c>
      <c r="D69" s="194">
        <f>SUM(D67:D68)</f>
        <v>0</v>
      </c>
      <c r="E69" s="194">
        <f>SUM(E67:E68)</f>
        <v>0</v>
      </c>
      <c r="F69" s="304"/>
    </row>
    <row r="70" spans="1:6" ht="22.5" customHeight="1">
      <c r="A70" s="167" t="s">
        <v>168</v>
      </c>
      <c r="B70" s="91" t="s">
        <v>169</v>
      </c>
      <c r="C70" s="98">
        <v>54000</v>
      </c>
      <c r="D70" s="98">
        <v>54000</v>
      </c>
      <c r="E70" s="98">
        <v>16040</v>
      </c>
      <c r="F70" s="304">
        <f>E70*27%</f>
        <v>4330.8</v>
      </c>
    </row>
    <row r="71" spans="1:6" ht="12" customHeight="1">
      <c r="A71" s="136" t="s">
        <v>170</v>
      </c>
      <c r="B71" s="91" t="s">
        <v>171</v>
      </c>
      <c r="C71" s="98"/>
      <c r="D71" s="98"/>
      <c r="E71" s="98"/>
      <c r="F71" s="304"/>
    </row>
    <row r="72" spans="1:6" ht="12" customHeight="1">
      <c r="A72" s="45" t="s">
        <v>172</v>
      </c>
      <c r="B72" s="91" t="s">
        <v>173</v>
      </c>
      <c r="C72" s="98"/>
      <c r="D72" s="98"/>
      <c r="E72" s="98"/>
      <c r="F72" s="304"/>
    </row>
    <row r="73" spans="1:6" ht="12" customHeight="1">
      <c r="A73" s="174" t="s">
        <v>174</v>
      </c>
      <c r="B73" s="100" t="s">
        <v>175</v>
      </c>
      <c r="C73" s="98"/>
      <c r="D73" s="98"/>
      <c r="E73" s="98"/>
      <c r="F73" s="304"/>
    </row>
    <row r="74" spans="1:6" ht="12" customHeight="1">
      <c r="A74" s="175" t="s">
        <v>176</v>
      </c>
      <c r="B74" s="101" t="s">
        <v>177</v>
      </c>
      <c r="C74" s="191"/>
      <c r="D74" s="191"/>
      <c r="E74" s="191"/>
      <c r="F74" s="304"/>
    </row>
    <row r="75" spans="1:6" ht="12" customHeight="1">
      <c r="A75" s="175" t="s">
        <v>178</v>
      </c>
      <c r="B75" s="101" t="s">
        <v>179</v>
      </c>
      <c r="C75" s="191"/>
      <c r="D75" s="191"/>
      <c r="E75" s="191"/>
      <c r="F75" s="304"/>
    </row>
    <row r="76" spans="1:6" ht="12" customHeight="1">
      <c r="A76" s="176" t="s">
        <v>180</v>
      </c>
      <c r="B76" s="91" t="s">
        <v>181</v>
      </c>
      <c r="C76" s="98">
        <f>SUM(C74:C75)</f>
        <v>0</v>
      </c>
      <c r="D76" s="98">
        <f>SUM(D74:D75)</f>
        <v>0</v>
      </c>
      <c r="E76" s="98">
        <f>SUM(E74:E75)</f>
        <v>0</v>
      </c>
      <c r="F76" s="304"/>
    </row>
    <row r="77" spans="1:6" ht="12" customHeight="1">
      <c r="A77" s="177" t="s">
        <v>182</v>
      </c>
      <c r="B77" s="88" t="s">
        <v>183</v>
      </c>
      <c r="C77" s="194">
        <f>C76+C73+C72+C71+C70</f>
        <v>54000</v>
      </c>
      <c r="D77" s="194">
        <f>D76+D73+D72+D71+D70</f>
        <v>54000</v>
      </c>
      <c r="E77" s="194">
        <f>E76+E73+E72+E71+E70</f>
        <v>16040</v>
      </c>
      <c r="F77" s="304"/>
    </row>
    <row r="78" spans="1:9" ht="12" customHeight="1">
      <c r="A78" s="178" t="s">
        <v>184</v>
      </c>
      <c r="B78" s="106" t="s">
        <v>185</v>
      </c>
      <c r="C78" s="194">
        <f>SUM(C77+C69+C66+C47+C43)</f>
        <v>254000</v>
      </c>
      <c r="D78" s="194">
        <f>SUM(D77+D69+D66+D47+D43)</f>
        <v>254000</v>
      </c>
      <c r="E78" s="194">
        <f>SUM(E77+E69+E66+E47+E43)</f>
        <v>75447</v>
      </c>
      <c r="F78" s="308"/>
      <c r="G78" s="104"/>
      <c r="H78" s="104"/>
      <c r="I78" s="104"/>
    </row>
    <row r="79" spans="1:9" ht="12" customHeight="1">
      <c r="A79" s="176" t="s">
        <v>186</v>
      </c>
      <c r="B79" s="93" t="s">
        <v>187</v>
      </c>
      <c r="C79" s="98"/>
      <c r="D79" s="98"/>
      <c r="E79" s="98"/>
      <c r="F79" s="308"/>
      <c r="G79" s="104"/>
      <c r="H79" s="104"/>
      <c r="I79" s="104"/>
    </row>
    <row r="80" spans="1:9" ht="24.75" customHeight="1">
      <c r="A80" s="176" t="s">
        <v>188</v>
      </c>
      <c r="B80" s="93" t="s">
        <v>189</v>
      </c>
      <c r="C80" s="98"/>
      <c r="D80" s="98"/>
      <c r="E80" s="98"/>
      <c r="F80" s="308"/>
      <c r="G80" s="104"/>
      <c r="H80" s="104"/>
      <c r="I80" s="104"/>
    </row>
    <row r="81" spans="1:9" ht="12.75" customHeight="1">
      <c r="A81" s="176"/>
      <c r="B81" s="141" t="s">
        <v>190</v>
      </c>
      <c r="C81" s="98"/>
      <c r="D81" s="98"/>
      <c r="E81" s="98"/>
      <c r="F81" s="308"/>
      <c r="G81" s="104"/>
      <c r="H81" s="104"/>
      <c r="I81" s="104"/>
    </row>
    <row r="82" spans="1:6" ht="12.75" customHeight="1">
      <c r="A82" s="176"/>
      <c r="B82" s="141" t="s">
        <v>191</v>
      </c>
      <c r="C82" s="303"/>
      <c r="D82" s="303"/>
      <c r="E82" s="303"/>
      <c r="F82" s="304"/>
    </row>
    <row r="83" spans="1:6" ht="12.75" customHeight="1">
      <c r="A83" s="176"/>
      <c r="B83" s="67" t="s">
        <v>192</v>
      </c>
      <c r="C83" s="303"/>
      <c r="D83" s="303"/>
      <c r="E83" s="303"/>
      <c r="F83" s="304"/>
    </row>
    <row r="84" spans="1:6" ht="12.75" customHeight="1">
      <c r="A84" s="177" t="s">
        <v>193</v>
      </c>
      <c r="B84" s="88" t="s">
        <v>194</v>
      </c>
      <c r="C84" s="132">
        <f>SUM(C80:C83)</f>
        <v>0</v>
      </c>
      <c r="D84" s="132">
        <f>SUM(D80:D83)</f>
        <v>0</v>
      </c>
      <c r="E84" s="132">
        <f>SUM(E80:E83)</f>
        <v>0</v>
      </c>
      <c r="F84" s="304"/>
    </row>
    <row r="85" spans="1:6" s="108" customFormat="1" ht="12.75" customHeight="1">
      <c r="A85" s="178" t="s">
        <v>195</v>
      </c>
      <c r="B85" s="178" t="s">
        <v>196</v>
      </c>
      <c r="C85" s="306">
        <f>SUM(C79+C84)</f>
        <v>0</v>
      </c>
      <c r="D85" s="306">
        <f>SUM(D79+D84)</f>
        <v>0</v>
      </c>
      <c r="E85" s="306">
        <f>SUM(E79+E84)</f>
        <v>0</v>
      </c>
      <c r="F85" s="309"/>
    </row>
    <row r="86" spans="1:6" ht="12.75" customHeight="1">
      <c r="A86" s="141" t="s">
        <v>197</v>
      </c>
      <c r="B86" s="93" t="s">
        <v>198</v>
      </c>
      <c r="C86" s="191"/>
      <c r="D86" s="191"/>
      <c r="E86" s="191"/>
      <c r="F86" s="304"/>
    </row>
    <row r="87" spans="1:6" s="111" customFormat="1" ht="12.75" customHeight="1">
      <c r="A87" s="141" t="s">
        <v>199</v>
      </c>
      <c r="B87" s="93" t="s">
        <v>200</v>
      </c>
      <c r="C87" s="191"/>
      <c r="D87" s="191"/>
      <c r="E87" s="191"/>
      <c r="F87" s="310"/>
    </row>
    <row r="88" spans="1:6" ht="12.75" customHeight="1">
      <c r="A88" s="180" t="s">
        <v>201</v>
      </c>
      <c r="B88" s="93" t="s">
        <v>202</v>
      </c>
      <c r="C88" s="191"/>
      <c r="D88" s="191"/>
      <c r="E88" s="191"/>
      <c r="F88" s="304"/>
    </row>
    <row r="89" spans="1:6" ht="12.75" customHeight="1">
      <c r="A89" s="180" t="s">
        <v>203</v>
      </c>
      <c r="B89" s="93" t="s">
        <v>204</v>
      </c>
      <c r="C89" s="191"/>
      <c r="D89" s="191"/>
      <c r="E89" s="191"/>
      <c r="F89" s="304"/>
    </row>
    <row r="90" spans="1:6" ht="12.75" customHeight="1">
      <c r="A90" s="180" t="s">
        <v>205</v>
      </c>
      <c r="B90" s="93" t="s">
        <v>206</v>
      </c>
      <c r="C90" s="191"/>
      <c r="D90" s="191"/>
      <c r="E90" s="191"/>
      <c r="F90" s="304"/>
    </row>
    <row r="91" spans="1:6" ht="25.5" customHeight="1">
      <c r="A91" s="180" t="s">
        <v>208</v>
      </c>
      <c r="B91" s="93" t="s">
        <v>209</v>
      </c>
      <c r="C91" s="191"/>
      <c r="D91" s="191"/>
      <c r="E91" s="191"/>
      <c r="F91" s="304"/>
    </row>
    <row r="92" spans="1:6" ht="12.75">
      <c r="A92" s="181" t="s">
        <v>210</v>
      </c>
      <c r="B92" s="106" t="s">
        <v>211</v>
      </c>
      <c r="C92" s="98">
        <f>SUM(C86:C91)</f>
        <v>0</v>
      </c>
      <c r="D92" s="98">
        <f>SUM(D86:D91)</f>
        <v>0</v>
      </c>
      <c r="E92" s="98">
        <f>SUM(E86:E91)</f>
        <v>0</v>
      </c>
      <c r="F92" s="304"/>
    </row>
    <row r="93" spans="1:6" ht="12.75">
      <c r="A93" s="180" t="s">
        <v>212</v>
      </c>
      <c r="B93" s="93" t="s">
        <v>213</v>
      </c>
      <c r="C93" s="191"/>
      <c r="D93" s="191"/>
      <c r="E93" s="191"/>
      <c r="F93" s="304"/>
    </row>
    <row r="94" spans="1:6" ht="12.75">
      <c r="A94" s="180" t="s">
        <v>214</v>
      </c>
      <c r="B94" s="93" t="s">
        <v>215</v>
      </c>
      <c r="C94" s="191"/>
      <c r="D94" s="191"/>
      <c r="E94" s="191"/>
      <c r="F94" s="304"/>
    </row>
    <row r="95" spans="1:6" ht="12.75">
      <c r="A95" s="180" t="s">
        <v>216</v>
      </c>
      <c r="B95" s="93" t="s">
        <v>217</v>
      </c>
      <c r="C95" s="191"/>
      <c r="D95" s="191"/>
      <c r="E95" s="191"/>
      <c r="F95" s="304"/>
    </row>
    <row r="96" spans="1:6" ht="24" customHeight="1">
      <c r="A96" s="180" t="s">
        <v>218</v>
      </c>
      <c r="B96" s="93" t="s">
        <v>219</v>
      </c>
      <c r="C96" s="191"/>
      <c r="D96" s="191"/>
      <c r="E96" s="191"/>
      <c r="F96" s="304"/>
    </row>
    <row r="97" spans="1:6" ht="12.75">
      <c r="A97" s="181" t="s">
        <v>220</v>
      </c>
      <c r="B97" s="106" t="s">
        <v>221</v>
      </c>
      <c r="C97" s="98">
        <f>SUM(C93:C96)</f>
        <v>0</v>
      </c>
      <c r="D97" s="98">
        <f>SUM(D93:D96)</f>
        <v>0</v>
      </c>
      <c r="E97" s="98">
        <f>SUM(E93:E96)</f>
        <v>0</v>
      </c>
      <c r="F97" s="304"/>
    </row>
    <row r="98" spans="1:6" ht="25.5" customHeight="1">
      <c r="A98" s="180" t="s">
        <v>222</v>
      </c>
      <c r="B98" s="115" t="s">
        <v>223</v>
      </c>
      <c r="C98" s="191"/>
      <c r="D98" s="191"/>
      <c r="E98" s="191"/>
      <c r="F98" s="304"/>
    </row>
    <row r="99" spans="1:6" ht="27" customHeight="1">
      <c r="A99" s="113" t="s">
        <v>224</v>
      </c>
      <c r="B99" s="93" t="s">
        <v>225</v>
      </c>
      <c r="C99" s="191"/>
      <c r="D99" s="191"/>
      <c r="E99" s="191"/>
      <c r="F99" s="304"/>
    </row>
    <row r="100" spans="1:6" ht="12.75">
      <c r="A100" s="181" t="s">
        <v>226</v>
      </c>
      <c r="B100" s="182" t="s">
        <v>227</v>
      </c>
      <c r="C100" s="132">
        <f>SUM(C98:C99)</f>
        <v>0</v>
      </c>
      <c r="D100" s="132">
        <f>SUM(D98:D99)</f>
        <v>0</v>
      </c>
      <c r="E100" s="132">
        <f>SUM(E98:E99)</f>
        <v>0</v>
      </c>
      <c r="F100" s="304"/>
    </row>
    <row r="101" spans="1:6" ht="12.75">
      <c r="A101" s="180"/>
      <c r="B101" s="183" t="s">
        <v>228</v>
      </c>
      <c r="C101" s="132">
        <f>SUM(C100+C97+C92+C85+C78+C29+C23)</f>
        <v>254000</v>
      </c>
      <c r="D101" s="132">
        <f>SUM(D100+D97+D92+D85+D78+D29+D23)</f>
        <v>254000</v>
      </c>
      <c r="E101" s="132">
        <f>SUM(E100+E97+E92+E85+E78+E29+E23)</f>
        <v>75447</v>
      </c>
      <c r="F101" s="304"/>
    </row>
  </sheetData>
  <sheetProtection selectLockedCells="1" selectUnlockedCells="1"/>
  <mergeCells count="1">
    <mergeCell ref="A2:D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74" r:id="rId1"/>
  <headerFooter alignWithMargins="0">
    <oddHeader>&amp;L&amp;D&amp;C&amp;P/&amp;N</oddHeader>
    <oddFooter>&amp;L&amp;F&amp;R&amp;A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Kuti Henriett Margit</dc:creator>
  <cp:keywords/>
  <dc:description/>
  <cp:lastModifiedBy>Sárvári Nikolett</cp:lastModifiedBy>
  <cp:lastPrinted>2018-09-03T09:33:34Z</cp:lastPrinted>
  <dcterms:created xsi:type="dcterms:W3CDTF">2017-12-19T09:02:51Z</dcterms:created>
  <dcterms:modified xsi:type="dcterms:W3CDTF">2018-09-03T09:33:39Z</dcterms:modified>
  <cp:category/>
  <cp:version/>
  <cp:contentType/>
  <cp:contentStatus/>
</cp:coreProperties>
</file>