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815" firstSheet="27" activeTab="35"/>
  </bookViews>
  <sheets>
    <sheet name="TARTALOMJEGYZÉK" sheetId="1" r:id="rId1"/>
    <sheet name="ALAPADATOK" sheetId="2" r:id="rId2"/>
    <sheet name="KV_ÖSSZEFÜGGÉSEK" sheetId="3" r:id="rId3"/>
    <sheet name="KV_1.sz.mell." sheetId="4" r:id="rId4"/>
    <sheet name="KV_2.sz.mell." sheetId="5" r:id="rId5"/>
    <sheet name="KV_3.sz.mell." sheetId="6" r:id="rId6"/>
    <sheet name="KV_4.sz.mell." sheetId="7" r:id="rId7"/>
    <sheet name="KV_5.sz.mell." sheetId="8" r:id="rId8"/>
    <sheet name="KV_6.sz.mell." sheetId="9" r:id="rId9"/>
    <sheet name="KV_ELLENŐRZÉS" sheetId="10" r:id="rId10"/>
    <sheet name="KV_7.sz.mell." sheetId="11" r:id="rId11"/>
    <sheet name="KV_8.sz.mell." sheetId="12" r:id="rId12"/>
    <sheet name="KV_9.sz.mell." sheetId="13" r:id="rId13"/>
    <sheet name="KV_10.sz.mell." sheetId="14" r:id="rId14"/>
    <sheet name="KV_11.sz.mell." sheetId="15" r:id="rId15"/>
    <sheet name="KV_12.sz.mell." sheetId="16" r:id="rId16"/>
    <sheet name="KV_13.sz.mell" sheetId="17" r:id="rId17"/>
    <sheet name="KV_14.sz.mell" sheetId="18" r:id="rId18"/>
    <sheet name="KV_15.sz.mell." sheetId="19" r:id="rId19"/>
    <sheet name="KV_16.sz.mell" sheetId="20" r:id="rId20"/>
    <sheet name="KV_17.sz.mell" sheetId="21" r:id="rId21"/>
    <sheet name="KV_18.sz.mell" sheetId="22" r:id="rId22"/>
    <sheet name="KV_19.sz.mell" sheetId="23" r:id="rId23"/>
    <sheet name="KV_20.sz.mell" sheetId="24" r:id="rId24"/>
    <sheet name="KV_21.sz.mell" sheetId="25" r:id="rId25"/>
    <sheet name="KV_22.sz.mell" sheetId="26" r:id="rId26"/>
    <sheet name="KV_23.sz.mell" sheetId="27" r:id="rId27"/>
    <sheet name="KV_24.sz.mell" sheetId="28" r:id="rId28"/>
    <sheet name="KV_25.sz.mell" sheetId="29" r:id="rId29"/>
    <sheet name="KV_26.sz.mell" sheetId="30" r:id="rId30"/>
    <sheet name="KV_27.sz.mell" sheetId="31" r:id="rId31"/>
    <sheet name="KV_28.sz.mell" sheetId="32" r:id="rId32"/>
    <sheet name="KV_29.sz.mell" sheetId="33" r:id="rId33"/>
    <sheet name="KV_30.sz.mell" sheetId="34" r:id="rId34"/>
    <sheet name="KV_31.sz.mell" sheetId="35" r:id="rId35"/>
    <sheet name="KV_32.sz.mell" sheetId="36" r:id="rId36"/>
  </sheets>
  <definedNames>
    <definedName name="_xlfn.IFERROR" hidden="1">#NAME?</definedName>
    <definedName name="_xlnm.Print_Titles" localSheetId="16">'KV_13.sz.mell'!$1:$6</definedName>
    <definedName name="_xlnm.Print_Titles" localSheetId="17">'KV_14.sz.mell'!$1:$6</definedName>
    <definedName name="_xlnm.Print_Titles" localSheetId="18">'KV_15.sz.mell.'!$1:$6</definedName>
    <definedName name="_xlnm.Print_Titles" localSheetId="19">'KV_16.sz.mell'!$1:$6</definedName>
    <definedName name="_xlnm.Print_Titles" localSheetId="20">'KV_17.sz.mell'!$1:$6</definedName>
    <definedName name="_xlnm.Print_Titles" localSheetId="21">'KV_18.sz.mell'!$1:$6</definedName>
    <definedName name="_xlnm.Print_Titles" localSheetId="22">'KV_19.sz.mell'!$1:$6</definedName>
    <definedName name="_xlnm.Print_Titles" localSheetId="23">'KV_20.sz.mell'!$1:$6</definedName>
    <definedName name="_xlnm.Print_Titles" localSheetId="24">'KV_21.sz.mell'!$1:$6</definedName>
    <definedName name="_xlnm.Print_Titles" localSheetId="25">'KV_22.sz.mell'!$1:$6</definedName>
    <definedName name="_xlnm.Print_Titles" localSheetId="26">'KV_23.sz.mell'!$1:$6</definedName>
    <definedName name="_xlnm.Print_Titles" localSheetId="27">'KV_24.sz.mell'!$1:$6</definedName>
    <definedName name="_xlnm.Print_Area" localSheetId="3">'KV_1.sz.mell.'!$A$1:$C$166</definedName>
    <definedName name="_xlnm.Print_Area" localSheetId="4">'KV_2.sz.mell.'!$A$1:$C$166</definedName>
    <definedName name="_xlnm.Print_Area" localSheetId="29">'KV_26.sz.mell'!$A$1:$E$159</definedName>
    <definedName name="_xlnm.Print_Area" localSheetId="5">'KV_3.sz.mell.'!$A$1:$C$166</definedName>
    <definedName name="_xlnm.Print_Area" localSheetId="35">'KV_32.sz.mell'!$A$2:$E$41</definedName>
    <definedName name="_xlnm.Print_Area" localSheetId="6">'KV_4.sz.mell.'!$A$1:$C$164</definedName>
  </definedNames>
  <calcPr fullCalcOnLoad="1"/>
</workbook>
</file>

<file path=xl/sharedStrings.xml><?xml version="1.0" encoding="utf-8"?>
<sst xmlns="http://schemas.openxmlformats.org/spreadsheetml/2006/main" count="4383" uniqueCount="737">
  <si>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</si>
  <si>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</si>
  <si>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</si>
  <si>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</si>
  <si>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</si>
  <si>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</si>
  <si>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</si>
  <si>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</si>
  <si>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</si>
  <si>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</si>
  <si>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</si>
  <si>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</si>
  <si>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</si>
  <si>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</si>
  <si>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</si>
  <si>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</si>
  <si>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</si>
  <si>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</si>
  <si>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</si>
  <si>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</si>
  <si>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</si>
  <si>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</si>
  <si>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</si>
  <si>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</si>
  <si>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</si>
  <si>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</si>
  <si>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</si>
  <si>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</si>
  <si>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</si>
  <si>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</si>
  <si>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</si>
  <si>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</si>
  <si>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</si>
  <si>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</si>
  <si>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</si>
  <si>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</si>
  <si>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</si>
  <si>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</si>
  <si>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</si>
  <si>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</si>
  <si>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</si>
  <si>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</si>
  <si>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</si>
  <si>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</si>
  <si>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</si>
  <si>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</si>
  <si>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</si>
  <si>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</si>
  <si>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</si>
  <si>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</si>
  <si>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</si>
  <si>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</si>
  <si>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</si>
  <si>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</si>
  <si>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</si>
  <si>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</si>
  <si>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</si>
  <si>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</si>
  <si>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</si>
  <si>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</si>
  <si>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</si>
  <si>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</si>
  <si>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</si>
  <si>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</si>
  <si>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</si>
  <si>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</si>
  <si>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</si>
  <si>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</si>
  <si>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</si>
  <si>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</si>
  <si>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</si>
  <si>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</si>
  <si>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</si>
  <si>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</si>
  <si>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</si>
  <si>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</si>
  <si>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</si>
  <si>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</si>
  <si>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</si>
  <si>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</si>
  <si>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</si>
  <si>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</si>
  <si>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</si>
  <si>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</si>
  <si>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</si>
  <si>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</si>
  <si>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</si>
  <si>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</si>
  <si>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</si>
  <si>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</si>
  <si>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</si>
  <si>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</si>
  <si>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</si>
  <si>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</si>
  <si>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</si>
  <si>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</si>
  <si>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</si>
  <si>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</si>
  <si>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</si>
  <si>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</si>
  <si>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</si>
  <si>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</si>
  <si>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</si>
  <si>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</si>
  <si>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</si>
  <si>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</si>
  <si>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</si>
  <si>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</si>
  <si>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</si>
  <si>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</si>
  <si>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</si>
  <si>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</si>
  <si>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</si>
  <si>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</si>
  <si>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</si>
  <si>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</si>
  <si>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</si>
  <si>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</si>
  <si>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</si>
  <si>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</si>
  <si>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</si>
  <si>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</si>
  <si>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</si>
  <si>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</si>
  <si>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</si>
  <si>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</si>
  <si>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</si>
  <si>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</si>
  <si>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</si>
  <si>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</si>
  <si>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</si>
  <si>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</si>
  <si>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</si>
  <si>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</si>
  <si>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</si>
  <si>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</si>
  <si>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</si>
  <si>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</si>
  <si>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</si>
  <si>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</si>
  <si>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</si>
  <si>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</si>
  <si>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</si>
  <si>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</si>
  <si>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</si>
  <si>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</si>
  <si>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</si>
  <si>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</si>
  <si>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</si>
  <si>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</si>
  <si>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</si>
  <si>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</si>
  <si>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</si>
  <si>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</si>
  <si>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</si>
  <si>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</si>
  <si>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</si>
  <si>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</si>
  <si>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</si>
  <si>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</si>
  <si>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</si>
  <si>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</si>
  <si>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</si>
  <si>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</si>
  <si>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</si>
  <si>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</si>
  <si>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</si>
  <si>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</si>
  <si>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</si>
  <si>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</si>
  <si>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</si>
  <si>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</si>
  <si>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</si>
  <si>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</si>
  <si>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</si>
  <si>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</si>
  <si>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</si>
  <si>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</si>
  <si>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</si>
  <si>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</si>
  <si>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</si>
  <si>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</si>
  <si>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</si>
  <si>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</si>
  <si>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</si>
  <si>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</si>
  <si>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</si>
  <si>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</si>
  <si>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</si>
  <si>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</si>
  <si>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</si>
  <si>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</si>
  <si>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</si>
  <si>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</si>
  <si>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</si>
  <si>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</si>
  <si>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</si>
  <si>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</si>
  <si>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</si>
  <si>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</si>
  <si>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</si>
  <si>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</si>
  <si>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</si>
  <si>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</si>
  <si>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</si>
  <si>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</si>
  <si>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</si>
  <si>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</si>
  <si>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</si>
  <si>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</si>
  <si>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</si>
  <si>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</si>
  <si>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</si>
  <si>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</si>
  <si>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</si>
  <si>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</si>
  <si>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</si>
  <si>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</si>
  <si>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</si>
  <si>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</si>
  <si>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</si>
  <si>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</si>
  <si>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</si>
  <si>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</si>
  <si>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</si>
  <si>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</si>
  <si>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</si>
  <si>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</si>
  <si>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</si>
  <si>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</si>
  <si>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</si>
  <si>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</si>
  <si>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</si>
  <si>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</si>
  <si>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</si>
  <si>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</si>
  <si>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</si>
  <si>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</si>
  <si>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</si>
  <si>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</si>
  <si>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</si>
  <si>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</si>
  <si>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</si>
  <si>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</si>
  <si>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</si>
  <si>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</si>
  <si>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</si>
  <si>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</si>
  <si>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</si>
  <si>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</si>
  <si>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</si>
  <si>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</si>
  <si>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</si>
  <si>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</si>
  <si>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</si>
  <si>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</si>
  <si>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</si>
  <si>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</si>
  <si>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</si>
  <si>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</si>
  <si>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</si>
  <si>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</si>
  <si>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</si>
  <si>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</si>
  <si>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</si>
  <si>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</si>
  <si>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</si>
  <si>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</si>
  <si>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</si>
  <si>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</si>
  <si>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</si>
  <si>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</si>
  <si>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</si>
  <si>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</si>
  <si>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</si>
  <si>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</si>
  <si>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</si>
  <si>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</si>
  <si>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</si>
  <si>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</si>
  <si>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</si>
  <si>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</si>
  <si>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</si>
  <si>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</si>
  <si>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</si>
  <si>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</si>
  <si>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</si>
  <si>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</si>
  <si>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</si>
  <si>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</si>
  <si>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</si>
  <si>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</si>
  <si>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</si>
  <si>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</si>
  <si>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</si>
  <si>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</si>
  <si>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</si>
  <si>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</si>
  <si>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</si>
  <si>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</si>
  <si>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</si>
  <si>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</si>
  <si>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</si>
  <si>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</si>
  <si>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</si>
  <si>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</si>
  <si>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</si>
  <si>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</si>
  <si>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</si>
  <si>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</si>
  <si>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</si>
  <si>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</si>
  <si>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</si>
  <si>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</si>
  <si>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</si>
  <si>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</si>
  <si>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</si>
  <si>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</si>
  <si>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</si>
  <si>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</si>
  <si>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</si>
  <si>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</si>
  <si>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</si>
  <si>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</si>
  <si>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</si>
  <si>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</si>
  <si>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</si>
  <si>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</si>
  <si>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</si>
  <si>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</si>
  <si>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</si>
  <si>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</si>
  <si>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</si>
  <si>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</si>
  <si>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</si>
  <si>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</si>
  <si>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</si>
  <si>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</si>
  <si>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</si>
  <si>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</si>
  <si>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</si>
  <si>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</si>
  <si>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</si>
  <si>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</si>
  <si>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</si>
  <si>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</si>
  <si>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</si>
  <si>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</si>
  <si>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</si>
  <si>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</si>
  <si>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</si>
  <si>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</si>
  <si>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</si>
  <si>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</si>
  <si>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</si>
  <si>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</si>
  <si>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</si>
  <si>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</si>
  <si>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</si>
  <si>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</si>
  <si>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</si>
  <si>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</si>
  <si>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</si>
  <si>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</si>
  <si>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</si>
  <si>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</si>
  <si>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</si>
  <si>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</si>
  <si>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</si>
  <si>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</si>
  <si>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</si>
  <si>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</si>
  <si>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</si>
  <si>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</si>
  <si>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</si>
  <si>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</si>
  <si>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</si>
  <si>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</si>
  <si>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</si>
  <si>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</si>
  <si>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</si>
  <si>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</si>
  <si>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</si>
  <si>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</si>
  <si>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</si>
  <si>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</si>
  <si>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</si>
  <si>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</si>
  <si>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</si>
  <si>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</si>
  <si>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</si>
  <si>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</si>
  <si>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</si>
  <si>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</si>
  <si>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</si>
  <si>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</si>
  <si>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</si>
  <si>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</si>
  <si>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</si>
  <si>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</si>
  <si>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</si>
  <si>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</si>
  <si>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</si>
  <si>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</si>
  <si>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</si>
  <si>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</si>
  <si>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</si>
  <si>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</si>
  <si>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</si>
  <si>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</si>
  <si>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</si>
  <si>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</si>
  <si>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</si>
  <si>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</si>
  <si>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</si>
  <si>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</si>
  <si>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</si>
  <si>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</si>
  <si>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</si>
  <si>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</si>
  <si>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</si>
  <si>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</si>
  <si>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</si>
  <si>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</si>
  <si>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</si>
  <si>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</si>
  <si>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</si>
  <si>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</si>
  <si>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</si>
  <si>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</si>
  <si>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</si>
  <si>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</si>
  <si>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</si>
  <si>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</si>
  <si>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</si>
  <si>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</si>
  <si>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</si>
  <si>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</si>
  <si>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</si>
  <si>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</si>
  <si>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</si>
  <si>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</si>
  <si>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</si>
  <si>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</si>
  <si>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</si>
  <si>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</si>
  <si>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</si>
  <si>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</si>
  <si>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</si>
  <si>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</si>
  <si>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</si>
  <si>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</si>
  <si>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</si>
  <si>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</si>
  <si>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</si>
  <si>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</si>
  <si>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</si>
  <si>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</si>
  <si>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</si>
  <si>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</si>
  <si>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</si>
  <si>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</si>
  <si>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</si>
  <si>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</si>
  <si>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</si>
  <si>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</si>
  <si>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</si>
  <si>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</si>
  <si>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</si>
  <si>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</si>
  <si>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</si>
  <si>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</si>
  <si>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</si>
  <si>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</si>
  <si>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</si>
  <si>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</si>
  <si>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</si>
  <si>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</si>
  <si>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</si>
  <si>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</si>
  <si>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</si>
  <si>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</si>
  <si>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</si>
  <si>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</si>
  <si>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</si>
  <si>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</si>
  <si>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</si>
  <si>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</si>
  <si>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</si>
  <si>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</si>
  <si>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</si>
  <si>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</si>
  <si>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</si>
  <si>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</si>
  <si>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</si>
  <si>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</si>
  <si>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</si>
  <si>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</si>
  <si>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</si>
  <si>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</si>
  <si>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</si>
  <si>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</si>
  <si>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</si>
  <si>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</si>
  <si>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</si>
  <si>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</si>
  <si>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</si>
  <si>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</si>
  <si>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</si>
  <si>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</si>
  <si>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</si>
  <si>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</si>
  <si>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</si>
  <si>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</si>
  <si>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</si>
  <si>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</si>
  <si>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</si>
  <si>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</si>
  <si>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</si>
  <si>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</si>
  <si>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</si>
  <si>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</si>
  <si>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</si>
  <si>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</si>
  <si>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</si>
  <si>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</si>
  <si>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</si>
  <si>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</si>
  <si>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</si>
  <si>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</si>
  <si>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</si>
  <si>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</si>
  <si>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</si>
  <si>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</si>
  <si>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</si>
  <si>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</si>
  <si>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</si>
  <si>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</si>
  <si>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</si>
  <si>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</si>
  <si>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</si>
  <si>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</si>
  <si>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</si>
  <si>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</si>
  <si>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</si>
  <si>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</si>
  <si>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</si>
  <si>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</si>
  <si>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</si>
  <si>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</si>
  <si>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</si>
  <si>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</si>
  <si>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</si>
  <si>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</si>
  <si>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</si>
  <si>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</si>
  <si>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</si>
  <si>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</si>
  <si>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</si>
  <si>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</si>
  <si>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</si>
  <si>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</si>
  <si>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</si>
  <si>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</si>
  <si>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</si>
  <si>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</si>
  <si>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</si>
  <si>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</si>
  <si>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</si>
  <si>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</si>
  <si>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</si>
  <si>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</si>
  <si>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</si>
  <si>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</si>
  <si>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</si>
  <si>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</si>
  <si>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</si>
  <si>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</si>
  <si>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</si>
  <si>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</si>
  <si>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</si>
  <si>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</si>
  <si>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</si>
  <si>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Tájékoztató a 2017. évi tény, 2018. évi várható és 2019. évi terv adatokról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</si>
  <si>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</si>
  <si>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</si>
  <si>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</si>
  <si>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</si>
  <si>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</si>
  <si>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</si>
  <si>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</si>
  <si>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</si>
  <si>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</si>
  <si>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</si>
  <si>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</si>
  <si>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</si>
  <si>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</si>
  <si>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</si>
  <si>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</si>
  <si>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</si>
  <si>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</si>
  <si>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</si>
  <si>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</si>
  <si>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</si>
  <si>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</si>
  <si>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</si>
  <si>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</si>
  <si>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</si>
  <si>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</si>
  <si>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</si>
  <si>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</si>
  <si>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</si>
  <si>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</si>
  <si>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</si>
  <si>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</si>
  <si>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</si>
  <si>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</si>
  <si>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</si>
  <si>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</si>
  <si>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</si>
  <si>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</si>
  <si>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</si>
  <si>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</si>
  <si>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</si>
  <si>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</si>
  <si>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</si>
  <si>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</si>
  <si>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</si>
  <si>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</si>
  <si>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</si>
  <si>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</si>
  <si>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</si>
  <si>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</si>
  <si>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</si>
  <si>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</si>
  <si>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</si>
  <si>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</si>
  <si>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</si>
  <si>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</si>
  <si>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</si>
  <si>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</si>
  <si>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</si>
  <si>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</si>
  <si>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</si>
  <si>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</si>
  <si>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</si>
  <si>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</si>
  <si>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</si>
  <si>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</si>
  <si>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</si>
  <si>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</si>
  <si>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</si>
  <si>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</si>
  <si>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</si>
  <si>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</si>
  <si>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</si>
  <si>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</si>
  <si>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</si>
  <si>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</si>
  <si>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</si>
  <si>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>Forintban</t>
  </si>
  <si>
    <t>Egyéb</t>
  </si>
  <si>
    <t>Balatonvilágos Község Önkormányzata</t>
  </si>
  <si>
    <t>Balatonvilágos Község Önkormányzat Gazdasági Ellátó és Vagyongazdálkodó Szervezete</t>
  </si>
  <si>
    <t>Balatonvilágosi Szivárvány Óvoda</t>
  </si>
  <si>
    <t>2023. ÉVI KÖLTSÉGVETÉS</t>
  </si>
  <si>
    <t>2023. évi előirányzat BEVÉTELEK</t>
  </si>
  <si>
    <t>Balatonvilágos Község Önkormányzata 2023. évi adósságot keletkeztető fejlesztési céljai</t>
  </si>
  <si>
    <t>Nyugdíjasklub</t>
  </si>
  <si>
    <t>Működési célú támogatás</t>
  </si>
  <si>
    <t>Polgárőrség</t>
  </si>
  <si>
    <t>Nők szervezete</t>
  </si>
  <si>
    <t>Dalkör</t>
  </si>
  <si>
    <t xml:space="preserve">Karate Egyesület </t>
  </si>
  <si>
    <t>Mozdulj Balaton</t>
  </si>
  <si>
    <t>Mozdulj Világos Sportegyesület</t>
  </si>
  <si>
    <t>Kick-Box SE</t>
  </si>
  <si>
    <t>Aligai Fürdő Egyesület</t>
  </si>
  <si>
    <t>1.1.1.2.</t>
  </si>
  <si>
    <t>Településüzemeltetés - zöldterület-gazdálkodás támogatása</t>
  </si>
  <si>
    <t>1.1.1.3.</t>
  </si>
  <si>
    <t>Településüzemeltetés - közvilágítás támogatása</t>
  </si>
  <si>
    <t>1.1.1.4.</t>
  </si>
  <si>
    <t>Településüzemeltetés - köztemető támogatása</t>
  </si>
  <si>
    <t>1.1.1.5.</t>
  </si>
  <si>
    <t>Településüzemeltetés - közutak támogatása</t>
  </si>
  <si>
    <t>1.1.1.6.</t>
  </si>
  <si>
    <t>Egyéb önkormányzati feladatok támogatása</t>
  </si>
  <si>
    <t>1.1.1.7.</t>
  </si>
  <si>
    <t>Lakott külterülettel kapcsolatos feladatok támogatása</t>
  </si>
  <si>
    <t>1.2.1.1.</t>
  </si>
  <si>
    <t>Óvodaműködtetési támogatás 8/12</t>
  </si>
  <si>
    <t>Óvodaműködtetési támogatás 4/12</t>
  </si>
  <si>
    <t>1.2.2-1.2.5</t>
  </si>
  <si>
    <t>Óvoda bértámogatás 8/12</t>
  </si>
  <si>
    <t>Óvoda bértámogatás 4/12</t>
  </si>
  <si>
    <t>1.3.2.3.1.</t>
  </si>
  <si>
    <t>Szociális étkezés</t>
  </si>
  <si>
    <t>1.3.2.5.</t>
  </si>
  <si>
    <t>Falugondnoki vagy Tanyagondnoki támogatás</t>
  </si>
  <si>
    <t>1.4.1.1.</t>
  </si>
  <si>
    <t>Intézményi gyermekétkeztetés bértámogatása</t>
  </si>
  <si>
    <t>1.4.1.2.</t>
  </si>
  <si>
    <t>Intézményi gyermekétkeztetés üzemeltetési támogatás</t>
  </si>
  <si>
    <t>1.5.2.</t>
  </si>
  <si>
    <t>Települési önkormányzatok egyes kulturális feladatainak támogatása</t>
  </si>
  <si>
    <t>Polgármesteri illetményhez és költségtérítéshez nyújtott támogatás</t>
  </si>
  <si>
    <t>Közvilágítás kiegészítő támogatás</t>
  </si>
  <si>
    <t>11748083-15428684</t>
  </si>
  <si>
    <t>Önkormányzatok gyermekétkeztetési feladatainak támogatása</t>
  </si>
  <si>
    <t>Telekadó</t>
  </si>
  <si>
    <t>Kommunálisadó</t>
  </si>
  <si>
    <t>Adópótlék</t>
  </si>
  <si>
    <t>Bírság</t>
  </si>
  <si>
    <t>4.8.</t>
  </si>
  <si>
    <t xml:space="preserve">Közétkeztetés kisértékű tárgyi eszközök (konyhai eszközök) </t>
  </si>
  <si>
    <t>2023</t>
  </si>
  <si>
    <t>Zöldterület kisértékű tárgyi eszközök (fűkasza, rotációs kapa, fúró)</t>
  </si>
  <si>
    <t xml:space="preserve">Háziorvosi szolgálat kisértékű tárgyi eszközök (műszerek) </t>
  </si>
  <si>
    <t>Könyvtári állomány gyarpítása (könyv vásárlás)</t>
  </si>
  <si>
    <t>093, 018/31 hrsz-ú erdő megvásárlása</t>
  </si>
  <si>
    <t>Mobiltelefon vásárlás</t>
  </si>
  <si>
    <t>Dobó István utcai telkek kialakítása</t>
  </si>
  <si>
    <t>Külterületi közutak felújítása pályázat</t>
  </si>
  <si>
    <t>2023,2024</t>
  </si>
  <si>
    <t>Magyar Falu Program Tanyagondnoki kisbusz beszerzése</t>
  </si>
  <si>
    <t>Balatonvilágos Község Önkormányzata adósságot keletkeztető ügyletekből és kezességvállalásokból fennálló kötelezettségei</t>
  </si>
  <si>
    <t>Balatonvilágos Község Önkormányzata saját bevételeinek részletezése az adósságot keletkeztető ügyletből származó tárgyévi fizetési kötelezettség megállapításához</t>
  </si>
  <si>
    <t>VP6-7.2.1.1-21 Külterületi helyi közutak fejlesztése</t>
  </si>
  <si>
    <t>Adópótlék,bírság</t>
  </si>
  <si>
    <t xml:space="preserve">Talajterhelési díj </t>
  </si>
  <si>
    <t>Kommunális adó</t>
  </si>
  <si>
    <t>Egyéb közhatalmi bevétel</t>
  </si>
  <si>
    <t>Tartalék</t>
  </si>
  <si>
    <t>2023. ÉVI KÖLTSÉGVETÉSI ÉVET KÖVETŐ 3 ÉV TERVEZETT</t>
  </si>
  <si>
    <t>* Magyarország 2023. évi központi költségvetéséról szóló törvény</t>
  </si>
  <si>
    <t>Tájékoztató a 2021. évi tény, 2022. évi várható és 2023. évi terv adatokról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</si>
</sst>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9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8" borderId="7" applyNumberFormat="0" applyFont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1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5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17" fillId="0" borderId="0" xfId="59" applyFont="1" applyFill="1">
      <alignment/>
      <protection/>
    </xf>
    <xf numFmtId="0" fontId="18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8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4" fontId="17" fillId="0" borderId="39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4" fontId="17" fillId="0" borderId="29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4" fontId="17" fillId="0" borderId="35" xfId="61" applyNumberFormat="1" applyFont="1" applyFill="1" applyBorder="1" applyAlignment="1" applyProtection="1">
      <alignment vertical="center"/>
      <protection/>
    </xf>
    <xf numFmtId="164" fontId="15" fillId="0" borderId="26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164" fontId="15" fillId="0" borderId="26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0" fontId="20" fillId="0" borderId="40" xfId="0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6" fillId="0" borderId="43" xfId="59" applyNumberFormat="1" applyFont="1" applyFill="1" applyBorder="1" applyAlignment="1" applyProtection="1">
      <alignment horizontal="left" vertical="center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6" xfId="59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7" fillId="0" borderId="44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5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30" xfId="46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42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8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1" xfId="46" applyNumberFormat="1" applyFont="1" applyFill="1" applyBorder="1" applyAlignment="1" applyProtection="1">
      <alignment/>
      <protection locked="0"/>
    </xf>
    <xf numFmtId="166" fontId="17" fillId="0" borderId="54" xfId="46" applyNumberFormat="1" applyFont="1" applyFill="1" applyBorder="1" applyAlignment="1" applyProtection="1">
      <alignment/>
      <protection locked="0"/>
    </xf>
    <xf numFmtId="166" fontId="17" fillId="0" borderId="49" xfId="46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/>
    </xf>
    <xf numFmtId="49" fontId="7" fillId="0" borderId="6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3" xfId="59" applyFont="1" applyFill="1" applyBorder="1" applyAlignment="1" applyProtection="1">
      <alignment horizontal="center" vertical="center" wrapText="1"/>
      <protection/>
    </xf>
    <xf numFmtId="0" fontId="6" fillId="0" borderId="63" xfId="59" applyFont="1" applyFill="1" applyBorder="1" applyAlignment="1" applyProtection="1">
      <alignment vertical="center" wrapText="1"/>
      <protection/>
    </xf>
    <xf numFmtId="164" fontId="6" fillId="0" borderId="63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3" xfId="59" applyFont="1" applyFill="1" applyBorder="1" applyAlignment="1" applyProtection="1">
      <alignment horizontal="right" vertical="center" wrapText="1" indent="1"/>
      <protection locked="0"/>
    </xf>
    <xf numFmtId="164" fontId="17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50" xfId="59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9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46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59" applyNumberFormat="1" applyFont="1" applyFill="1" applyBorder="1" applyAlignment="1" applyProtection="1">
      <alignment horizontal="center" vertical="center" wrapText="1"/>
      <protection/>
    </xf>
    <xf numFmtId="164" fontId="15" fillId="0" borderId="68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2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44" xfId="0" applyNumberFormat="1" applyFont="1" applyBorder="1" applyAlignment="1" applyProtection="1">
      <alignment horizontal="right" vertical="center" wrapText="1" indent="1"/>
      <protection/>
    </xf>
    <xf numFmtId="164" fontId="21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8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62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3" xfId="59" applyFont="1" applyFill="1" applyBorder="1" applyAlignment="1" applyProtection="1">
      <alignment horizontal="right" vertical="center" wrapText="1" indent="1"/>
      <protection/>
    </xf>
    <xf numFmtId="164" fontId="17" fillId="0" borderId="63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19" fillId="0" borderId="44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59" applyFont="1" applyFill="1" applyBorder="1" applyAlignment="1" applyProtection="1">
      <alignment horizontal="center" vertical="center"/>
      <protection/>
    </xf>
    <xf numFmtId="0" fontId="15" fillId="0" borderId="26" xfId="59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6" fontId="29" fillId="0" borderId="12" xfId="46" applyNumberFormat="1" applyFont="1" applyFill="1" applyBorder="1" applyAlignment="1" applyProtection="1">
      <alignment/>
      <protection locked="0"/>
    </xf>
    <xf numFmtId="166" fontId="29" fillId="0" borderId="35" xfId="46" applyNumberFormat="1" applyFont="1" applyFill="1" applyBorder="1" applyAlignment="1">
      <alignment/>
    </xf>
    <xf numFmtId="166" fontId="29" fillId="0" borderId="11" xfId="46" applyNumberFormat="1" applyFont="1" applyFill="1" applyBorder="1" applyAlignment="1" applyProtection="1">
      <alignment/>
      <protection locked="0"/>
    </xf>
    <xf numFmtId="166" fontId="29" fillId="0" borderId="29" xfId="46" applyNumberFormat="1" applyFont="1" applyFill="1" applyBorder="1" applyAlignment="1">
      <alignment/>
    </xf>
    <xf numFmtId="166" fontId="29" fillId="0" borderId="15" xfId="46" applyNumberFormat="1" applyFont="1" applyFill="1" applyBorder="1" applyAlignment="1" applyProtection="1">
      <alignment/>
      <protection locked="0"/>
    </xf>
    <xf numFmtId="166" fontId="30" fillId="0" borderId="23" xfId="59" applyNumberFormat="1" applyFont="1" applyFill="1" applyBorder="1">
      <alignment/>
      <protection/>
    </xf>
    <xf numFmtId="166" fontId="30" fillId="0" borderId="26" xfId="59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1" xfId="0" applyNumberFormat="1" applyFont="1" applyFill="1" applyBorder="1" applyAlignment="1" applyProtection="1">
      <alignment vertical="center" wrapText="1"/>
      <protection/>
    </xf>
    <xf numFmtId="164" fontId="29" fillId="0" borderId="22" xfId="0" applyNumberFormat="1" applyFont="1" applyFill="1" applyBorder="1" applyAlignment="1" applyProtection="1">
      <alignment vertical="center" wrapText="1"/>
      <protection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2" xfId="0" applyNumberFormat="1" applyFont="1" applyFill="1" applyBorder="1" applyAlignment="1" applyProtection="1">
      <alignment vertical="center" wrapTex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 locked="0"/>
    </xf>
    <xf numFmtId="164" fontId="29" fillId="0" borderId="29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3" xfId="0" applyNumberFormat="1" applyFont="1" applyFill="1" applyBorder="1" applyAlignment="1" applyProtection="1">
      <alignment vertical="center" wrapText="1"/>
      <protection locked="0"/>
    </xf>
    <xf numFmtId="164" fontId="29" fillId="0" borderId="19" xfId="0" applyNumberFormat="1" applyFont="1" applyFill="1" applyBorder="1" applyAlignment="1" applyProtection="1">
      <alignment vertical="center" wrapText="1"/>
      <protection locked="0"/>
    </xf>
    <xf numFmtId="164" fontId="29" fillId="0" borderId="15" xfId="0" applyNumberFormat="1" applyFont="1" applyFill="1" applyBorder="1" applyAlignment="1" applyProtection="1">
      <alignment vertical="center" wrapText="1"/>
      <protection locked="0"/>
    </xf>
    <xf numFmtId="164" fontId="29" fillId="0" borderId="30" xfId="0" applyNumberFormat="1" applyFont="1" applyFill="1" applyBorder="1" applyAlignment="1" applyProtection="1">
      <alignment vertical="center" wrapText="1"/>
      <protection locked="0"/>
    </xf>
    <xf numFmtId="49" fontId="29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58" xfId="0" applyNumberFormat="1" applyFont="1" applyFill="1" applyBorder="1" applyAlignment="1" applyProtection="1">
      <alignment vertical="center" wrapText="1"/>
      <protection locked="0"/>
    </xf>
    <xf numFmtId="164" fontId="29" fillId="0" borderId="16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39" xfId="0" applyNumberFormat="1" applyFont="1" applyFill="1" applyBorder="1" applyAlignment="1" applyProtection="1">
      <alignment vertical="center" wrapText="1"/>
      <protection locked="0"/>
    </xf>
    <xf numFmtId="164" fontId="29" fillId="33" borderId="57" xfId="0" applyNumberFormat="1" applyFont="1" applyFill="1" applyBorder="1" applyAlignment="1" applyProtection="1">
      <alignment horizontal="left" vertical="center" wrapText="1" indent="2"/>
      <protection/>
    </xf>
    <xf numFmtId="164" fontId="31" fillId="0" borderId="10" xfId="61" applyNumberFormat="1" applyFont="1" applyFill="1" applyBorder="1" applyAlignment="1" applyProtection="1">
      <alignment vertical="center"/>
      <protection locked="0"/>
    </xf>
    <xf numFmtId="164" fontId="31" fillId="0" borderId="11" xfId="61" applyNumberFormat="1" applyFont="1" applyFill="1" applyBorder="1" applyAlignment="1" applyProtection="1">
      <alignment vertical="center"/>
      <protection locked="0"/>
    </xf>
    <xf numFmtId="164" fontId="31" fillId="0" borderId="12" xfId="61" applyNumberFormat="1" applyFont="1" applyFill="1" applyBorder="1" applyAlignment="1" applyProtection="1">
      <alignment vertical="center"/>
      <protection locked="0"/>
    </xf>
    <xf numFmtId="164" fontId="32" fillId="0" borderId="23" xfId="61" applyNumberFormat="1" applyFont="1" applyFill="1" applyBorder="1" applyAlignment="1" applyProtection="1">
      <alignment vertical="center"/>
      <protection/>
    </xf>
    <xf numFmtId="164" fontId="32" fillId="0" borderId="23" xfId="61" applyNumberFormat="1" applyFont="1" applyFill="1" applyBorder="1" applyProtection="1">
      <alignment/>
      <protection/>
    </xf>
    <xf numFmtId="3" fontId="30" fillId="0" borderId="26" xfId="0" applyNumberFormat="1" applyFont="1" applyFill="1" applyBorder="1" applyAlignment="1" applyProtection="1">
      <alignment horizontal="right" vertical="center" indent="1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9" applyFont="1" applyFill="1" applyAlignment="1" applyProtection="1">
      <alignment vertical="center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3" fillId="0" borderId="22" xfId="59" applyFont="1" applyFill="1" applyBorder="1" applyAlignment="1" applyProtection="1">
      <alignment horizontal="center" vertical="center" wrapText="1"/>
      <protection/>
    </xf>
    <xf numFmtId="0" fontId="3" fillId="0" borderId="23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0" fontId="7" fillId="0" borderId="38" xfId="59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4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59" applyFont="1" applyFill="1" applyBorder="1" applyAlignment="1" applyProtection="1">
      <alignment horizontal="left" vertical="center" wrapText="1" indent="1"/>
      <protection/>
    </xf>
    <xf numFmtId="164" fontId="17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59" applyFont="1" applyFill="1" applyProtection="1">
      <alignment/>
      <protection/>
    </xf>
    <xf numFmtId="0" fontId="9" fillId="0" borderId="0" xfId="0" applyFont="1" applyAlignment="1">
      <alignment/>
    </xf>
    <xf numFmtId="0" fontId="16" fillId="0" borderId="43" xfId="0" applyFont="1" applyFill="1" applyBorder="1" applyAlignment="1" applyProtection="1">
      <alignment horizontal="right" vertical="center"/>
      <protection locked="0"/>
    </xf>
    <xf numFmtId="0" fontId="16" fillId="0" borderId="43" xfId="0" applyFont="1" applyFill="1" applyBorder="1" applyAlignment="1" applyProtection="1">
      <alignment horizontal="right"/>
      <protection/>
    </xf>
    <xf numFmtId="0" fontId="16" fillId="0" borderId="43" xfId="0" applyFont="1" applyFill="1" applyBorder="1" applyAlignment="1" applyProtection="1">
      <alignment horizontal="right" vertical="center"/>
      <protection/>
    </xf>
    <xf numFmtId="164" fontId="16" fillId="0" borderId="0" xfId="0" applyNumberFormat="1" applyFont="1" applyFill="1" applyAlignment="1" applyProtection="1">
      <alignment horizontal="right" vertical="center"/>
      <protection locked="0"/>
    </xf>
    <xf numFmtId="164" fontId="16" fillId="0" borderId="0" xfId="0" applyNumberFormat="1" applyFont="1" applyFill="1" applyAlignment="1" applyProtection="1">
      <alignment horizontal="right" vertical="center"/>
      <protection/>
    </xf>
    <xf numFmtId="0" fontId="84" fillId="0" borderId="0" xfId="0" applyFont="1" applyAlignment="1">
      <alignment/>
    </xf>
    <xf numFmtId="0" fontId="84" fillId="0" borderId="0" xfId="0" applyFont="1" applyAlignment="1">
      <alignment horizontal="justify" vertical="top" wrapText="1"/>
    </xf>
    <xf numFmtId="0" fontId="85" fillId="35" borderId="0" xfId="0" applyFont="1" applyFill="1" applyAlignment="1">
      <alignment horizontal="center" vertical="center"/>
    </xf>
    <xf numFmtId="0" fontId="85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 quotePrefix="1">
      <alignment horizontal="right" vertical="center" indent="1"/>
      <protection locked="0"/>
    </xf>
    <xf numFmtId="0" fontId="7" fillId="0" borderId="67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9" fontId="7" fillId="0" borderId="62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4" fontId="86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86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59" applyFont="1" applyFill="1" applyProtection="1">
      <alignment/>
      <protection locked="0"/>
    </xf>
    <xf numFmtId="0" fontId="6" fillId="0" borderId="0" xfId="59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Font="1" applyFill="1" applyAlignment="1" applyProtection="1">
      <alignment horizontal="right" vertical="center" indent="1"/>
      <protection locked="0"/>
    </xf>
    <xf numFmtId="0" fontId="7" fillId="0" borderId="22" xfId="59" applyFont="1" applyFill="1" applyBorder="1" applyAlignment="1" applyProtection="1">
      <alignment horizontal="center" vertical="center" wrapText="1"/>
      <protection locked="0"/>
    </xf>
    <xf numFmtId="0" fontId="7" fillId="0" borderId="23" xfId="59" applyFont="1" applyFill="1" applyBorder="1" applyAlignment="1" applyProtection="1">
      <alignment horizontal="center" vertical="center" wrapText="1"/>
      <protection locked="0"/>
    </xf>
    <xf numFmtId="0" fontId="7" fillId="0" borderId="26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Fill="1" applyProtection="1">
      <alignment/>
      <protection locked="0"/>
    </xf>
    <xf numFmtId="164" fontId="87" fillId="0" borderId="0" xfId="59" applyNumberFormat="1" applyFont="1" applyFill="1" applyAlignment="1" applyProtection="1">
      <alignment horizontal="right" vertical="center" inden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59" applyFont="1" applyFill="1" applyAlignment="1" applyProtection="1">
      <alignment vertical="center"/>
      <protection/>
    </xf>
    <xf numFmtId="0" fontId="74" fillId="0" borderId="0" xfId="51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4" fontId="88" fillId="0" borderId="0" xfId="59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164" fontId="88" fillId="0" borderId="0" xfId="59" applyNumberFormat="1" applyFont="1" applyFill="1" applyProtection="1">
      <alignment/>
      <protection/>
    </xf>
    <xf numFmtId="0" fontId="9" fillId="0" borderId="0" xfId="59" applyFont="1" applyFill="1" applyAlignment="1" applyProtection="1">
      <alignment horizontal="right"/>
      <protection locked="0"/>
    </xf>
    <xf numFmtId="164" fontId="16" fillId="0" borderId="43" xfId="59" applyNumberFormat="1" applyFont="1" applyFill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59" applyFont="1" applyFill="1" applyProtection="1">
      <alignment/>
      <protection locked="0"/>
    </xf>
    <xf numFmtId="164" fontId="4" fillId="0" borderId="0" xfId="59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 locked="0"/>
    </xf>
    <xf numFmtId="0" fontId="15" fillId="0" borderId="13" xfId="59" applyFont="1" applyFill="1" applyBorder="1" applyAlignment="1" applyProtection="1">
      <alignment horizontal="center" vertical="center" wrapText="1"/>
      <protection locked="0"/>
    </xf>
    <xf numFmtId="0" fontId="15" fillId="0" borderId="45" xfId="59" applyFont="1" applyFill="1" applyBorder="1" applyAlignment="1" applyProtection="1">
      <alignment horizontal="center" vertical="center" wrapText="1"/>
      <protection locked="0"/>
    </xf>
    <xf numFmtId="164" fontId="86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43" xfId="0" applyFont="1" applyFill="1" applyBorder="1" applyAlignment="1" applyProtection="1">
      <alignment horizontal="right" vertical="center"/>
      <protection locked="0"/>
    </xf>
    <xf numFmtId="0" fontId="7" fillId="0" borderId="50" xfId="59" applyFont="1" applyFill="1" applyBorder="1" applyAlignment="1" applyProtection="1">
      <alignment horizontal="center" vertical="center" wrapText="1"/>
      <protection locked="0"/>
    </xf>
    <xf numFmtId="0" fontId="7" fillId="0" borderId="44" xfId="59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31" xfId="0" applyFill="1" applyBorder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3" fontId="37" fillId="37" borderId="72" xfId="0" applyNumberFormat="1" applyFont="1" applyFill="1" applyBorder="1" applyAlignment="1">
      <alignment/>
    </xf>
    <xf numFmtId="0" fontId="38" fillId="0" borderId="12" xfId="0" applyFont="1" applyBorder="1" applyAlignment="1" applyProtection="1">
      <alignment horizontal="left" vertical="center" indent="1"/>
      <protection locked="0"/>
    </xf>
    <xf numFmtId="3" fontId="38" fillId="37" borderId="12" xfId="0" applyNumberFormat="1" applyFont="1" applyFill="1" applyBorder="1" applyAlignment="1">
      <alignment horizontal="right"/>
    </xf>
    <xf numFmtId="0" fontId="38" fillId="0" borderId="11" xfId="0" applyFont="1" applyBorder="1" applyAlignment="1" applyProtection="1">
      <alignment horizontal="left" vertical="center" indent="1"/>
      <protection locked="0"/>
    </xf>
    <xf numFmtId="3" fontId="38" fillId="37" borderId="11" xfId="0" applyNumberFormat="1" applyFont="1" applyFill="1" applyBorder="1" applyAlignment="1">
      <alignment horizontal="right"/>
    </xf>
    <xf numFmtId="3" fontId="37" fillId="37" borderId="73" xfId="0" applyNumberFormat="1" applyFont="1" applyFill="1" applyBorder="1" applyAlignment="1">
      <alignment/>
    </xf>
    <xf numFmtId="3" fontId="37" fillId="37" borderId="11" xfId="0" applyNumberFormat="1" applyFont="1" applyFill="1" applyBorder="1" applyAlignment="1">
      <alignment/>
    </xf>
    <xf numFmtId="3" fontId="38" fillId="0" borderId="29" xfId="0" applyNumberFormat="1" applyFont="1" applyBorder="1" applyAlignment="1" applyProtection="1">
      <alignment horizontal="right" vertical="center"/>
      <protection locked="0"/>
    </xf>
    <xf numFmtId="3" fontId="37" fillId="37" borderId="74" xfId="0" applyNumberFormat="1" applyFont="1" applyFill="1" applyBorder="1" applyAlignment="1">
      <alignment/>
    </xf>
    <xf numFmtId="3" fontId="38" fillId="0" borderId="39" xfId="0" applyNumberFormat="1" applyFont="1" applyBorder="1" applyAlignment="1" applyProtection="1">
      <alignment horizontal="right" vertical="center"/>
      <protection locked="0"/>
    </xf>
    <xf numFmtId="0" fontId="17" fillId="0" borderId="70" xfId="0" applyFont="1" applyFill="1" applyBorder="1" applyAlignment="1">
      <alignment/>
    </xf>
    <xf numFmtId="3" fontId="20" fillId="0" borderId="75" xfId="60" applyNumberFormat="1" applyFont="1" applyFill="1" applyBorder="1">
      <alignment/>
      <protection/>
    </xf>
    <xf numFmtId="49" fontId="17" fillId="0" borderId="7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49" fontId="17" fillId="0" borderId="18" xfId="59" applyNumberFormat="1" applyFont="1" applyFill="1" applyBorder="1" applyAlignment="1" applyProtection="1">
      <alignment horizontal="left" vertical="center" wrapText="1"/>
      <protection/>
    </xf>
    <xf numFmtId="49" fontId="17" fillId="0" borderId="17" xfId="59" applyNumberFormat="1" applyFont="1" applyFill="1" applyBorder="1" applyAlignment="1" applyProtection="1">
      <alignment horizontal="left" vertical="center" wrapText="1"/>
      <protection/>
    </xf>
    <xf numFmtId="164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49" fontId="17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164" fontId="17" fillId="38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61" applyFont="1" applyFill="1" applyBorder="1" applyAlignment="1" applyProtection="1">
      <alignment horizontal="left" vertical="center" indent="1"/>
      <protection/>
    </xf>
    <xf numFmtId="0" fontId="89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59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/>
      <protection locked="0"/>
    </xf>
    <xf numFmtId="164" fontId="16" fillId="0" borderId="43" xfId="59" applyNumberFormat="1" applyFont="1" applyFill="1" applyBorder="1" applyAlignment="1" applyProtection="1">
      <alignment horizontal="left" vertical="center"/>
      <protection locked="0"/>
    </xf>
    <xf numFmtId="164" fontId="16" fillId="0" borderId="43" xfId="59" applyNumberFormat="1" applyFont="1" applyFill="1" applyBorder="1" applyAlignment="1" applyProtection="1">
      <alignment horizontal="left"/>
      <protection/>
    </xf>
    <xf numFmtId="0" fontId="15" fillId="0" borderId="0" xfId="59" applyFont="1" applyFill="1" applyAlignment="1" applyProtection="1">
      <alignment horizontal="center"/>
      <protection/>
    </xf>
    <xf numFmtId="164" fontId="16" fillId="0" borderId="43" xfId="59" applyNumberFormat="1" applyFont="1" applyFill="1" applyBorder="1" applyAlignment="1" applyProtection="1">
      <alignment horizontal="left"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90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5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3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5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59" applyFont="1" applyFill="1" applyAlignment="1" applyProtection="1">
      <alignment horizontal="center"/>
      <protection locked="0"/>
    </xf>
    <xf numFmtId="0" fontId="4" fillId="0" borderId="0" xfId="59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textRotation="180" wrapText="1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7" xfId="61" applyFont="1" applyFill="1" applyBorder="1" applyAlignment="1" applyProtection="1">
      <alignment horizontal="left" vertical="center" indent="1"/>
      <protection/>
    </xf>
    <xf numFmtId="0" fontId="16" fillId="0" borderId="52" xfId="61" applyFont="1" applyFill="1" applyBorder="1" applyAlignment="1" applyProtection="1">
      <alignment horizontal="left" vertical="center" indent="1"/>
      <protection/>
    </xf>
    <xf numFmtId="0" fontId="16" fillId="0" borderId="44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3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59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perhivatkozá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Munka5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3"/>
  <sheetViews>
    <sheetView zoomScale="120" zoomScaleNormal="120" zoomScalePageLayoutView="0" workbookViewId="0" topLeftCell="A1">
      <selection activeCell="F21" sqref="F21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712" t="s">
        <v>577</v>
      </c>
      <c r="B2" s="712"/>
      <c r="C2" s="712"/>
    </row>
    <row r="3" spans="1:3" ht="15">
      <c r="A3" s="581"/>
      <c r="B3" s="582"/>
      <c r="C3" s="581"/>
    </row>
    <row r="4" spans="1:3" ht="14.25">
      <c r="A4" s="583" t="s">
        <v>586</v>
      </c>
      <c r="B4" s="584" t="s">
        <v>585</v>
      </c>
      <c r="C4" s="583" t="s">
        <v>578</v>
      </c>
    </row>
    <row r="5" spans="1:3" ht="12.75">
      <c r="A5" s="585"/>
      <c r="B5" s="585"/>
      <c r="C5" s="585"/>
    </row>
    <row r="6" spans="1:3" ht="18.75">
      <c r="A6" s="713" t="s">
        <v>580</v>
      </c>
      <c r="B6" s="713"/>
      <c r="C6" s="713"/>
    </row>
    <row r="7" spans="1:3" ht="12.75">
      <c r="A7" s="585" t="s">
        <v>587</v>
      </c>
      <c r="B7" s="585" t="s">
        <v>588</v>
      </c>
      <c r="C7" s="650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85" t="s">
        <v>589</v>
      </c>
      <c r="B8" s="585" t="s">
        <v>590</v>
      </c>
      <c r="C8" s="650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85" t="s">
        <v>591</v>
      </c>
      <c r="B9" s="585" t="s">
        <v>592</v>
      </c>
      <c r="C9" s="650" t="str">
        <f ca="1">HYPERLINK(SUBSTITUTE(CELL("address",'KV_1.sz.mell.'!A1),"'",""),SUBSTITUTE(MID(CELL("address",'KV_1.sz.mell.'!A1),SEARCH("]",CELL("address",'KV_1.sz.mell.'!A1),1)+1,LEN(CELL("address",'KV_1.sz.mell.'!A1))-SEARCH("]",CELL("address",'KV_1.sz.mell.'!A1),1)),"'",""))</f>
        <v>KV_1.sz.mell.!$A$1</v>
      </c>
    </row>
    <row r="10" spans="1:3" ht="12.75">
      <c r="A10" s="585" t="s">
        <v>593</v>
      </c>
      <c r="B10" s="585" t="s">
        <v>595</v>
      </c>
      <c r="C10" s="650" t="str">
        <f ca="1">HYPERLINK(SUBSTITUTE(CELL("address",'KV_2.sz.mell.'!A1),"'",""),SUBSTITUTE(MID(CELL("address",'KV_2.sz.mell.'!A1),SEARCH("]",CELL("address",'KV_2.sz.mell.'!A1),1)+1,LEN(CELL("address",'KV_2.sz.mell.'!A1))-SEARCH("]",CELL("address",'KV_2.sz.mell.'!A1),1)),"'",""))</f>
        <v>KV_2.sz.mell.!$A$1</v>
      </c>
    </row>
    <row r="11" spans="1:3" ht="12.75">
      <c r="A11" s="585" t="s">
        <v>594</v>
      </c>
      <c r="B11" s="585" t="s">
        <v>596</v>
      </c>
      <c r="C11" s="650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2" spans="1:3" ht="12.75">
      <c r="A12" s="585" t="s">
        <v>597</v>
      </c>
      <c r="B12" s="585" t="s">
        <v>598</v>
      </c>
      <c r="C12" s="650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3" spans="1:3" ht="12.75">
      <c r="A13" s="585" t="s">
        <v>599</v>
      </c>
      <c r="B13" s="585" t="s">
        <v>600</v>
      </c>
      <c r="C13" s="650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4" spans="1:3" ht="12.75">
      <c r="A14" s="585" t="s">
        <v>601</v>
      </c>
      <c r="B14" s="585" t="s">
        <v>602</v>
      </c>
      <c r="C14" s="650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15" spans="1:3" ht="12.75">
      <c r="A15" s="585" t="s">
        <v>603</v>
      </c>
      <c r="B15" s="585" t="s">
        <v>604</v>
      </c>
      <c r="C15" s="650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85" t="s">
        <v>605</v>
      </c>
      <c r="B16" s="585" t="s">
        <v>606</v>
      </c>
      <c r="C16" s="650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17" spans="1:3" ht="12.75">
      <c r="A17" s="585" t="s">
        <v>607</v>
      </c>
      <c r="B17" s="585" t="s">
        <v>608</v>
      </c>
      <c r="C17" s="650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18" spans="1:3" ht="12.75">
      <c r="A18" s="585" t="s">
        <v>610</v>
      </c>
      <c r="B18" s="585" t="s">
        <v>609</v>
      </c>
      <c r="C18" s="650" t="str">
        <f ca="1">HYPERLINK(SUBSTITUTE(CELL("address",'KV_9.sz.mell.'!A1),"'",""),SUBSTITUTE(MID(CELL("address",'KV_9.sz.mell.'!A1),SEARCH("]",CELL("address",'KV_9.sz.mell.'!A1),1)+1,LEN(CELL("address",'KV_9.sz.mell.'!A1))-SEARCH("]",CELL("address",'KV_9.sz.mell.'!A1),1)),"'",""))</f>
        <v>KV_9.sz.mell.!$A$1</v>
      </c>
    </row>
    <row r="19" spans="1:3" ht="12.75">
      <c r="A19" s="585" t="s">
        <v>611</v>
      </c>
      <c r="B19" s="585" t="s">
        <v>612</v>
      </c>
      <c r="C19" s="650" t="str">
        <f ca="1">HYPERLINK(SUBSTITUTE(CELL("address",'KV_10.sz.mell.'!A1),"'",""),SUBSTITUTE(MID(CELL("address",'KV_10.sz.mell.'!A1),SEARCH("]",CELL("address",'KV_10.sz.mell.'!A1),1)+1,LEN(CELL("address",'KV_10.sz.mell.'!A1))-SEARCH("]",CELL("address",'KV_10.sz.mell.'!A1),1)),"'",""))</f>
        <v>KV_10.sz.mell.!$A$1</v>
      </c>
    </row>
    <row r="20" spans="1:3" ht="12.75">
      <c r="A20" s="585" t="s">
        <v>613</v>
      </c>
      <c r="B20" s="585" t="s">
        <v>614</v>
      </c>
      <c r="C20" s="650" t="str">
        <f ca="1">HYPERLINK(SUBSTITUTE(CELL("address",'KV_11.sz.mell.'!A1),"'",""),SUBSTITUTE(MID(CELL("address",'KV_11.sz.mell.'!A1),SEARCH("]",CELL("address",'KV_11.sz.mell.'!A1),1)+1,LEN(CELL("address",'KV_11.sz.mell.'!A1))-SEARCH("]",CELL("address",'KV_11.sz.mell.'!A1),1)),"'",""))</f>
        <v>KV_11.sz.mell.!$A$1</v>
      </c>
    </row>
    <row r="21" spans="1:3" ht="12.75">
      <c r="A21" s="585" t="s">
        <v>615</v>
      </c>
      <c r="B21" s="585" t="s">
        <v>616</v>
      </c>
      <c r="C21" s="650" t="str">
        <f ca="1">HYPERLINK(SUBSTITUTE(CELL("address",'KV_12.sz.mell.'!A1),"'",""),SUBSTITUTE(MID(CELL("address",'KV_12.sz.mell.'!A1),SEARCH("]",CELL("address",'KV_12.sz.mell.'!A1),1)+1,LEN(CELL("address",'KV_12.sz.mell.'!A1))-SEARCH("]",CELL("address",'KV_12.sz.mell.'!A1),1)),"'",""))</f>
        <v>KV_12.sz.mell.!$A$1</v>
      </c>
    </row>
    <row r="22" spans="1:3" ht="12.75">
      <c r="A22" s="593" t="s">
        <v>617</v>
      </c>
      <c r="B22" s="585" t="s">
        <v>618</v>
      </c>
      <c r="C22" s="650" t="str">
        <f ca="1">HYPERLINK(SUBSTITUTE(CELL("address",'KV_13.sz.mell'!A1),"'",""),SUBSTITUTE(MID(CELL("address",'KV_13.sz.mell'!A1),SEARCH("]",CELL("address",'KV_13.sz.mell'!A1),1)+1,LEN(CELL("address",'KV_13.sz.mell'!A1))-SEARCH("]",CELL("address",'KV_13.sz.mell'!A1),1)),"'",""))</f>
        <v>KV_13.sz.mell!$A$1</v>
      </c>
    </row>
    <row r="23" spans="1:3" ht="12.75">
      <c r="A23" s="594" t="s">
        <v>619</v>
      </c>
      <c r="B23" s="585" t="s">
        <v>620</v>
      </c>
      <c r="C23" s="650" t="str">
        <f ca="1">HYPERLINK(SUBSTITUTE(CELL("address",'KV_14.sz.mell'!A1),"'",""),SUBSTITUTE(MID(CELL("address",'KV_14.sz.mell'!A1),SEARCH("]",CELL("address",'KV_14.sz.mell'!A1),1)+1,LEN(CELL("address",'KV_14.sz.mell'!A1))-SEARCH("]",CELL("address",'KV_14.sz.mell'!A1),1)),"'",""))</f>
        <v>KV_14.sz.mell!$A$1</v>
      </c>
    </row>
    <row r="24" spans="1:3" ht="12.75">
      <c r="A24" s="585" t="s">
        <v>621</v>
      </c>
      <c r="B24" s="585" t="s">
        <v>622</v>
      </c>
      <c r="C24" s="650" t="str">
        <f ca="1">HYPERLINK(SUBSTITUTE(CELL("address",'KV_15.sz.mell.'!A1),"'",""),SUBSTITUTE(MID(CELL("address",'KV_15.sz.mell.'!A1),SEARCH("]",CELL("address",'KV_15.sz.mell.'!A1),1)+1,LEN(CELL("address",'KV_15.sz.mell.'!A1))-SEARCH("]",CELL("address",'KV_15.sz.mell.'!A1),1)),"'",""))</f>
        <v>KV_15.sz.mell.!$A$1</v>
      </c>
    </row>
    <row r="25" spans="1:3" ht="12.75">
      <c r="A25" s="585" t="s">
        <v>623</v>
      </c>
      <c r="B25" s="585" t="s">
        <v>624</v>
      </c>
      <c r="C25" s="650" t="str">
        <f ca="1">HYPERLINK(SUBSTITUTE(CELL("address",'KV_16.sz.mell'!A1),"'",""),SUBSTITUTE(MID(CELL("address",'KV_16.sz.mell'!A1),SEARCH("]",CELL("address",'KV_16.sz.mell'!A1),1)+1,LEN(CELL("address",'KV_16.sz.mell'!A1))-SEARCH("]",CELL("address",'KV_16.sz.mell'!A1),1)),"'",""))</f>
        <v>KV_16.sz.mell!$A$1</v>
      </c>
    </row>
    <row r="26" spans="1:3" ht="12.75">
      <c r="A26" s="585" t="s">
        <v>625</v>
      </c>
      <c r="B26" s="585" t="s">
        <v>626</v>
      </c>
      <c r="C26" s="650" t="str">
        <f ca="1">HYPERLINK(SUBSTITUTE(CELL("address",'KV_17.sz.mell'!A1),"'",""),SUBSTITUTE(MID(CELL("address",'KV_17.sz.mell'!A1),SEARCH("]",CELL("address",'KV_17.sz.mell'!A1),1)+1,LEN(CELL("address",'KV_17.sz.mell'!A1))-SEARCH("]",CELL("address",'KV_17.sz.mell'!A1),1)),"'",""))</f>
        <v>KV_17.sz.mell!$A$1</v>
      </c>
    </row>
    <row r="27" spans="1:3" ht="12.75">
      <c r="A27" s="585" t="s">
        <v>627</v>
      </c>
      <c r="B27" s="585" t="str">
        <f>CONCATENATE(ALAPADATOK!B13)</f>
        <v>Balatonvilágos Község Önkormányzat Gazdasági Ellátó és Vagyongazdálkodó Szervezete</v>
      </c>
      <c r="C27" s="650" t="str">
        <f ca="1">HYPERLINK(SUBSTITUTE(CELL("address",'KV_21.sz.mell'!A1),"'",""),SUBSTITUTE(MID(CELL("address",'KV_21.sz.mell'!A1),SEARCH("]",CELL("address",'KV_21.sz.mell'!A1),1)+1,LEN(CELL("address",'KV_21.sz.mell'!A1))-SEARCH("]",CELL("address",'KV_21.sz.mell'!A1),1)),"'",""))</f>
        <v>KV_21.sz.mell!$A$1</v>
      </c>
    </row>
    <row r="28" spans="1:3" ht="12.75">
      <c r="A28" s="585" t="s">
        <v>628</v>
      </c>
      <c r="B28" s="585" t="str">
        <f>CONCATENATE(ALAPADATOK!B15)</f>
        <v>Balatonvilágosi Szivárvány Óvoda</v>
      </c>
      <c r="C28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85" t="s">
        <v>635</v>
      </c>
      <c r="B29" s="585" t="e">
        <f>CONCATENATE(ALAPADATOK!#REF!)</f>
        <v>#REF!</v>
      </c>
      <c r="C29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85" t="s">
        <v>636</v>
      </c>
      <c r="B30" s="585" t="e">
        <f>CONCATENATE(ALAPADATOK!#REF!)</f>
        <v>#REF!</v>
      </c>
      <c r="C30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85" t="s">
        <v>637</v>
      </c>
      <c r="B31" s="585" t="e">
        <f>CONCATENATE(ALAPADATOK!#REF!)</f>
        <v>#REF!</v>
      </c>
      <c r="C31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85" t="s">
        <v>638</v>
      </c>
      <c r="B32" s="585" t="e">
        <f>CONCATENATE(ALAPADATOK!#REF!)</f>
        <v>#REF!</v>
      </c>
      <c r="C32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85" t="s">
        <v>639</v>
      </c>
      <c r="B33" s="585" t="e">
        <f>CONCATENATE(ALAPADATOK!#REF!)</f>
        <v>#REF!</v>
      </c>
      <c r="C33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85" t="s">
        <v>640</v>
      </c>
      <c r="B34" s="585" t="e">
        <f>CONCATENATE(ALAPADATOK!#REF!)</f>
        <v>#REF!</v>
      </c>
      <c r="C34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85" t="s">
        <v>641</v>
      </c>
      <c r="B35" s="585" t="e">
        <f>CONCATENATE(ALAPADATOK!#REF!)</f>
        <v>#REF!</v>
      </c>
      <c r="C35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85" t="s">
        <v>642</v>
      </c>
      <c r="B36" s="585" t="e">
        <f>CONCATENATE(ALAPADATOK!#REF!)</f>
        <v>#REF!</v>
      </c>
      <c r="C36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85" t="s">
        <v>643</v>
      </c>
      <c r="B37" s="585" t="s">
        <v>651</v>
      </c>
      <c r="C37" s="650" t="str">
        <f ca="1">HYPERLINK(SUBSTITUTE(CELL("address",'KV_25.sz.mell'!A1),"'",""),SUBSTITUTE(MID(CELL("address",'KV_25.sz.mell'!A1),SEARCH("]",CELL("address",'KV_25.sz.mell'!A1),1)+1,LEN(CELL("address",'KV_25.sz.mell'!A1))-SEARCH("]",CELL("address",'KV_25.sz.mell'!A1),1)),"'",""))</f>
        <v>KV_25.sz.mell!$A$1</v>
      </c>
    </row>
    <row r="38" spans="1:3" ht="12.75">
      <c r="A38" s="585" t="s">
        <v>644</v>
      </c>
      <c r="B38" s="585" t="s">
        <v>583</v>
      </c>
      <c r="C38" s="650" t="str">
        <f ca="1">HYPERLINK(SUBSTITUTE(CELL("address",'KV_26.sz.mell'!A1),"'",""),SUBSTITUTE(MID(CELL("address",'KV_26.sz.mell'!A1),SEARCH("]",CELL("address",'KV_26.sz.mell'!A1),1)+1,LEN(CELL("address",'KV_26.sz.mell'!A1))-SEARCH("]",CELL("address",'KV_26.sz.mell'!A1),1)),"'",""))</f>
        <v>KV_26.sz.mell!$A$1</v>
      </c>
    </row>
    <row r="39" spans="1:3" ht="25.5">
      <c r="A39" s="585" t="s">
        <v>645</v>
      </c>
      <c r="B39" s="651" t="s">
        <v>4</v>
      </c>
      <c r="C39" s="650" t="str">
        <f ca="1">HYPERLINK(SUBSTITUTE(CELL("address",'KV_27.sz.mell'!A1),"'",""),SUBSTITUTE(MID(CELL("address",'KV_27.sz.mell'!A1),SEARCH("]",CELL("address",'KV_27.sz.mell'!A1),1)+1,LEN(CELL("address",'KV_27.sz.mell'!A1))-SEARCH("]",CELL("address",'KV_27.sz.mell'!A1),1)),"'",""))</f>
        <v>KV_27.sz.mell!$A$1</v>
      </c>
    </row>
    <row r="40" spans="1:3" ht="12.75">
      <c r="A40" s="585" t="s">
        <v>646</v>
      </c>
      <c r="B40" s="585" t="s">
        <v>652</v>
      </c>
      <c r="C40" s="650" t="str">
        <f ca="1">HYPERLINK(SUBSTITUTE(CELL("address",'KV_28.sz.mell'!A1),"'",""),SUBSTITUTE(MID(CELL("address",'KV_28.sz.mell'!A1),SEARCH("]",CELL("address",'KV_28.sz.mell'!A1),1)+1,LEN(CELL("address",'KV_28.sz.mell'!A1))-SEARCH("]",CELL("address",'KV_28.sz.mell'!A1),1)),"'",""))</f>
        <v>KV_28.sz.mell!$A$1</v>
      </c>
    </row>
    <row r="41" spans="1:3" ht="12.75">
      <c r="A41" s="585" t="s">
        <v>647</v>
      </c>
      <c r="B41" s="585" t="s">
        <v>653</v>
      </c>
      <c r="C41" s="650" t="str">
        <f ca="1">HYPERLINK(SUBSTITUTE(CELL("address",'KV_29.sz.mell'!A1),"'",""),SUBSTITUTE(MID(CELL("address",'KV_29.sz.mell'!A1),SEARCH("]",CELL("address",'KV_29.sz.mell'!A1),1)+1,LEN(CELL("address",'KV_29.sz.mell'!A1))-SEARCH("]",CELL("address",'KV_29.sz.mell'!A1),1)),"'",""))</f>
        <v>KV_29.sz.mell!$A$1</v>
      </c>
    </row>
    <row r="42" spans="1:3" ht="12.75">
      <c r="A42" s="585" t="s">
        <v>648</v>
      </c>
      <c r="B42" s="585" t="s">
        <v>654</v>
      </c>
      <c r="C42" s="650" t="str">
        <f ca="1">HYPERLINK(SUBSTITUTE(CELL("address",'KV_30.sz.mell'!A1),"'",""),SUBSTITUTE(MID(CELL("address",'KV_30.sz.mell'!A1),SEARCH("]",CELL("address",'KV_30.sz.mell'!A1),1)+1,LEN(CELL("address",'KV_30.sz.mell'!A1))-SEARCH("]",CELL("address",'KV_30.sz.mell'!A1),1)),"'",""))</f>
        <v>KV_30.sz.mell!$A$1</v>
      </c>
    </row>
    <row r="43" spans="1:3" ht="12.75">
      <c r="A43" s="585" t="s">
        <v>649</v>
      </c>
      <c r="B43" s="585" t="s">
        <v>655</v>
      </c>
      <c r="C43" s="650" t="str">
        <f ca="1">HYPERLINK(SUBSTITUTE(CELL("address",'KV_31.sz.mell'!A1),"'",""),SUBSTITUTE(MID(CELL("address",'KV_31.sz.mell'!A1),SEARCH("]",CELL("address",'KV_31.sz.mell'!A1),1)+1,LEN(CELL("address",'KV_31.sz.mell'!A1))-SEARCH("]",CELL("address",'KV_31.sz.mell'!A1),1)),"'",""))</f>
        <v>KV_31.sz.mell!$A$1</v>
      </c>
    </row>
    <row r="44" spans="1:3" ht="12.75">
      <c r="A44" s="585" t="s">
        <v>650</v>
      </c>
      <c r="B44" s="585" t="s">
        <v>656</v>
      </c>
      <c r="C44" s="650" t="str">
        <f ca="1">HYPERLINK(SUBSTITUTE(CELL("address",'KV_32.sz.mell'!A1),"'",""),SUBSTITUTE(MID(CELL("address",'KV_32.sz.mell'!A1),SEARCH("]",CELL("address",'KV_32.sz.mell'!A1),1)+1,LEN(CELL("address",'KV_32.sz.mell'!A1))-SEARCH("]",CELL("address",'KV_32.sz.mell'!A1),1)),"'",""))</f>
        <v>KV_32.sz.mell!$A$1</v>
      </c>
    </row>
    <row r="45" spans="1:3" ht="12.75">
      <c r="A45" s="585"/>
      <c r="B45" s="585"/>
      <c r="C45" s="650"/>
    </row>
    <row r="46" spans="1:3" ht="18.75">
      <c r="A46" s="713"/>
      <c r="B46" s="713"/>
      <c r="C46" s="713"/>
    </row>
    <row r="47" spans="1:3" ht="12.75">
      <c r="A47" s="585"/>
      <c r="B47" s="585"/>
      <c r="C47" s="585"/>
    </row>
    <row r="48" spans="1:3" ht="12.75">
      <c r="A48" s="585"/>
      <c r="B48" s="585"/>
      <c r="C48" s="585"/>
    </row>
    <row r="49" spans="1:3" ht="12.75">
      <c r="A49" s="585"/>
      <c r="B49" s="585"/>
      <c r="C49" s="585"/>
    </row>
    <row r="50" spans="1:3" ht="12.75">
      <c r="A50" s="585"/>
      <c r="B50" s="585"/>
      <c r="C50" s="585"/>
    </row>
    <row r="51" spans="1:3" ht="12.75">
      <c r="A51" s="585"/>
      <c r="B51" s="585"/>
      <c r="C51" s="585"/>
    </row>
    <row r="52" spans="1:3" ht="12.75">
      <c r="A52" s="585"/>
      <c r="B52" s="585"/>
      <c r="C52" s="585"/>
    </row>
    <row r="53" spans="1:3" ht="12.75">
      <c r="A53" s="585"/>
      <c r="B53" s="585"/>
      <c r="C53" s="585"/>
    </row>
    <row r="54" spans="1:3" ht="12.75">
      <c r="A54" s="585"/>
      <c r="B54" s="585"/>
      <c r="C54" s="585"/>
    </row>
    <row r="55" spans="1:3" ht="12.75">
      <c r="A55" s="585"/>
      <c r="B55" s="585"/>
      <c r="C55" s="585"/>
    </row>
    <row r="56" spans="1:3" ht="12.75">
      <c r="A56" s="585"/>
      <c r="B56" s="585"/>
      <c r="C56" s="585"/>
    </row>
    <row r="57" spans="1:3" ht="12.75">
      <c r="A57" s="585"/>
      <c r="B57" s="585"/>
      <c r="C57" s="585"/>
    </row>
    <row r="58" spans="1:3" ht="12.75">
      <c r="A58" s="585"/>
      <c r="B58" s="585"/>
      <c r="C58" s="585"/>
    </row>
    <row r="59" spans="1:3" ht="12.75">
      <c r="A59" s="585"/>
      <c r="B59" s="585"/>
      <c r="C59" s="585"/>
    </row>
    <row r="60" spans="1:3" ht="12.75">
      <c r="A60" s="585"/>
      <c r="B60" s="585"/>
      <c r="C60" s="585"/>
    </row>
    <row r="61" spans="1:3" ht="33.75" customHeight="1">
      <c r="A61" s="714"/>
      <c r="B61" s="715"/>
      <c r="C61" s="715"/>
    </row>
    <row r="62" spans="1:3" ht="12.75">
      <c r="A62" s="585"/>
      <c r="B62" s="585"/>
      <c r="C62" s="585"/>
    </row>
    <row r="63" spans="1:3" ht="12.75">
      <c r="A63" s="585"/>
      <c r="B63" s="585"/>
      <c r="C63" s="585"/>
    </row>
    <row r="64" spans="1:3" ht="12.75">
      <c r="A64" s="585"/>
      <c r="B64" s="585"/>
      <c r="C64" s="585"/>
    </row>
    <row r="65" spans="1:3" ht="12.75">
      <c r="A65" s="585"/>
      <c r="B65" s="585"/>
      <c r="C65" s="585"/>
    </row>
    <row r="66" spans="1:3" ht="12.75">
      <c r="A66" s="585"/>
      <c r="B66" s="585"/>
      <c r="C66" s="585"/>
    </row>
    <row r="67" spans="1:3" ht="12.75">
      <c r="A67" s="585"/>
      <c r="B67" s="585"/>
      <c r="C67" s="585"/>
    </row>
    <row r="68" spans="1:3" ht="12.75">
      <c r="A68" s="585"/>
      <c r="B68" s="585"/>
      <c r="C68" s="585"/>
    </row>
    <row r="69" spans="1:3" ht="12.75">
      <c r="A69" s="585"/>
      <c r="B69" s="585"/>
      <c r="C69" s="585"/>
    </row>
    <row r="70" spans="1:3" ht="12.75">
      <c r="A70" s="585"/>
      <c r="B70" s="585"/>
      <c r="C70" s="585"/>
    </row>
    <row r="71" spans="1:3" ht="12.75">
      <c r="A71" s="585"/>
      <c r="B71" s="585"/>
      <c r="C71" s="585"/>
    </row>
    <row r="72" spans="1:3" ht="12.75">
      <c r="A72" s="585"/>
      <c r="B72" s="585"/>
      <c r="C72" s="585"/>
    </row>
    <row r="73" spans="1:3" ht="12.75">
      <c r="A73" s="585"/>
      <c r="B73" s="585"/>
      <c r="C73" s="585"/>
    </row>
    <row r="74" spans="1:3" ht="12.75">
      <c r="A74" s="585"/>
      <c r="B74" s="585"/>
      <c r="C74" s="585"/>
    </row>
    <row r="75" spans="1:3" ht="12.75">
      <c r="A75" s="585"/>
      <c r="B75" s="585"/>
      <c r="C75" s="585"/>
    </row>
    <row r="76" spans="1:3" ht="12.75">
      <c r="A76" s="585"/>
      <c r="B76" s="585"/>
      <c r="C76" s="585"/>
    </row>
    <row r="77" spans="1:3" ht="12.75">
      <c r="A77" s="585"/>
      <c r="B77" s="585"/>
      <c r="C77" s="585"/>
    </row>
    <row r="78" spans="1:3" ht="12.75">
      <c r="A78" s="585"/>
      <c r="B78" s="585"/>
      <c r="C78" s="585"/>
    </row>
    <row r="79" spans="1:3" ht="12.75">
      <c r="A79" s="585"/>
      <c r="B79" s="585"/>
      <c r="C79" s="585"/>
    </row>
    <row r="81" spans="1:3" ht="18.75">
      <c r="A81" s="713"/>
      <c r="B81" s="713"/>
      <c r="C81" s="713"/>
    </row>
    <row r="103" spans="1:3" ht="18.75">
      <c r="A103" s="713"/>
      <c r="B103" s="713"/>
      <c r="C103" s="713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view="pageBreakPreview" zoomScale="6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24" t="s">
        <v>146</v>
      </c>
      <c r="E1" s="127" t="s">
        <v>150</v>
      </c>
    </row>
    <row r="3" spans="1:5" ht="12.75">
      <c r="A3" s="133"/>
      <c r="B3" s="134"/>
      <c r="C3" s="133"/>
      <c r="D3" s="136"/>
      <c r="E3" s="134"/>
    </row>
    <row r="4" spans="1:5" ht="15.75">
      <c r="A4" s="82" t="str">
        <f>+KV_ÖSSZEFÜGGÉSEK!A5</f>
        <v>2023. évi előirányzat BEVÉTELEK</v>
      </c>
      <c r="B4" s="135"/>
      <c r="C4" s="143"/>
      <c r="D4" s="136"/>
      <c r="E4" s="134"/>
    </row>
    <row r="5" spans="1:5" ht="12.75">
      <c r="A5" s="133"/>
      <c r="B5" s="134"/>
      <c r="C5" s="133"/>
      <c r="D5" s="136"/>
      <c r="E5" s="134"/>
    </row>
    <row r="6" spans="1:5" ht="12.75">
      <c r="A6" s="133" t="s">
        <v>538</v>
      </c>
      <c r="B6" s="134">
        <f>+'KV_1.sz.mell.'!C69</f>
        <v>563046725</v>
      </c>
      <c r="C6" s="133" t="s">
        <v>481</v>
      </c>
      <c r="D6" s="136">
        <f>+'KV_5.sz.mell.'!C18+'KV_6.sz.mell.'!C17</f>
        <v>563046725</v>
      </c>
      <c r="E6" s="134">
        <f aca="true" t="shared" si="0" ref="E6:E15">+B6-D6</f>
        <v>0</v>
      </c>
    </row>
    <row r="7" spans="1:5" ht="12.75">
      <c r="A7" s="133" t="s">
        <v>539</v>
      </c>
      <c r="B7" s="134">
        <f>+'KV_1.sz.mell.'!C93</f>
        <v>247486468</v>
      </c>
      <c r="C7" s="133" t="s">
        <v>482</v>
      </c>
      <c r="D7" s="136">
        <f>+'KV_5.sz.mell.'!C29+'KV_6.sz.mell.'!C30</f>
        <v>247486468</v>
      </c>
      <c r="E7" s="134">
        <f t="shared" si="0"/>
        <v>0</v>
      </c>
    </row>
    <row r="8" spans="1:5" ht="12.75">
      <c r="A8" s="133" t="s">
        <v>540</v>
      </c>
      <c r="B8" s="134">
        <f>+'KV_1.sz.mell.'!C94</f>
        <v>810533193</v>
      </c>
      <c r="C8" s="133" t="s">
        <v>483</v>
      </c>
      <c r="D8" s="136">
        <f>+'KV_5.sz.mell.'!C30+'KV_6.sz.mell.'!C31</f>
        <v>810533193</v>
      </c>
      <c r="E8" s="134">
        <f t="shared" si="0"/>
        <v>0</v>
      </c>
    </row>
    <row r="9" spans="1:5" ht="12.75">
      <c r="A9" s="133"/>
      <c r="B9" s="134"/>
      <c r="C9" s="133"/>
      <c r="D9" s="136"/>
      <c r="E9" s="134"/>
    </row>
    <row r="10" spans="1:5" ht="12.75">
      <c r="A10" s="133"/>
      <c r="B10" s="134"/>
      <c r="C10" s="133"/>
      <c r="D10" s="136"/>
      <c r="E10" s="134"/>
    </row>
    <row r="11" spans="1:5" ht="15.75">
      <c r="A11" s="82" t="str">
        <f>+KV_ÖSSZEFÜGGÉSEK!A12</f>
        <v>2023. évi előirányzat KIADÁSOK</v>
      </c>
      <c r="B11" s="135"/>
      <c r="C11" s="143"/>
      <c r="D11" s="136"/>
      <c r="E11" s="134"/>
    </row>
    <row r="12" spans="1:5" ht="12.75">
      <c r="A12" s="133"/>
      <c r="B12" s="134"/>
      <c r="C12" s="133"/>
      <c r="D12" s="136"/>
      <c r="E12" s="134"/>
    </row>
    <row r="13" spans="1:5" ht="12.75">
      <c r="A13" s="133" t="s">
        <v>541</v>
      </c>
      <c r="B13" s="134">
        <f>+'KV_1.sz.mell.'!C135</f>
        <v>805055527</v>
      </c>
      <c r="C13" s="133" t="s">
        <v>484</v>
      </c>
      <c r="D13" s="136">
        <f>+'KV_5.sz.mell.'!E18+'KV_6.sz.mell.'!E17</f>
        <v>805055527</v>
      </c>
      <c r="E13" s="134">
        <f t="shared" si="0"/>
        <v>0</v>
      </c>
    </row>
    <row r="14" spans="1:5" ht="12.75">
      <c r="A14" s="133" t="s">
        <v>542</v>
      </c>
      <c r="B14" s="134">
        <f>+'KV_1.sz.mell.'!C160</f>
        <v>5477666</v>
      </c>
      <c r="C14" s="133" t="s">
        <v>485</v>
      </c>
      <c r="D14" s="136">
        <f>+'KV_5.sz.mell.'!E29+'KV_6.sz.mell.'!E30</f>
        <v>5477666</v>
      </c>
      <c r="E14" s="134">
        <f t="shared" si="0"/>
        <v>0</v>
      </c>
    </row>
    <row r="15" spans="1:5" ht="12.75">
      <c r="A15" s="133" t="s">
        <v>543</v>
      </c>
      <c r="B15" s="134">
        <f>+'KV_1.sz.mell.'!C161</f>
        <v>810533193</v>
      </c>
      <c r="C15" s="133" t="s">
        <v>486</v>
      </c>
      <c r="D15" s="136">
        <f>+'KV_5.sz.mell.'!E30+'KV_6.sz.mell.'!E31</f>
        <v>810533193</v>
      </c>
      <c r="E15" s="134">
        <f t="shared" si="0"/>
        <v>0</v>
      </c>
    </row>
    <row r="16" spans="1:5" ht="12.75">
      <c r="A16" s="125"/>
      <c r="B16" s="125"/>
      <c r="C16" s="133"/>
      <c r="D16" s="136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view="pageBreakPreview" zoomScale="60" zoomScaleNormal="120" workbookViewId="0" topLeftCell="A1">
      <selection activeCell="B3" sqref="B3"/>
    </sheetView>
  </sheetViews>
  <sheetFormatPr defaultColWidth="9.00390625" defaultRowHeight="12.75"/>
  <cols>
    <col min="1" max="1" width="5.625" style="146" customWidth="1"/>
    <col min="2" max="2" width="35.625" style="146" customWidth="1"/>
    <col min="3" max="6" width="14.00390625" style="146" customWidth="1"/>
    <col min="7" max="16384" width="9.375" style="146" customWidth="1"/>
  </cols>
  <sheetData>
    <row r="1" spans="1:6" ht="15">
      <c r="A1" s="666"/>
      <c r="B1" s="666"/>
      <c r="C1" s="666"/>
      <c r="D1" s="666"/>
      <c r="E1" s="666"/>
      <c r="F1" s="666"/>
    </row>
    <row r="2" spans="1:6" ht="15">
      <c r="A2" s="666"/>
      <c r="B2" s="722" t="str">
        <f>CONCATENATE("7. melléklet ",ALAPADATOK!A7," ",ALAPADATOK!B7," ",ALAPADATOK!C7," ",ALAPADATOK!D7," ",ALAPADATOK!E7," ",ALAPADATOK!F7," ",ALAPADATOK!G7," ",ALAPADATOK!H7)</f>
        <v>7. melléklet a … / 2023 ( … ) önkormányzati rendelethez</v>
      </c>
      <c r="C2" s="722"/>
      <c r="D2" s="722"/>
      <c r="E2" s="722"/>
      <c r="F2" s="722"/>
    </row>
    <row r="3" spans="1:6" ht="15">
      <c r="A3" s="666"/>
      <c r="B3" s="666"/>
      <c r="C3" s="666"/>
      <c r="D3" s="666"/>
      <c r="E3" s="666"/>
      <c r="F3" s="666"/>
    </row>
    <row r="4" spans="1:6" ht="33" customHeight="1">
      <c r="A4" s="736" t="s">
        <v>726</v>
      </c>
      <c r="B4" s="736"/>
      <c r="C4" s="736"/>
      <c r="D4" s="736"/>
      <c r="E4" s="736"/>
      <c r="F4" s="736"/>
    </row>
    <row r="5" spans="1:7" ht="15.75" customHeight="1" thickBot="1">
      <c r="A5" s="667"/>
      <c r="B5" s="667"/>
      <c r="C5" s="737"/>
      <c r="D5" s="737"/>
      <c r="E5" s="744" t="str">
        <f>'KV_6.sz.mell.'!E2</f>
        <v>Forintban!</v>
      </c>
      <c r="F5" s="744"/>
      <c r="G5" s="152"/>
    </row>
    <row r="6" spans="1:6" ht="63" customHeight="1">
      <c r="A6" s="740" t="s">
        <v>16</v>
      </c>
      <c r="B6" s="742" t="s">
        <v>192</v>
      </c>
      <c r="C6" s="742" t="s">
        <v>245</v>
      </c>
      <c r="D6" s="742"/>
      <c r="E6" s="742"/>
      <c r="F6" s="738" t="s">
        <v>496</v>
      </c>
    </row>
    <row r="7" spans="1:6" ht="15.75" thickBot="1">
      <c r="A7" s="741"/>
      <c r="B7" s="743"/>
      <c r="C7" s="475">
        <f>+LEFT(KV_ÖSSZEFÜGGÉSEK!A5,4)+1</f>
        <v>2024</v>
      </c>
      <c r="D7" s="475">
        <f>+C7+1</f>
        <v>2025</v>
      </c>
      <c r="E7" s="475">
        <f>+D7+1</f>
        <v>2026</v>
      </c>
      <c r="F7" s="739"/>
    </row>
    <row r="8" spans="1:6" ht="15.75" thickBot="1">
      <c r="A8" s="149"/>
      <c r="B8" s="150" t="s">
        <v>487</v>
      </c>
      <c r="C8" s="150" t="s">
        <v>488</v>
      </c>
      <c r="D8" s="150" t="s">
        <v>489</v>
      </c>
      <c r="E8" s="150" t="s">
        <v>491</v>
      </c>
      <c r="F8" s="151" t="s">
        <v>490</v>
      </c>
    </row>
    <row r="9" spans="1:6" ht="15">
      <c r="A9" s="148" t="s">
        <v>18</v>
      </c>
      <c r="B9" s="165"/>
      <c r="C9" s="515"/>
      <c r="D9" s="515"/>
      <c r="E9" s="515"/>
      <c r="F9" s="516">
        <f>SUM(C9:E9)</f>
        <v>0</v>
      </c>
    </row>
    <row r="10" spans="1:6" ht="15">
      <c r="A10" s="147" t="s">
        <v>19</v>
      </c>
      <c r="B10" s="166"/>
      <c r="C10" s="517"/>
      <c r="D10" s="517"/>
      <c r="E10" s="517"/>
      <c r="F10" s="518">
        <f>SUM(C10:E10)</f>
        <v>0</v>
      </c>
    </row>
    <row r="11" spans="1:6" ht="15">
      <c r="A11" s="147" t="s">
        <v>20</v>
      </c>
      <c r="B11" s="166"/>
      <c r="C11" s="517"/>
      <c r="D11" s="517"/>
      <c r="E11" s="517"/>
      <c r="F11" s="518">
        <f>SUM(C11:E11)</f>
        <v>0</v>
      </c>
    </row>
    <row r="12" spans="1:6" ht="15">
      <c r="A12" s="147" t="s">
        <v>21</v>
      </c>
      <c r="B12" s="166"/>
      <c r="C12" s="517"/>
      <c r="D12" s="517"/>
      <c r="E12" s="517"/>
      <c r="F12" s="518">
        <f>SUM(C12:E12)</f>
        <v>0</v>
      </c>
    </row>
    <row r="13" spans="1:6" ht="15.75" thickBot="1">
      <c r="A13" s="153" t="s">
        <v>22</v>
      </c>
      <c r="B13" s="167"/>
      <c r="C13" s="519"/>
      <c r="D13" s="519"/>
      <c r="E13" s="519"/>
      <c r="F13" s="518">
        <f>SUM(C13:E13)</f>
        <v>0</v>
      </c>
    </row>
    <row r="14" spans="1:6" s="463" customFormat="1" ht="15" thickBot="1">
      <c r="A14" s="462" t="s">
        <v>23</v>
      </c>
      <c r="B14" s="154" t="s">
        <v>193</v>
      </c>
      <c r="C14" s="520">
        <f>SUM(C9:C13)</f>
        <v>0</v>
      </c>
      <c r="D14" s="520">
        <f>SUM(D9:D13)</f>
        <v>0</v>
      </c>
      <c r="E14" s="520">
        <f>SUM(E9:E13)</f>
        <v>0</v>
      </c>
      <c r="F14" s="52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view="pageBreakPreview" zoomScale="60" zoomScaleNormal="120" workbookViewId="0" topLeftCell="A1">
      <selection activeCell="B3" sqref="B3"/>
    </sheetView>
  </sheetViews>
  <sheetFormatPr defaultColWidth="9.00390625" defaultRowHeight="12.75"/>
  <cols>
    <col min="1" max="1" width="5.625" style="146" customWidth="1"/>
    <col min="2" max="2" width="68.625" style="146" customWidth="1"/>
    <col min="3" max="3" width="19.50390625" style="146" customWidth="1"/>
    <col min="4" max="16384" width="9.375" style="146" customWidth="1"/>
  </cols>
  <sheetData>
    <row r="1" spans="1:3" ht="15">
      <c r="A1" s="666"/>
      <c r="B1" s="666"/>
      <c r="C1" s="666"/>
    </row>
    <row r="2" spans="1:3" ht="15">
      <c r="A2" s="666"/>
      <c r="B2" s="722" t="str">
        <f>CONCATENATE("8. melléklet ",ALAPADATOK!A7," ",ALAPADATOK!B7," ",ALAPADATOK!C7," ",ALAPADATOK!D7," ",ALAPADATOK!E7," ",ALAPADATOK!F7," ",ALAPADATOK!G7," ",ALAPADATOK!H7)</f>
        <v>8. melléklet a … / 2023 ( … ) önkormányzati rendelethez</v>
      </c>
      <c r="C2" s="722"/>
    </row>
    <row r="3" spans="1:3" ht="15">
      <c r="A3" s="666"/>
      <c r="B3" s="666"/>
      <c r="C3" s="666"/>
    </row>
    <row r="4" spans="1:3" ht="33" customHeight="1">
      <c r="A4" s="745" t="s">
        <v>727</v>
      </c>
      <c r="B4" s="745"/>
      <c r="C4" s="745"/>
    </row>
    <row r="5" spans="1:4" ht="15.75" customHeight="1" thickBot="1">
      <c r="A5" s="667"/>
      <c r="B5" s="667"/>
      <c r="C5" s="668" t="str">
        <f>'KV_6.sz.mell.'!E2</f>
        <v>Forintban!</v>
      </c>
      <c r="D5" s="152"/>
    </row>
    <row r="6" spans="1:3" ht="26.25" customHeight="1" thickBot="1">
      <c r="A6" s="669" t="s">
        <v>16</v>
      </c>
      <c r="B6" s="670" t="s">
        <v>191</v>
      </c>
      <c r="C6" s="671" t="str">
        <f>+'KV_1.sz.mell.'!C8</f>
        <v>2023. évi előirányzat</v>
      </c>
    </row>
    <row r="7" spans="1:3" ht="15.75" thickBot="1">
      <c r="A7" s="168"/>
      <c r="B7" s="510" t="s">
        <v>487</v>
      </c>
      <c r="C7" s="511" t="s">
        <v>488</v>
      </c>
    </row>
    <row r="8" spans="1:3" ht="15">
      <c r="A8" s="169" t="s">
        <v>18</v>
      </c>
      <c r="B8" s="352" t="s">
        <v>497</v>
      </c>
      <c r="C8" s="349">
        <v>254350000</v>
      </c>
    </row>
    <row r="9" spans="1:3" ht="24.75">
      <c r="A9" s="170" t="s">
        <v>19</v>
      </c>
      <c r="B9" s="381" t="s">
        <v>242</v>
      </c>
      <c r="C9" s="350"/>
    </row>
    <row r="10" spans="1:3" ht="15">
      <c r="A10" s="170" t="s">
        <v>20</v>
      </c>
      <c r="B10" s="382" t="s">
        <v>498</v>
      </c>
      <c r="C10" s="350"/>
    </row>
    <row r="11" spans="1:3" ht="24.75">
      <c r="A11" s="170" t="s">
        <v>21</v>
      </c>
      <c r="B11" s="382" t="s">
        <v>244</v>
      </c>
      <c r="C11" s="350"/>
    </row>
    <row r="12" spans="1:3" ht="15">
      <c r="A12" s="171" t="s">
        <v>22</v>
      </c>
      <c r="B12" s="382" t="s">
        <v>243</v>
      </c>
      <c r="C12" s="351">
        <v>650000</v>
      </c>
    </row>
    <row r="13" spans="1:3" ht="15.75" thickBot="1">
      <c r="A13" s="170" t="s">
        <v>23</v>
      </c>
      <c r="B13" s="383" t="s">
        <v>499</v>
      </c>
      <c r="C13" s="350"/>
    </row>
    <row r="14" spans="1:3" ht="15.75" thickBot="1">
      <c r="A14" s="746" t="s">
        <v>194</v>
      </c>
      <c r="B14" s="747"/>
      <c r="C14" s="172">
        <f>SUM(C8:C13)</f>
        <v>255000000</v>
      </c>
    </row>
    <row r="15" spans="1:3" ht="23.25" customHeight="1">
      <c r="A15" s="748" t="s">
        <v>221</v>
      </c>
      <c r="B15" s="748"/>
      <c r="C15" s="748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view="pageBreakPreview" zoomScale="60" zoomScaleNormal="120" workbookViewId="0" topLeftCell="A1">
      <selection activeCell="B3" sqref="B3"/>
    </sheetView>
  </sheetViews>
  <sheetFormatPr defaultColWidth="9.00390625" defaultRowHeight="12.75"/>
  <cols>
    <col min="1" max="1" width="5.625" style="146" customWidth="1"/>
    <col min="2" max="2" width="66.875" style="146" customWidth="1"/>
    <col min="3" max="3" width="27.00390625" style="146" customWidth="1"/>
    <col min="4" max="16384" width="9.375" style="146" customWidth="1"/>
  </cols>
  <sheetData>
    <row r="1" spans="1:3" ht="15">
      <c r="A1" s="666"/>
      <c r="B1" s="666"/>
      <c r="C1" s="666"/>
    </row>
    <row r="2" spans="1:3" ht="15">
      <c r="A2" s="666"/>
      <c r="B2" s="722" t="str">
        <f>CONCATENATE("9. melléklet ",ALAPADATOK!A7," ",ALAPADATOK!B7," ",ALAPADATOK!C7," ",ALAPADATOK!D7," ",ALAPADATOK!E7," ",ALAPADATOK!F7," ",ALAPADATOK!G7," ",ALAPADATOK!H7)</f>
        <v>9. melléklet a … / 2023 ( … ) önkormányzati rendelethez</v>
      </c>
      <c r="C2" s="722"/>
    </row>
    <row r="3" spans="1:3" ht="15">
      <c r="A3" s="666"/>
      <c r="B3" s="666"/>
      <c r="C3" s="666"/>
    </row>
    <row r="4" spans="1:3" ht="33" customHeight="1">
      <c r="A4" s="745" t="s">
        <v>667</v>
      </c>
      <c r="B4" s="745"/>
      <c r="C4" s="745"/>
    </row>
    <row r="5" spans="1:4" ht="15.75" customHeight="1" thickBot="1">
      <c r="A5" s="667"/>
      <c r="B5" s="667"/>
      <c r="C5" s="668" t="str">
        <f>'KV_8.sz.mell.'!C5</f>
        <v>Forintban!</v>
      </c>
      <c r="D5" s="152"/>
    </row>
    <row r="6" spans="1:3" ht="26.25" customHeight="1" thickBot="1">
      <c r="A6" s="669" t="s">
        <v>16</v>
      </c>
      <c r="B6" s="670" t="s">
        <v>195</v>
      </c>
      <c r="C6" s="671" t="s">
        <v>220</v>
      </c>
    </row>
    <row r="7" spans="1:3" ht="15.75" thickBot="1">
      <c r="A7" s="168"/>
      <c r="B7" s="510" t="s">
        <v>487</v>
      </c>
      <c r="C7" s="511" t="s">
        <v>488</v>
      </c>
    </row>
    <row r="8" spans="1:3" ht="15">
      <c r="A8" s="169" t="s">
        <v>18</v>
      </c>
      <c r="B8" s="176"/>
      <c r="C8" s="173"/>
    </row>
    <row r="9" spans="1:3" ht="15">
      <c r="A9" s="170" t="s">
        <v>19</v>
      </c>
      <c r="B9" s="177"/>
      <c r="C9" s="174"/>
    </row>
    <row r="10" spans="1:3" ht="15.75" thickBot="1">
      <c r="A10" s="171" t="s">
        <v>20</v>
      </c>
      <c r="B10" s="178"/>
      <c r="C10" s="175"/>
    </row>
    <row r="11" spans="1:3" s="463" customFormat="1" ht="17.25" customHeight="1" thickBot="1">
      <c r="A11" s="464" t="s">
        <v>21</v>
      </c>
      <c r="B11" s="128" t="s">
        <v>196</v>
      </c>
      <c r="C11" s="172">
        <f>SUM(C8:C10)</f>
        <v>0</v>
      </c>
    </row>
    <row r="15" ht="15.75">
      <c r="B15" s="122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view="pageBreakPreview" zoomScale="60" zoomScaleNormal="120" workbookViewId="0" topLeftCell="A1">
      <selection activeCell="B3" sqref="B3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50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12.75">
      <c r="A1" s="637"/>
      <c r="B1" s="624"/>
      <c r="C1" s="624"/>
      <c r="D1" s="624"/>
      <c r="E1" s="624"/>
      <c r="F1" s="624"/>
    </row>
    <row r="2" spans="1:6" ht="18" customHeight="1">
      <c r="A2" s="637"/>
      <c r="B2" s="750" t="str">
        <f>CONCATENATE("10. melléklet ",ALAPADATOK!A7," ",ALAPADATOK!B7," ",ALAPADATOK!C7," ",ALAPADATOK!D7," ",ALAPADATOK!E7," ",ALAPADATOK!F7," ",ALAPADATOK!G7," ",ALAPADATOK!H7)</f>
        <v>10. melléklet a … / 2023 ( … ) önkormányzati rendelethez</v>
      </c>
      <c r="C2" s="751"/>
      <c r="D2" s="751"/>
      <c r="E2" s="751"/>
      <c r="F2" s="751"/>
    </row>
    <row r="3" spans="1:6" ht="12.75">
      <c r="A3" s="637"/>
      <c r="B3" s="624"/>
      <c r="C3" s="624"/>
      <c r="D3" s="624"/>
      <c r="E3" s="624"/>
      <c r="F3" s="624"/>
    </row>
    <row r="4" spans="1:6" ht="25.5" customHeight="1">
      <c r="A4" s="749" t="s">
        <v>0</v>
      </c>
      <c r="B4" s="749"/>
      <c r="C4" s="749"/>
      <c r="D4" s="749"/>
      <c r="E4" s="749"/>
      <c r="F4" s="749"/>
    </row>
    <row r="5" spans="1:6" ht="22.5" customHeight="1" thickBot="1">
      <c r="A5" s="637"/>
      <c r="B5" s="624"/>
      <c r="C5" s="624"/>
      <c r="D5" s="624"/>
      <c r="E5" s="624"/>
      <c r="F5" s="638" t="str">
        <f>'KV_9.sz.mell.'!C5</f>
        <v>Forintban!</v>
      </c>
    </row>
    <row r="6" spans="1:6" s="40" customFormat="1" ht="44.25" customHeight="1" thickBot="1">
      <c r="A6" s="639" t="s">
        <v>63</v>
      </c>
      <c r="B6" s="640" t="s">
        <v>64</v>
      </c>
      <c r="C6" s="640" t="s">
        <v>65</v>
      </c>
      <c r="D6" s="640" t="str">
        <f>+CONCATENATE("Felhasználás   ",LEFT(KV_ÖSSZEFÜGGÉSEK!A5,4)-1,". XII. 31-ig")</f>
        <v>Felhasználás   2022. XII. 31-ig</v>
      </c>
      <c r="E6" s="640" t="str">
        <f>+'KV_1.sz.mell.'!C8</f>
        <v>2023. évi előirányzat</v>
      </c>
      <c r="F6" s="641" t="str">
        <f>+CONCATENATE(LEFT(KV_ÖSSZEFÜGGÉSEK!A5,4),". utáni szükséglet")</f>
        <v>2023. utáni szükséglet</v>
      </c>
    </row>
    <row r="7" spans="1:6" s="50" customFormat="1" ht="12" customHeight="1" thickBot="1">
      <c r="A7" s="48" t="s">
        <v>487</v>
      </c>
      <c r="B7" s="49" t="s">
        <v>488</v>
      </c>
      <c r="C7" s="49" t="s">
        <v>489</v>
      </c>
      <c r="D7" s="49" t="s">
        <v>491</v>
      </c>
      <c r="E7" s="49" t="s">
        <v>490</v>
      </c>
      <c r="F7" s="513" t="s">
        <v>556</v>
      </c>
    </row>
    <row r="8" spans="1:6" ht="15.75" customHeight="1">
      <c r="A8" s="465" t="s">
        <v>715</v>
      </c>
      <c r="B8" s="25">
        <v>635000</v>
      </c>
      <c r="C8" s="467" t="s">
        <v>716</v>
      </c>
      <c r="D8" s="25">
        <v>0</v>
      </c>
      <c r="E8" s="25">
        <v>635000</v>
      </c>
      <c r="F8" s="51">
        <f aca="true" t="shared" si="0" ref="F8:F16">B8-D8-E8</f>
        <v>0</v>
      </c>
    </row>
    <row r="9" spans="1:6" ht="15.75" customHeight="1">
      <c r="A9" s="465" t="s">
        <v>717</v>
      </c>
      <c r="B9" s="25">
        <v>1800500</v>
      </c>
      <c r="C9" s="467" t="s">
        <v>716</v>
      </c>
      <c r="D9" s="25"/>
      <c r="E9" s="25">
        <v>1800500</v>
      </c>
      <c r="F9" s="51">
        <f t="shared" si="0"/>
        <v>0</v>
      </c>
    </row>
    <row r="10" spans="1:6" ht="15.75" customHeight="1">
      <c r="A10" s="465" t="s">
        <v>718</v>
      </c>
      <c r="B10" s="25">
        <v>63500</v>
      </c>
      <c r="C10" s="467" t="s">
        <v>716</v>
      </c>
      <c r="D10" s="25"/>
      <c r="E10" s="25">
        <v>63500</v>
      </c>
      <c r="F10" s="51">
        <f t="shared" si="0"/>
        <v>0</v>
      </c>
    </row>
    <row r="11" spans="1:6" ht="15.75" customHeight="1" thickBot="1">
      <c r="A11" s="706" t="s">
        <v>719</v>
      </c>
      <c r="B11" s="707">
        <v>458700</v>
      </c>
      <c r="C11" s="708" t="s">
        <v>716</v>
      </c>
      <c r="D11" s="707"/>
      <c r="E11" s="707">
        <v>458700</v>
      </c>
      <c r="F11" s="709">
        <f t="shared" si="0"/>
        <v>0</v>
      </c>
    </row>
    <row r="12" spans="1:6" ht="15.75" customHeight="1">
      <c r="A12" s="702" t="s">
        <v>720</v>
      </c>
      <c r="B12" s="703">
        <v>3417000</v>
      </c>
      <c r="C12" s="704" t="s">
        <v>716</v>
      </c>
      <c r="D12" s="703"/>
      <c r="E12" s="703">
        <v>3417000</v>
      </c>
      <c r="F12" s="705">
        <f t="shared" si="0"/>
        <v>0</v>
      </c>
    </row>
    <row r="13" spans="1:6" ht="15.75" customHeight="1">
      <c r="A13" s="466" t="s">
        <v>721</v>
      </c>
      <c r="B13" s="25">
        <v>292100</v>
      </c>
      <c r="C13" s="467" t="s">
        <v>716</v>
      </c>
      <c r="D13" s="25"/>
      <c r="E13" s="25">
        <v>292100</v>
      </c>
      <c r="F13" s="51">
        <f t="shared" si="0"/>
        <v>0</v>
      </c>
    </row>
    <row r="14" spans="1:6" ht="15.75" customHeight="1">
      <c r="A14" s="465" t="s">
        <v>722</v>
      </c>
      <c r="B14" s="25">
        <v>5000000</v>
      </c>
      <c r="C14" s="467" t="s">
        <v>716</v>
      </c>
      <c r="D14" s="25"/>
      <c r="E14" s="25">
        <v>5000000</v>
      </c>
      <c r="F14" s="51">
        <f t="shared" si="0"/>
        <v>0</v>
      </c>
    </row>
    <row r="15" spans="1:6" ht="15.75" customHeight="1">
      <c r="A15" s="465" t="s">
        <v>723</v>
      </c>
      <c r="B15" s="25">
        <v>200577956</v>
      </c>
      <c r="C15" s="467" t="s">
        <v>724</v>
      </c>
      <c r="D15" s="25"/>
      <c r="E15" s="25">
        <v>93314896</v>
      </c>
      <c r="F15" s="51">
        <f t="shared" si="0"/>
        <v>107263060</v>
      </c>
    </row>
    <row r="16" spans="1:6" ht="15.75" customHeight="1" thickBot="1">
      <c r="A16" s="465" t="s">
        <v>725</v>
      </c>
      <c r="B16" s="25">
        <v>12815000</v>
      </c>
      <c r="C16" s="467" t="s">
        <v>716</v>
      </c>
      <c r="D16" s="25"/>
      <c r="E16" s="25">
        <v>12815000</v>
      </c>
      <c r="F16" s="51">
        <f t="shared" si="0"/>
        <v>0</v>
      </c>
    </row>
    <row r="17" spans="1:6" s="55" customFormat="1" ht="18" customHeight="1" thickBot="1">
      <c r="A17" s="184" t="s">
        <v>62</v>
      </c>
      <c r="B17" s="53">
        <f>SUM(B8:B16)</f>
        <v>225059756</v>
      </c>
      <c r="C17" s="116"/>
      <c r="D17" s="53">
        <f>SUM(D8:D16)</f>
        <v>0</v>
      </c>
      <c r="E17" s="53">
        <f>SUM(E8:E16)</f>
        <v>117796696</v>
      </c>
      <c r="F17" s="54">
        <f>SUM(F8:F16)</f>
        <v>107263060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view="pageBreakPreview" zoomScale="60" zoomScaleNormal="120" workbookViewId="0" topLeftCell="A1">
      <selection activeCell="B3" sqref="B3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12.75">
      <c r="A1" s="637"/>
      <c r="B1" s="624"/>
      <c r="C1" s="624"/>
      <c r="D1" s="624"/>
      <c r="E1" s="624"/>
      <c r="F1" s="624"/>
    </row>
    <row r="2" spans="1:6" ht="21" customHeight="1">
      <c r="A2" s="637"/>
      <c r="B2" s="750" t="str">
        <f>CONCATENATE("11. melléklet ",ALAPADATOK!A7," ",ALAPADATOK!B7," ",ALAPADATOK!C7," ",ALAPADATOK!D7," ",ALAPADATOK!E7," ",ALAPADATOK!F7," ",ALAPADATOK!G7," ",ALAPADATOK!H7)</f>
        <v>11. melléklet a … / 2023 ( … ) önkormányzati rendelethez</v>
      </c>
      <c r="C2" s="750"/>
      <c r="D2" s="750"/>
      <c r="E2" s="750"/>
      <c r="F2" s="750"/>
    </row>
    <row r="3" spans="1:6" ht="12.75">
      <c r="A3" s="637"/>
      <c r="B3" s="624"/>
      <c r="C3" s="624"/>
      <c r="D3" s="624"/>
      <c r="E3" s="624"/>
      <c r="F3" s="624"/>
    </row>
    <row r="4" spans="1:6" ht="24.75" customHeight="1">
      <c r="A4" s="749" t="s">
        <v>1</v>
      </c>
      <c r="B4" s="749"/>
      <c r="C4" s="749"/>
      <c r="D4" s="749"/>
      <c r="E4" s="749"/>
      <c r="F4" s="749"/>
    </row>
    <row r="5" spans="1:6" ht="23.25" customHeight="1" thickBot="1">
      <c r="A5" s="637"/>
      <c r="B5" s="624"/>
      <c r="C5" s="624"/>
      <c r="D5" s="624"/>
      <c r="E5" s="624"/>
      <c r="F5" s="638" t="str">
        <f>'KV_10.sz.mell.'!F5</f>
        <v>Forintban!</v>
      </c>
    </row>
    <row r="6" spans="1:6" s="40" customFormat="1" ht="48.75" customHeight="1" thickBot="1">
      <c r="A6" s="639" t="s">
        <v>66</v>
      </c>
      <c r="B6" s="640" t="s">
        <v>64</v>
      </c>
      <c r="C6" s="640" t="s">
        <v>65</v>
      </c>
      <c r="D6" s="640" t="str">
        <f>+'KV_10.sz.mell.'!D6</f>
        <v>Felhasználás   2022. XII. 31-ig</v>
      </c>
      <c r="E6" s="640" t="str">
        <f>+'KV_10.sz.mell.'!E6</f>
        <v>2023. évi előirányzat</v>
      </c>
      <c r="F6" s="642" t="str">
        <f>+CONCATENATE(LEFT(KV_ÖSSZEFÜGGÉSEK!A5,4),". utáni szükséglet ",CHAR(10),"")</f>
        <v>2023. utáni szükséglet 
</v>
      </c>
    </row>
    <row r="7" spans="1:6" s="50" customFormat="1" ht="15" customHeight="1" thickBot="1">
      <c r="A7" s="48" t="s">
        <v>487</v>
      </c>
      <c r="B7" s="49" t="s">
        <v>488</v>
      </c>
      <c r="C7" s="49" t="s">
        <v>489</v>
      </c>
      <c r="D7" s="49" t="s">
        <v>491</v>
      </c>
      <c r="E7" s="49" t="s">
        <v>490</v>
      </c>
      <c r="F7" s="514" t="s">
        <v>556</v>
      </c>
    </row>
    <row r="8" spans="1:6" ht="15.75" customHeight="1">
      <c r="A8" s="56"/>
      <c r="B8" s="57"/>
      <c r="C8" s="468"/>
      <c r="D8" s="57"/>
      <c r="E8" s="57"/>
      <c r="F8" s="58">
        <f aca="true" t="shared" si="0" ref="F8:F24">B8-D8-E8</f>
        <v>0</v>
      </c>
    </row>
    <row r="9" spans="1:6" ht="15.75" customHeight="1">
      <c r="A9" s="56"/>
      <c r="B9" s="57"/>
      <c r="C9" s="468"/>
      <c r="D9" s="57"/>
      <c r="E9" s="57"/>
      <c r="F9" s="58">
        <f t="shared" si="0"/>
        <v>0</v>
      </c>
    </row>
    <row r="10" spans="1:6" ht="15.75" customHeight="1">
      <c r="A10" s="56"/>
      <c r="B10" s="57"/>
      <c r="C10" s="468"/>
      <c r="D10" s="57"/>
      <c r="E10" s="57"/>
      <c r="F10" s="58">
        <f t="shared" si="0"/>
        <v>0</v>
      </c>
    </row>
    <row r="11" spans="1:6" ht="15.75" customHeight="1">
      <c r="A11" s="56"/>
      <c r="B11" s="57"/>
      <c r="C11" s="468"/>
      <c r="D11" s="57"/>
      <c r="E11" s="57"/>
      <c r="F11" s="58">
        <f t="shared" si="0"/>
        <v>0</v>
      </c>
    </row>
    <row r="12" spans="1:6" ht="15.75" customHeight="1">
      <c r="A12" s="56"/>
      <c r="B12" s="57"/>
      <c r="C12" s="468"/>
      <c r="D12" s="57"/>
      <c r="E12" s="57"/>
      <c r="F12" s="58">
        <f t="shared" si="0"/>
        <v>0</v>
      </c>
    </row>
    <row r="13" spans="1:6" ht="15.75" customHeight="1">
      <c r="A13" s="56"/>
      <c r="B13" s="57"/>
      <c r="C13" s="468"/>
      <c r="D13" s="57"/>
      <c r="E13" s="57"/>
      <c r="F13" s="58">
        <f t="shared" si="0"/>
        <v>0</v>
      </c>
    </row>
    <row r="14" spans="1:6" ht="15.75" customHeight="1">
      <c r="A14" s="56"/>
      <c r="B14" s="57"/>
      <c r="C14" s="468"/>
      <c r="D14" s="57"/>
      <c r="E14" s="57"/>
      <c r="F14" s="58">
        <f t="shared" si="0"/>
        <v>0</v>
      </c>
    </row>
    <row r="15" spans="1:6" ht="15.75" customHeight="1">
      <c r="A15" s="56"/>
      <c r="B15" s="57"/>
      <c r="C15" s="468"/>
      <c r="D15" s="57"/>
      <c r="E15" s="57"/>
      <c r="F15" s="58">
        <f t="shared" si="0"/>
        <v>0</v>
      </c>
    </row>
    <row r="16" spans="1:6" ht="15.75" customHeight="1">
      <c r="A16" s="56"/>
      <c r="B16" s="57"/>
      <c r="C16" s="468"/>
      <c r="D16" s="57"/>
      <c r="E16" s="57"/>
      <c r="F16" s="58">
        <f t="shared" si="0"/>
        <v>0</v>
      </c>
    </row>
    <row r="17" spans="1:6" ht="15.75" customHeight="1">
      <c r="A17" s="56"/>
      <c r="B17" s="57"/>
      <c r="C17" s="468"/>
      <c r="D17" s="57"/>
      <c r="E17" s="57"/>
      <c r="F17" s="58">
        <f t="shared" si="0"/>
        <v>0</v>
      </c>
    </row>
    <row r="18" spans="1:6" ht="15.75" customHeight="1">
      <c r="A18" s="56"/>
      <c r="B18" s="57"/>
      <c r="C18" s="468"/>
      <c r="D18" s="57"/>
      <c r="E18" s="57"/>
      <c r="F18" s="58">
        <f t="shared" si="0"/>
        <v>0</v>
      </c>
    </row>
    <row r="19" spans="1:6" ht="15.75" customHeight="1">
      <c r="A19" s="56"/>
      <c r="B19" s="57"/>
      <c r="C19" s="468"/>
      <c r="D19" s="57"/>
      <c r="E19" s="57"/>
      <c r="F19" s="58">
        <f t="shared" si="0"/>
        <v>0</v>
      </c>
    </row>
    <row r="20" spans="1:6" ht="15.75" customHeight="1">
      <c r="A20" s="56"/>
      <c r="B20" s="57"/>
      <c r="C20" s="468"/>
      <c r="D20" s="57"/>
      <c r="E20" s="57"/>
      <c r="F20" s="58">
        <f t="shared" si="0"/>
        <v>0</v>
      </c>
    </row>
    <row r="21" spans="1:6" ht="15.75" customHeight="1">
      <c r="A21" s="56"/>
      <c r="B21" s="57"/>
      <c r="C21" s="468"/>
      <c r="D21" s="57"/>
      <c r="E21" s="57"/>
      <c r="F21" s="58">
        <f t="shared" si="0"/>
        <v>0</v>
      </c>
    </row>
    <row r="22" spans="1:6" ht="15.75" customHeight="1">
      <c r="A22" s="56"/>
      <c r="B22" s="57"/>
      <c r="C22" s="468"/>
      <c r="D22" s="57"/>
      <c r="E22" s="57"/>
      <c r="F22" s="58">
        <f t="shared" si="0"/>
        <v>0</v>
      </c>
    </row>
    <row r="23" spans="1:6" ht="15.75" customHeight="1">
      <c r="A23" s="56"/>
      <c r="B23" s="57"/>
      <c r="C23" s="468"/>
      <c r="D23" s="57"/>
      <c r="E23" s="57"/>
      <c r="F23" s="58">
        <f t="shared" si="0"/>
        <v>0</v>
      </c>
    </row>
    <row r="24" spans="1:6" ht="15.75" customHeight="1" thickBot="1">
      <c r="A24" s="59"/>
      <c r="B24" s="60"/>
      <c r="C24" s="469"/>
      <c r="D24" s="60"/>
      <c r="E24" s="60"/>
      <c r="F24" s="61">
        <f t="shared" si="0"/>
        <v>0</v>
      </c>
    </row>
    <row r="25" spans="1:6" s="55" customFormat="1" ht="18" customHeight="1" thickBot="1">
      <c r="A25" s="184" t="s">
        <v>62</v>
      </c>
      <c r="B25" s="185">
        <f>SUM(B8:B24)</f>
        <v>0</v>
      </c>
      <c r="C25" s="117"/>
      <c r="D25" s="185">
        <f>SUM(D8:D24)</f>
        <v>0</v>
      </c>
      <c r="E25" s="185">
        <f>SUM(E8:E24)</f>
        <v>0</v>
      </c>
      <c r="F25" s="62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5"/>
  <sheetViews>
    <sheetView view="pageBreakPreview" zoomScale="60" zoomScaleNormal="120" workbookViewId="0" topLeftCell="A1">
      <selection activeCell="A2" sqref="A2"/>
    </sheetView>
  </sheetViews>
  <sheetFormatPr defaultColWidth="9.00390625" defaultRowHeight="12.75"/>
  <cols>
    <col min="1" max="1" width="38.625" style="42" customWidth="1"/>
    <col min="2" max="5" width="13.875" style="42" customWidth="1"/>
    <col min="6" max="16384" width="9.375" style="42" customWidth="1"/>
  </cols>
  <sheetData>
    <row r="1" spans="1:5" ht="15">
      <c r="A1" s="754" t="str">
        <f>CONCATENATE("12. melléklet ",ALAPADATOK!A7," ",ALAPADATOK!B7," ",ALAPADATOK!C7," ",ALAPADATOK!D7," ",ALAPADATOK!E7," ",ALAPADATOK!F7," ",ALAPADATOK!G7," ",ALAPADATOK!H7)</f>
        <v>12. melléklet a … / 2023 ( … ) önkormányzati rendelethez</v>
      </c>
      <c r="B1" s="755"/>
      <c r="C1" s="755"/>
      <c r="D1" s="755"/>
      <c r="E1" s="755"/>
    </row>
    <row r="2" spans="1:5" ht="10.5" customHeight="1">
      <c r="A2" s="653"/>
      <c r="B2" s="654"/>
      <c r="C2" s="654"/>
      <c r="D2" s="654"/>
      <c r="E2" s="654"/>
    </row>
    <row r="3" spans="1:5" ht="15.75">
      <c r="A3" s="752" t="s">
        <v>657</v>
      </c>
      <c r="B3" s="753"/>
      <c r="C3" s="753"/>
      <c r="D3" s="753"/>
      <c r="E3" s="753"/>
    </row>
    <row r="4" spans="1:5" ht="15.75">
      <c r="A4" s="752" t="s">
        <v>658</v>
      </c>
      <c r="B4" s="752"/>
      <c r="C4" s="752"/>
      <c r="D4" s="752"/>
      <c r="E4" s="752"/>
    </row>
    <row r="5" spans="1:5" ht="15.75">
      <c r="A5" s="556" t="s">
        <v>133</v>
      </c>
      <c r="B5" s="777" t="s">
        <v>728</v>
      </c>
      <c r="C5" s="777"/>
      <c r="D5" s="777"/>
      <c r="E5" s="777"/>
    </row>
    <row r="6" spans="1:5" ht="14.25" thickBot="1">
      <c r="A6" s="157"/>
      <c r="B6" s="157"/>
      <c r="C6" s="157"/>
      <c r="D6" s="778" t="str">
        <f>'KV_11.sz.mell.'!F5</f>
        <v>Forintban!</v>
      </c>
      <c r="E6" s="778"/>
    </row>
    <row r="7" spans="1:5" ht="15" customHeight="1" thickBot="1">
      <c r="A7" s="643" t="s">
        <v>126</v>
      </c>
      <c r="B7" s="644" t="str">
        <f>CONCATENATE((LEFT(KV_ÖSSZEFÜGGÉSEK!A5,4)),".")</f>
        <v>2023.</v>
      </c>
      <c r="C7" s="644" t="str">
        <f>CONCATENATE((LEFT(KV_ÖSSZEFÜGGÉSEK!A5,4))+1,".")</f>
        <v>2024.</v>
      </c>
      <c r="D7" s="644" t="str">
        <f>CONCATENATE((LEFT(KV_ÖSSZEFÜGGÉSEK!A5,4))+1,". után")</f>
        <v>2024. után</v>
      </c>
      <c r="E7" s="645" t="s">
        <v>50</v>
      </c>
    </row>
    <row r="8" spans="1:5" ht="12.75">
      <c r="A8" s="209" t="s">
        <v>127</v>
      </c>
      <c r="B8" s="83">
        <v>4914390</v>
      </c>
      <c r="C8" s="83"/>
      <c r="D8" s="83"/>
      <c r="E8" s="210">
        <f aca="true" t="shared" si="0" ref="E8:E14">SUM(B8:D8)</f>
        <v>4914390</v>
      </c>
    </row>
    <row r="9" spans="1:5" ht="12.75">
      <c r="A9" s="211" t="s">
        <v>140</v>
      </c>
      <c r="B9" s="84"/>
      <c r="C9" s="84"/>
      <c r="D9" s="84"/>
      <c r="E9" s="212">
        <f t="shared" si="0"/>
        <v>0</v>
      </c>
    </row>
    <row r="10" spans="1:5" ht="12.75">
      <c r="A10" s="213" t="s">
        <v>128</v>
      </c>
      <c r="B10" s="85"/>
      <c r="C10" s="85"/>
      <c r="D10" s="85"/>
      <c r="E10" s="214">
        <f t="shared" si="0"/>
        <v>0</v>
      </c>
    </row>
    <row r="11" spans="1:5" ht="12.75">
      <c r="A11" s="213" t="s">
        <v>142</v>
      </c>
      <c r="B11" s="85"/>
      <c r="C11" s="85"/>
      <c r="D11" s="85"/>
      <c r="E11" s="214">
        <f t="shared" si="0"/>
        <v>0</v>
      </c>
    </row>
    <row r="12" spans="1:5" ht="12.75">
      <c r="A12" s="213" t="s">
        <v>129</v>
      </c>
      <c r="B12" s="85"/>
      <c r="C12" s="85"/>
      <c r="D12" s="85"/>
      <c r="E12" s="214">
        <f t="shared" si="0"/>
        <v>0</v>
      </c>
    </row>
    <row r="13" spans="1:5" ht="12.75">
      <c r="A13" s="213" t="s">
        <v>130</v>
      </c>
      <c r="B13" s="85"/>
      <c r="C13" s="85"/>
      <c r="D13" s="85"/>
      <c r="E13" s="214">
        <f t="shared" si="0"/>
        <v>0</v>
      </c>
    </row>
    <row r="14" spans="1:5" ht="13.5" thickBot="1">
      <c r="A14" s="86"/>
      <c r="B14" s="87"/>
      <c r="C14" s="87"/>
      <c r="D14" s="87"/>
      <c r="E14" s="214">
        <f t="shared" si="0"/>
        <v>0</v>
      </c>
    </row>
    <row r="15" spans="1:5" ht="13.5" thickBot="1">
      <c r="A15" s="215" t="s">
        <v>132</v>
      </c>
      <c r="B15" s="216">
        <f>B8+SUM(B10:B14)</f>
        <v>4914390</v>
      </c>
      <c r="C15" s="216">
        <f>C8+SUM(C10:C14)</f>
        <v>0</v>
      </c>
      <c r="D15" s="216">
        <f>D8+SUM(D10:D14)</f>
        <v>0</v>
      </c>
      <c r="E15" s="217">
        <f>E8+SUM(E10:E14)</f>
        <v>4914390</v>
      </c>
    </row>
    <row r="16" spans="1:5" ht="13.5" thickBot="1">
      <c r="A16" s="46"/>
      <c r="B16" s="46"/>
      <c r="C16" s="46"/>
      <c r="D16" s="46"/>
      <c r="E16" s="46"/>
    </row>
    <row r="17" spans="1:5" ht="15" customHeight="1" thickBot="1">
      <c r="A17" s="206" t="s">
        <v>131</v>
      </c>
      <c r="B17" s="207" t="str">
        <f>+B7</f>
        <v>2023.</v>
      </c>
      <c r="C17" s="207" t="str">
        <f>+C7</f>
        <v>2024.</v>
      </c>
      <c r="D17" s="207" t="str">
        <f>+D7</f>
        <v>2024. után</v>
      </c>
      <c r="E17" s="208" t="s">
        <v>50</v>
      </c>
    </row>
    <row r="18" spans="1:5" ht="12.75">
      <c r="A18" s="209" t="s">
        <v>136</v>
      </c>
      <c r="B18" s="83">
        <v>2507325</v>
      </c>
      <c r="C18" s="83"/>
      <c r="D18" s="83"/>
      <c r="E18" s="210">
        <f aca="true" t="shared" si="1" ref="E18:E23">SUM(B18:D18)</f>
        <v>2507325</v>
      </c>
    </row>
    <row r="19" spans="1:5" ht="12.75">
      <c r="A19" s="218" t="s">
        <v>137</v>
      </c>
      <c r="B19" s="85">
        <v>93314896</v>
      </c>
      <c r="C19" s="85"/>
      <c r="D19" s="85"/>
      <c r="E19" s="214">
        <f t="shared" si="1"/>
        <v>93314896</v>
      </c>
    </row>
    <row r="20" spans="1:5" ht="12.75">
      <c r="A20" s="213" t="s">
        <v>138</v>
      </c>
      <c r="B20" s="85">
        <v>4366699</v>
      </c>
      <c r="C20" s="85"/>
      <c r="D20" s="85"/>
      <c r="E20" s="214">
        <f t="shared" si="1"/>
        <v>4366699</v>
      </c>
    </row>
    <row r="21" spans="1:5" ht="12.75">
      <c r="A21" s="213" t="s">
        <v>139</v>
      </c>
      <c r="B21" s="85"/>
      <c r="C21" s="85"/>
      <c r="D21" s="85"/>
      <c r="E21" s="214">
        <f t="shared" si="1"/>
        <v>0</v>
      </c>
    </row>
    <row r="22" spans="1:5" ht="12.75">
      <c r="A22" s="88"/>
      <c r="B22" s="85"/>
      <c r="C22" s="85"/>
      <c r="D22" s="85"/>
      <c r="E22" s="214">
        <f t="shared" si="1"/>
        <v>0</v>
      </c>
    </row>
    <row r="23" spans="1:5" ht="13.5" thickBot="1">
      <c r="A23" s="86"/>
      <c r="B23" s="87"/>
      <c r="C23" s="87"/>
      <c r="D23" s="87"/>
      <c r="E23" s="214">
        <f t="shared" si="1"/>
        <v>0</v>
      </c>
    </row>
    <row r="24" spans="1:5" ht="13.5" thickBot="1">
      <c r="A24" s="215" t="s">
        <v>52</v>
      </c>
      <c r="B24" s="216">
        <f>SUM(B18:B23)</f>
        <v>100188920</v>
      </c>
      <c r="C24" s="216">
        <f>SUM(C18:C23)</f>
        <v>0</v>
      </c>
      <c r="D24" s="216">
        <f>SUM(D18:D23)</f>
        <v>0</v>
      </c>
      <c r="E24" s="217">
        <f>SUM(E18:E23)</f>
        <v>100188920</v>
      </c>
    </row>
    <row r="25" spans="1:5" ht="12.75">
      <c r="A25" s="205"/>
      <c r="B25" s="205"/>
      <c r="C25" s="205"/>
      <c r="D25" s="205"/>
      <c r="E25" s="205"/>
    </row>
    <row r="26" spans="1:5" ht="12.75">
      <c r="A26" s="205"/>
      <c r="B26" s="205"/>
      <c r="C26" s="205"/>
      <c r="D26" s="205"/>
      <c r="E26" s="205"/>
    </row>
    <row r="27" spans="1:5" ht="14.25">
      <c r="A27" s="763" t="str">
        <f>+CONCATENATE("Önkormányzaton kívüli EU-s projektekhez történő hozzájárulás ",LEFT(KV_ÖSSZEFÜGGÉSEK!A5,4),". évi előirányzat")</f>
        <v>Önkormányzaton kívüli EU-s projektekhez történő hozzájárulás 2023. évi előirányzat</v>
      </c>
      <c r="B27" s="763"/>
      <c r="C27" s="763"/>
      <c r="D27" s="763"/>
      <c r="E27" s="763"/>
    </row>
    <row r="28" spans="1:5" ht="13.5" thickBot="1">
      <c r="A28" s="205"/>
      <c r="B28" s="205"/>
      <c r="C28" s="205"/>
      <c r="D28" s="205"/>
      <c r="E28" s="205"/>
    </row>
    <row r="29" spans="1:8" ht="13.5" thickBot="1">
      <c r="A29" s="768" t="s">
        <v>134</v>
      </c>
      <c r="B29" s="769"/>
      <c r="C29" s="770"/>
      <c r="D29" s="766" t="s">
        <v>559</v>
      </c>
      <c r="E29" s="767"/>
      <c r="H29" s="43"/>
    </row>
    <row r="30" spans="1:5" ht="12.75">
      <c r="A30" s="771"/>
      <c r="B30" s="772"/>
      <c r="C30" s="773"/>
      <c r="D30" s="759"/>
      <c r="E30" s="760"/>
    </row>
    <row r="31" spans="1:5" ht="13.5" thickBot="1">
      <c r="A31" s="774"/>
      <c r="B31" s="775"/>
      <c r="C31" s="776"/>
      <c r="D31" s="761"/>
      <c r="E31" s="762"/>
    </row>
    <row r="32" spans="1:5" ht="13.5" thickBot="1">
      <c r="A32" s="756" t="s">
        <v>52</v>
      </c>
      <c r="B32" s="757"/>
      <c r="C32" s="758"/>
      <c r="D32" s="764">
        <f>SUM(D30:E31)</f>
        <v>0</v>
      </c>
      <c r="E32" s="765"/>
    </row>
    <row r="33" spans="1:5" ht="12.75">
      <c r="A33" s="157"/>
      <c r="B33" s="157"/>
      <c r="C33" s="157"/>
      <c r="D33" s="157"/>
      <c r="E33" s="157"/>
    </row>
    <row r="34" spans="1:5" ht="12.75">
      <c r="A34" s="157"/>
      <c r="B34" s="157"/>
      <c r="C34" s="157"/>
      <c r="D34" s="157"/>
      <c r="E34" s="157"/>
    </row>
    <row r="35" spans="1:5" ht="12.75">
      <c r="A35" s="157"/>
      <c r="B35" s="157"/>
      <c r="C35" s="157"/>
      <c r="D35" s="157"/>
      <c r="E35" s="157"/>
    </row>
    <row r="36" spans="1:5" ht="12.75">
      <c r="A36" s="157"/>
      <c r="B36" s="157"/>
      <c r="C36" s="157"/>
      <c r="D36" s="157"/>
      <c r="E36" s="157"/>
    </row>
    <row r="37" spans="1:5" ht="12.75">
      <c r="A37" s="157"/>
      <c r="B37" s="157"/>
      <c r="C37" s="157"/>
      <c r="D37" s="157"/>
      <c r="E37" s="157"/>
    </row>
    <row r="38" spans="1:5" ht="12.75">
      <c r="A38" s="157"/>
      <c r="B38" s="157"/>
      <c r="C38" s="157"/>
      <c r="D38" s="157"/>
      <c r="E38" s="157"/>
    </row>
    <row r="39" spans="1:5" ht="12.75">
      <c r="A39" s="157"/>
      <c r="B39" s="157"/>
      <c r="C39" s="157"/>
      <c r="D39" s="157"/>
      <c r="E39" s="157"/>
    </row>
    <row r="40" spans="1:5" ht="12.75">
      <c r="A40" s="157"/>
      <c r="B40" s="157"/>
      <c r="C40" s="157"/>
      <c r="D40" s="157"/>
      <c r="E40" s="157"/>
    </row>
    <row r="41" spans="1:5" ht="12.75">
      <c r="A41" s="157"/>
      <c r="B41" s="157"/>
      <c r="C41" s="157"/>
      <c r="D41" s="157"/>
      <c r="E41" s="157"/>
    </row>
    <row r="42" spans="1:5" ht="12.75">
      <c r="A42" s="157"/>
      <c r="B42" s="157"/>
      <c r="C42" s="157"/>
      <c r="D42" s="157"/>
      <c r="E42" s="157"/>
    </row>
    <row r="43" spans="1:5" ht="12.75">
      <c r="A43" s="157"/>
      <c r="B43" s="157"/>
      <c r="C43" s="157"/>
      <c r="D43" s="157"/>
      <c r="E43" s="157"/>
    </row>
    <row r="44" spans="1:5" ht="12.75">
      <c r="A44" s="157"/>
      <c r="B44" s="157"/>
      <c r="C44" s="157"/>
      <c r="D44" s="157"/>
      <c r="E44" s="157"/>
    </row>
    <row r="45" spans="1:5" ht="12.75">
      <c r="A45" s="157"/>
      <c r="B45" s="157"/>
      <c r="C45" s="157"/>
      <c r="D45" s="157"/>
      <c r="E45" s="157"/>
    </row>
    <row r="46" spans="1:5" ht="12.75">
      <c r="A46" s="157"/>
      <c r="B46" s="157"/>
      <c r="C46" s="157"/>
      <c r="D46" s="157"/>
      <c r="E46" s="157"/>
    </row>
    <row r="47" spans="1:5" ht="12.75">
      <c r="A47" s="157"/>
      <c r="B47" s="157"/>
      <c r="C47" s="157"/>
      <c r="D47" s="157"/>
      <c r="E47" s="157"/>
    </row>
    <row r="48" spans="1:5" ht="12.75">
      <c r="A48" s="157"/>
      <c r="B48" s="157"/>
      <c r="C48" s="157"/>
      <c r="D48" s="157"/>
      <c r="E48" s="157"/>
    </row>
    <row r="49" spans="1:5" ht="12.75">
      <c r="A49" s="157"/>
      <c r="B49" s="157"/>
      <c r="C49" s="157"/>
      <c r="D49" s="157"/>
      <c r="E49" s="157"/>
    </row>
    <row r="50" spans="1:5" ht="12.75">
      <c r="A50" s="157"/>
      <c r="B50" s="157"/>
      <c r="C50" s="157"/>
      <c r="D50" s="157"/>
      <c r="E50" s="157"/>
    </row>
    <row r="51" spans="1:5" ht="12.75">
      <c r="A51" s="157"/>
      <c r="B51" s="157"/>
      <c r="C51" s="157"/>
      <c r="D51" s="157"/>
      <c r="E51" s="157"/>
    </row>
    <row r="52" spans="1:5" ht="12.75">
      <c r="A52" s="157"/>
      <c r="B52" s="157"/>
      <c r="C52" s="157"/>
      <c r="D52" s="157"/>
      <c r="E52" s="157"/>
    </row>
    <row r="53" spans="1:5" ht="12.75">
      <c r="A53" s="157"/>
      <c r="B53" s="157"/>
      <c r="C53" s="157"/>
      <c r="D53" s="157"/>
      <c r="E53" s="157"/>
    </row>
    <row r="54" spans="1:5" ht="12.75">
      <c r="A54" s="157"/>
      <c r="B54" s="157"/>
      <c r="C54" s="157"/>
      <c r="D54" s="157"/>
      <c r="E54" s="157"/>
    </row>
    <row r="55" spans="1:5" ht="12.75">
      <c r="A55" s="157"/>
      <c r="B55" s="157"/>
      <c r="C55" s="157"/>
      <c r="D55" s="157"/>
      <c r="E55" s="157"/>
    </row>
    <row r="56" spans="1:5" ht="12.75">
      <c r="A56" s="157"/>
      <c r="B56" s="157"/>
      <c r="C56" s="157"/>
      <c r="D56" s="157"/>
      <c r="E56" s="157"/>
    </row>
    <row r="57" spans="1:5" ht="12.75">
      <c r="A57" s="157"/>
      <c r="B57" s="157"/>
      <c r="C57" s="157"/>
      <c r="D57" s="157"/>
      <c r="E57" s="157"/>
    </row>
    <row r="58" spans="1:5" ht="12.75">
      <c r="A58" s="157"/>
      <c r="B58" s="157"/>
      <c r="C58" s="157"/>
      <c r="D58" s="157"/>
      <c r="E58" s="157"/>
    </row>
    <row r="59" spans="1:5" ht="12.75">
      <c r="A59" s="157"/>
      <c r="B59" s="157"/>
      <c r="C59" s="157"/>
      <c r="D59" s="157"/>
      <c r="E59" s="157"/>
    </row>
    <row r="60" spans="1:5" ht="12.75">
      <c r="A60" s="157"/>
      <c r="B60" s="157"/>
      <c r="C60" s="157"/>
      <c r="D60" s="157"/>
      <c r="E60" s="157"/>
    </row>
    <row r="61" spans="1:5" ht="12.75">
      <c r="A61" s="157"/>
      <c r="B61" s="157"/>
      <c r="C61" s="157"/>
      <c r="D61" s="157"/>
      <c r="E61" s="157"/>
    </row>
    <row r="62" spans="1:5" ht="12.75">
      <c r="A62" s="157"/>
      <c r="B62" s="157"/>
      <c r="C62" s="157"/>
      <c r="D62" s="157"/>
      <c r="E62" s="157"/>
    </row>
    <row r="63" spans="1:5" ht="12.75">
      <c r="A63" s="157"/>
      <c r="B63" s="157"/>
      <c r="C63" s="157"/>
      <c r="D63" s="157"/>
      <c r="E63" s="157"/>
    </row>
    <row r="64" spans="1:5" ht="12.75">
      <c r="A64" s="157"/>
      <c r="B64" s="157"/>
      <c r="C64" s="157"/>
      <c r="D64" s="157"/>
      <c r="E64" s="157"/>
    </row>
    <row r="65" spans="1:5" ht="12.75">
      <c r="A65" s="157"/>
      <c r="B65" s="157"/>
      <c r="C65" s="157"/>
      <c r="D65" s="157"/>
      <c r="E65" s="157"/>
    </row>
    <row r="66" spans="1:5" ht="12.75">
      <c r="A66" s="157"/>
      <c r="B66" s="157"/>
      <c r="C66" s="157"/>
      <c r="D66" s="157"/>
      <c r="E66" s="157"/>
    </row>
    <row r="67" spans="1:5" ht="12.75">
      <c r="A67" s="157"/>
      <c r="B67" s="157"/>
      <c r="C67" s="157"/>
      <c r="D67" s="157"/>
      <c r="E67" s="157"/>
    </row>
    <row r="68" spans="1:5" ht="12.75">
      <c r="A68" s="157"/>
      <c r="B68" s="157"/>
      <c r="C68" s="157"/>
      <c r="D68" s="157"/>
      <c r="E68" s="157"/>
    </row>
    <row r="69" spans="1:5" ht="12.75">
      <c r="A69" s="157"/>
      <c r="B69" s="157"/>
      <c r="C69" s="157"/>
      <c r="D69" s="157"/>
      <c r="E69" s="157"/>
    </row>
    <row r="70" spans="1:5" ht="12.75">
      <c r="A70" s="157"/>
      <c r="B70" s="157"/>
      <c r="C70" s="157"/>
      <c r="D70" s="157"/>
      <c r="E70" s="157"/>
    </row>
    <row r="71" spans="1:5" ht="12.75">
      <c r="A71" s="157"/>
      <c r="B71" s="157"/>
      <c r="C71" s="157"/>
      <c r="D71" s="157"/>
      <c r="E71" s="157"/>
    </row>
    <row r="72" spans="1:5" ht="12.75">
      <c r="A72" s="157"/>
      <c r="B72" s="157"/>
      <c r="C72" s="157"/>
      <c r="D72" s="157"/>
      <c r="E72" s="157"/>
    </row>
    <row r="73" spans="1:5" ht="12.75">
      <c r="A73" s="157"/>
      <c r="B73" s="157"/>
      <c r="C73" s="157"/>
      <c r="D73" s="157"/>
      <c r="E73" s="157"/>
    </row>
    <row r="74" spans="1:5" ht="12.75">
      <c r="A74" s="157"/>
      <c r="B74" s="157"/>
      <c r="C74" s="157"/>
      <c r="D74" s="157"/>
      <c r="E74" s="157"/>
    </row>
    <row r="75" spans="1:5" ht="12.75">
      <c r="A75" s="157"/>
      <c r="B75" s="157"/>
      <c r="C75" s="157"/>
      <c r="D75" s="157"/>
      <c r="E75" s="157"/>
    </row>
    <row r="76" spans="1:5" ht="12.75">
      <c r="A76" s="157"/>
      <c r="B76" s="157"/>
      <c r="C76" s="157"/>
      <c r="D76" s="157"/>
      <c r="E76" s="157"/>
    </row>
    <row r="77" spans="1:5" ht="12.75">
      <c r="A77" s="157"/>
      <c r="B77" s="157"/>
      <c r="C77" s="157"/>
      <c r="D77" s="157"/>
      <c r="E77" s="157"/>
    </row>
    <row r="78" spans="1:5" ht="12.75">
      <c r="A78" s="157"/>
      <c r="B78" s="157"/>
      <c r="C78" s="157"/>
      <c r="D78" s="157"/>
      <c r="E78" s="157"/>
    </row>
    <row r="79" spans="1:5" ht="12.75">
      <c r="A79" s="157"/>
      <c r="B79" s="157"/>
      <c r="C79" s="157"/>
      <c r="D79" s="157"/>
      <c r="E79" s="157"/>
    </row>
    <row r="80" spans="1:5" ht="12.75">
      <c r="A80" s="157"/>
      <c r="B80" s="157"/>
      <c r="C80" s="157"/>
      <c r="D80" s="157"/>
      <c r="E80" s="157"/>
    </row>
    <row r="81" spans="1:5" ht="12.75">
      <c r="A81" s="157"/>
      <c r="B81" s="157"/>
      <c r="C81" s="157"/>
      <c r="D81" s="157"/>
      <c r="E81" s="157"/>
    </row>
    <row r="82" spans="1:5" ht="12.75">
      <c r="A82" s="157"/>
      <c r="B82" s="157"/>
      <c r="C82" s="157"/>
      <c r="D82" s="157"/>
      <c r="E82" s="157"/>
    </row>
    <row r="83" spans="1:5" ht="12.75">
      <c r="A83" s="157"/>
      <c r="B83" s="157"/>
      <c r="C83" s="157"/>
      <c r="D83" s="157"/>
      <c r="E83" s="157"/>
    </row>
    <row r="84" spans="1:5" ht="12.75">
      <c r="A84" s="157"/>
      <c r="B84" s="157"/>
      <c r="C84" s="157"/>
      <c r="D84" s="157"/>
      <c r="E84" s="157"/>
    </row>
    <row r="85" spans="1:5" ht="12.75">
      <c r="A85" s="157"/>
      <c r="B85" s="157"/>
      <c r="C85" s="157"/>
      <c r="D85" s="157"/>
      <c r="E85" s="157"/>
    </row>
    <row r="86" spans="1:5" ht="12.75">
      <c r="A86" s="157"/>
      <c r="B86" s="157"/>
      <c r="C86" s="157"/>
      <c r="D86" s="157"/>
      <c r="E86" s="157"/>
    </row>
    <row r="87" spans="1:5" ht="12.75">
      <c r="A87" s="157"/>
      <c r="B87" s="157"/>
      <c r="C87" s="157"/>
      <c r="D87" s="157"/>
      <c r="E87" s="157"/>
    </row>
    <row r="88" spans="1:5" ht="12.75">
      <c r="A88" s="157"/>
      <c r="B88" s="157"/>
      <c r="C88" s="157"/>
      <c r="D88" s="157"/>
      <c r="E88" s="157"/>
    </row>
    <row r="89" spans="1:5" ht="12.75">
      <c r="A89" s="157"/>
      <c r="B89" s="157"/>
      <c r="C89" s="157"/>
      <c r="D89" s="157"/>
      <c r="E89" s="157"/>
    </row>
    <row r="90" spans="1:5" ht="12.75">
      <c r="A90" s="157"/>
      <c r="B90" s="157"/>
      <c r="C90" s="157"/>
      <c r="D90" s="157"/>
      <c r="E90" s="157"/>
    </row>
    <row r="91" spans="1:5" ht="12.75">
      <c r="A91" s="157"/>
      <c r="B91" s="157"/>
      <c r="C91" s="157"/>
      <c r="D91" s="157"/>
      <c r="E91" s="157"/>
    </row>
    <row r="92" spans="1:5" ht="12.75">
      <c r="A92" s="157"/>
      <c r="B92" s="157"/>
      <c r="C92" s="157"/>
      <c r="D92" s="157"/>
      <c r="E92" s="157"/>
    </row>
    <row r="93" spans="1:5" ht="12.75">
      <c r="A93" s="157"/>
      <c r="B93" s="157"/>
      <c r="C93" s="157"/>
      <c r="D93" s="157"/>
      <c r="E93" s="157"/>
    </row>
    <row r="94" spans="1:5" ht="12.75">
      <c r="A94" s="157"/>
      <c r="B94" s="157"/>
      <c r="C94" s="157"/>
      <c r="D94" s="157"/>
      <c r="E94" s="157"/>
    </row>
    <row r="95" spans="1:5" ht="12.75">
      <c r="A95" s="157"/>
      <c r="B95" s="157"/>
      <c r="C95" s="157"/>
      <c r="D95" s="157"/>
      <c r="E95" s="157"/>
    </row>
    <row r="96" spans="1:5" ht="12.75">
      <c r="A96" s="157"/>
      <c r="B96" s="157"/>
      <c r="C96" s="157"/>
      <c r="D96" s="157"/>
      <c r="E96" s="157"/>
    </row>
    <row r="97" spans="1:5" ht="12.75">
      <c r="A97" s="157"/>
      <c r="B97" s="157"/>
      <c r="C97" s="157"/>
      <c r="D97" s="157"/>
      <c r="E97" s="157"/>
    </row>
    <row r="98" spans="1:5" ht="12.75">
      <c r="A98" s="157"/>
      <c r="B98" s="157"/>
      <c r="C98" s="157"/>
      <c r="D98" s="157"/>
      <c r="E98" s="157"/>
    </row>
    <row r="99" spans="1:5" ht="12.75">
      <c r="A99" s="157"/>
      <c r="B99" s="157"/>
      <c r="C99" s="157"/>
      <c r="D99" s="157"/>
      <c r="E99" s="157"/>
    </row>
    <row r="100" spans="1:5" ht="12.75">
      <c r="A100" s="157"/>
      <c r="B100" s="157"/>
      <c r="C100" s="157"/>
      <c r="D100" s="157"/>
      <c r="E100" s="157"/>
    </row>
    <row r="101" spans="1:5" ht="12.75">
      <c r="A101" s="157"/>
      <c r="B101" s="157"/>
      <c r="C101" s="157"/>
      <c r="D101" s="157"/>
      <c r="E101" s="157"/>
    </row>
    <row r="102" spans="1:5" ht="12.75">
      <c r="A102" s="157"/>
      <c r="B102" s="157"/>
      <c r="C102" s="157"/>
      <c r="D102" s="157"/>
      <c r="E102" s="157"/>
    </row>
    <row r="103" spans="1:5" ht="12.75">
      <c r="A103" s="157"/>
      <c r="B103" s="157"/>
      <c r="C103" s="157"/>
      <c r="D103" s="157"/>
      <c r="E103" s="157"/>
    </row>
    <row r="104" spans="1:5" ht="12.75">
      <c r="A104" s="157"/>
      <c r="B104" s="157"/>
      <c r="C104" s="157"/>
      <c r="D104" s="157"/>
      <c r="E104" s="157"/>
    </row>
    <row r="105" spans="1:5" ht="12.75">
      <c r="A105" s="157"/>
      <c r="B105" s="157"/>
      <c r="C105" s="157"/>
      <c r="D105" s="157"/>
      <c r="E105" s="157"/>
    </row>
    <row r="106" spans="1:5" ht="12.75">
      <c r="A106" s="157"/>
      <c r="B106" s="157"/>
      <c r="C106" s="157"/>
      <c r="D106" s="157"/>
      <c r="E106" s="157"/>
    </row>
    <row r="107" spans="1:5" ht="12.75">
      <c r="A107" s="157"/>
      <c r="B107" s="157"/>
      <c r="C107" s="157"/>
      <c r="D107" s="157"/>
      <c r="E107" s="157"/>
    </row>
    <row r="108" spans="1:5" ht="12.75">
      <c r="A108" s="157"/>
      <c r="B108" s="157"/>
      <c r="C108" s="157"/>
      <c r="D108" s="157"/>
      <c r="E108" s="157"/>
    </row>
    <row r="109" spans="1:5" ht="12.75">
      <c r="A109" s="157"/>
      <c r="B109" s="157"/>
      <c r="C109" s="157"/>
      <c r="D109" s="157"/>
      <c r="E109" s="157"/>
    </row>
    <row r="110" spans="1:5" ht="12.75">
      <c r="A110" s="157"/>
      <c r="B110" s="157"/>
      <c r="C110" s="157"/>
      <c r="D110" s="157"/>
      <c r="E110" s="157"/>
    </row>
    <row r="111" spans="1:5" ht="12.75">
      <c r="A111" s="157"/>
      <c r="B111" s="157"/>
      <c r="C111" s="157"/>
      <c r="D111" s="157"/>
      <c r="E111" s="157"/>
    </row>
    <row r="112" spans="1:5" ht="12.75">
      <c r="A112" s="157"/>
      <c r="B112" s="157"/>
      <c r="C112" s="157"/>
      <c r="D112" s="157"/>
      <c r="E112" s="157"/>
    </row>
    <row r="113" spans="1:5" ht="12.75">
      <c r="A113" s="157"/>
      <c r="B113" s="157"/>
      <c r="C113" s="157"/>
      <c r="D113" s="157"/>
      <c r="E113" s="157"/>
    </row>
    <row r="114" spans="1:5" ht="12.75">
      <c r="A114" s="157"/>
      <c r="B114" s="157"/>
      <c r="C114" s="157"/>
      <c r="D114" s="157"/>
      <c r="E114" s="157"/>
    </row>
    <row r="115" spans="1:5" ht="12.75">
      <c r="A115" s="157"/>
      <c r="B115" s="157"/>
      <c r="C115" s="157"/>
      <c r="D115" s="157"/>
      <c r="E115" s="157"/>
    </row>
    <row r="116" spans="1:5" ht="12.75">
      <c r="A116" s="157"/>
      <c r="B116" s="157"/>
      <c r="C116" s="157"/>
      <c r="D116" s="157"/>
      <c r="E116" s="157"/>
    </row>
    <row r="117" spans="1:5" ht="12.75">
      <c r="A117" s="157"/>
      <c r="B117" s="157"/>
      <c r="C117" s="157"/>
      <c r="D117" s="157"/>
      <c r="E117" s="157"/>
    </row>
    <row r="118" spans="1:5" ht="12.75">
      <c r="A118" s="157"/>
      <c r="B118" s="157"/>
      <c r="C118" s="157"/>
      <c r="D118" s="157"/>
      <c r="E118" s="157"/>
    </row>
    <row r="119" spans="1:5" ht="12.75">
      <c r="A119" s="157"/>
      <c r="B119" s="157"/>
      <c r="C119" s="157"/>
      <c r="D119" s="157"/>
      <c r="E119" s="157"/>
    </row>
    <row r="120" spans="1:5" ht="12.75">
      <c r="A120" s="157"/>
      <c r="B120" s="157"/>
      <c r="C120" s="157"/>
      <c r="D120" s="157"/>
      <c r="E120" s="157"/>
    </row>
    <row r="121" spans="1:5" ht="12.75">
      <c r="A121" s="157"/>
      <c r="B121" s="157"/>
      <c r="C121" s="157"/>
      <c r="D121" s="157"/>
      <c r="E121" s="157"/>
    </row>
    <row r="122" spans="1:5" ht="12.75">
      <c r="A122" s="157"/>
      <c r="B122" s="157"/>
      <c r="C122" s="157"/>
      <c r="D122" s="157"/>
      <c r="E122" s="157"/>
    </row>
    <row r="123" spans="1:5" ht="12.75">
      <c r="A123" s="157"/>
      <c r="B123" s="157"/>
      <c r="C123" s="157"/>
      <c r="D123" s="157"/>
      <c r="E123" s="157"/>
    </row>
    <row r="124" spans="1:5" ht="12.75">
      <c r="A124" s="157"/>
      <c r="B124" s="157"/>
      <c r="C124" s="157"/>
      <c r="D124" s="157"/>
      <c r="E124" s="157"/>
    </row>
    <row r="125" spans="1:5" ht="12.75">
      <c r="A125" s="157"/>
      <c r="B125" s="157"/>
      <c r="C125" s="157"/>
      <c r="D125" s="157"/>
      <c r="E125" s="157"/>
    </row>
    <row r="126" spans="1:5" ht="12.75">
      <c r="A126" s="157"/>
      <c r="B126" s="157"/>
      <c r="C126" s="157"/>
      <c r="D126" s="157"/>
      <c r="E126" s="157"/>
    </row>
    <row r="127" spans="1:5" ht="12.75">
      <c r="A127" s="157"/>
      <c r="B127" s="157"/>
      <c r="C127" s="157"/>
      <c r="D127" s="157"/>
      <c r="E127" s="157"/>
    </row>
    <row r="128" spans="1:5" ht="12.75">
      <c r="A128" s="157"/>
      <c r="B128" s="157"/>
      <c r="C128" s="157"/>
      <c r="D128" s="157"/>
      <c r="E128" s="157"/>
    </row>
    <row r="129" spans="1:5" ht="12.75">
      <c r="A129" s="157"/>
      <c r="B129" s="157"/>
      <c r="C129" s="157"/>
      <c r="D129" s="157"/>
      <c r="E129" s="157"/>
    </row>
    <row r="130" spans="1:5" ht="12.75">
      <c r="A130" s="157"/>
      <c r="B130" s="157"/>
      <c r="C130" s="157"/>
      <c r="D130" s="157"/>
      <c r="E130" s="157"/>
    </row>
    <row r="131" spans="1:5" ht="12.75">
      <c r="A131" s="157"/>
      <c r="B131" s="157"/>
      <c r="C131" s="157"/>
      <c r="D131" s="157"/>
      <c r="E131" s="157"/>
    </row>
    <row r="132" spans="1:5" ht="12.75">
      <c r="A132" s="157"/>
      <c r="B132" s="157"/>
      <c r="C132" s="157"/>
      <c r="D132" s="157"/>
      <c r="E132" s="157"/>
    </row>
    <row r="133" spans="1:5" ht="12.75">
      <c r="A133" s="157"/>
      <c r="B133" s="157"/>
      <c r="C133" s="157"/>
      <c r="D133" s="157"/>
      <c r="E133" s="157"/>
    </row>
    <row r="134" spans="1:5" ht="12.75">
      <c r="A134" s="157"/>
      <c r="B134" s="157"/>
      <c r="C134" s="157"/>
      <c r="D134" s="157"/>
      <c r="E134" s="157"/>
    </row>
    <row r="135" spans="1:5" ht="12.75">
      <c r="A135" s="157"/>
      <c r="B135" s="157"/>
      <c r="C135" s="157"/>
      <c r="D135" s="157"/>
      <c r="E135" s="157"/>
    </row>
    <row r="136" spans="1:5" ht="12.75">
      <c r="A136" s="157"/>
      <c r="B136" s="157"/>
      <c r="C136" s="157"/>
      <c r="D136" s="157"/>
      <c r="E136" s="157"/>
    </row>
    <row r="137" spans="1:5" ht="12.75">
      <c r="A137" s="157"/>
      <c r="B137" s="157"/>
      <c r="C137" s="157"/>
      <c r="D137" s="157"/>
      <c r="E137" s="157"/>
    </row>
    <row r="138" spans="1:5" ht="12.75">
      <c r="A138" s="157"/>
      <c r="B138" s="157"/>
      <c r="C138" s="157"/>
      <c r="D138" s="157"/>
      <c r="E138" s="157"/>
    </row>
    <row r="139" spans="1:5" ht="12.75">
      <c r="A139" s="157"/>
      <c r="B139" s="157"/>
      <c r="C139" s="157"/>
      <c r="D139" s="157"/>
      <c r="E139" s="157"/>
    </row>
    <row r="140" spans="1:5" ht="12.75">
      <c r="A140" s="157"/>
      <c r="B140" s="157"/>
      <c r="C140" s="157"/>
      <c r="D140" s="157"/>
      <c r="E140" s="157"/>
    </row>
    <row r="141" spans="1:5" ht="12.75">
      <c r="A141" s="157"/>
      <c r="B141" s="157"/>
      <c r="C141" s="157"/>
      <c r="D141" s="157"/>
      <c r="E141" s="157"/>
    </row>
    <row r="142" spans="1:5" ht="12.75">
      <c r="A142" s="157"/>
      <c r="B142" s="157"/>
      <c r="C142" s="157"/>
      <c r="D142" s="157"/>
      <c r="E142" s="157"/>
    </row>
    <row r="143" spans="1:5" ht="12.75">
      <c r="A143" s="157"/>
      <c r="B143" s="157"/>
      <c r="C143" s="157"/>
      <c r="D143" s="157"/>
      <c r="E143" s="157"/>
    </row>
    <row r="144" spans="1:5" ht="12.75">
      <c r="A144" s="157"/>
      <c r="B144" s="157"/>
      <c r="C144" s="157"/>
      <c r="D144" s="157"/>
      <c r="E144" s="157"/>
    </row>
    <row r="145" spans="1:5" ht="12.75">
      <c r="A145" s="157"/>
      <c r="B145" s="157"/>
      <c r="C145" s="157"/>
      <c r="D145" s="157"/>
      <c r="E145" s="157"/>
    </row>
    <row r="146" spans="1:5" ht="12.75">
      <c r="A146" s="157"/>
      <c r="B146" s="157"/>
      <c r="C146" s="157"/>
      <c r="D146" s="157"/>
      <c r="E146" s="157"/>
    </row>
    <row r="147" spans="1:5" ht="12.75">
      <c r="A147" s="157"/>
      <c r="B147" s="157"/>
      <c r="C147" s="157"/>
      <c r="D147" s="157"/>
      <c r="E147" s="157"/>
    </row>
    <row r="148" spans="1:5" ht="12.75">
      <c r="A148" s="157"/>
      <c r="B148" s="157"/>
      <c r="C148" s="157"/>
      <c r="D148" s="157"/>
      <c r="E148" s="157"/>
    </row>
    <row r="149" spans="1:5" ht="12.75">
      <c r="A149" s="157"/>
      <c r="B149" s="157"/>
      <c r="C149" s="157"/>
      <c r="D149" s="157"/>
      <c r="E149" s="157"/>
    </row>
    <row r="150" spans="1:5" ht="12.75">
      <c r="A150" s="157"/>
      <c r="B150" s="157"/>
      <c r="C150" s="157"/>
      <c r="D150" s="157"/>
      <c r="E150" s="157"/>
    </row>
    <row r="151" spans="1:5" ht="12.75">
      <c r="A151" s="157"/>
      <c r="B151" s="157"/>
      <c r="C151" s="157"/>
      <c r="D151" s="157"/>
      <c r="E151" s="157"/>
    </row>
    <row r="152" spans="1:5" ht="12.75">
      <c r="A152" s="157"/>
      <c r="B152" s="157"/>
      <c r="C152" s="157"/>
      <c r="D152" s="157"/>
      <c r="E152" s="157"/>
    </row>
    <row r="153" spans="1:5" ht="12.75">
      <c r="A153" s="157"/>
      <c r="B153" s="157"/>
      <c r="C153" s="157"/>
      <c r="D153" s="157"/>
      <c r="E153" s="157"/>
    </row>
    <row r="154" spans="1:5" ht="12.75">
      <c r="A154" s="157"/>
      <c r="B154" s="157"/>
      <c r="C154" s="157"/>
      <c r="D154" s="157"/>
      <c r="E154" s="157"/>
    </row>
    <row r="155" spans="1:5" ht="12.75">
      <c r="A155" s="157"/>
      <c r="B155" s="157"/>
      <c r="C155" s="157"/>
      <c r="D155" s="157"/>
      <c r="E155" s="157"/>
    </row>
  </sheetData>
  <sheetProtection/>
  <mergeCells count="14">
    <mergeCell ref="A30:C30"/>
    <mergeCell ref="A31:C31"/>
    <mergeCell ref="B5:E5"/>
    <mergeCell ref="D6:E6"/>
    <mergeCell ref="A3:E3"/>
    <mergeCell ref="A4:E4"/>
    <mergeCell ref="A1:E1"/>
    <mergeCell ref="A32:C32"/>
    <mergeCell ref="D30:E30"/>
    <mergeCell ref="D31:E31"/>
    <mergeCell ref="A27:E27"/>
    <mergeCell ref="D32:E32"/>
    <mergeCell ref="D29:E29"/>
    <mergeCell ref="A29:C29"/>
  </mergeCells>
  <conditionalFormatting sqref="D32:E32 B24:E24 E8:E15 B15:D15 E18:E23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1"/>
  <sheetViews>
    <sheetView view="pageBreakPreview" zoomScale="85" zoomScaleNormal="120" zoomScaleSheetLayoutView="85" workbookViewId="0" topLeftCell="B118">
      <selection activeCell="C2" sqref="C2"/>
    </sheetView>
  </sheetViews>
  <sheetFormatPr defaultColWidth="9.00390625" defaultRowHeight="12.75"/>
  <cols>
    <col min="1" max="1" width="9.1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595"/>
      <c r="B1" s="596"/>
      <c r="C1" s="590" t="str">
        <f>CONCATENATE("13. melléklet ",ALAPADATOK!A7," ",ALAPADATOK!B7," ",ALAPADATOK!C7," ",ALAPADATOK!D7," ",ALAPADATOK!E7," ",ALAPADATOK!F7," ",ALAPADATOK!G7," ",ALAPADATOK!H7)</f>
        <v>13. melléklet a … / 2023 ( … ) önkormányzati rendelethez</v>
      </c>
    </row>
    <row r="2" spans="1:3" s="89" customFormat="1" ht="21" customHeight="1">
      <c r="A2" s="597" t="s">
        <v>60</v>
      </c>
      <c r="B2" s="598" t="str">
        <f>CONCATENATE(ALAPADATOK!A3)</f>
        <v>Balatonvilágos Község Önkormányzata</v>
      </c>
      <c r="C2" s="599" t="s">
        <v>53</v>
      </c>
    </row>
    <row r="3" spans="1:3" s="89" customFormat="1" ht="16.5" thickBot="1">
      <c r="A3" s="600" t="s">
        <v>198</v>
      </c>
      <c r="B3" s="601" t="s">
        <v>392</v>
      </c>
      <c r="C3" s="602" t="s">
        <v>53</v>
      </c>
    </row>
    <row r="4" spans="1:3" s="90" customFormat="1" ht="15.75" customHeight="1" thickBot="1">
      <c r="A4" s="603"/>
      <c r="B4" s="603"/>
      <c r="C4" s="604" t="str">
        <f>'KV_11.sz.mell.'!F5</f>
        <v>Forintban!</v>
      </c>
    </row>
    <row r="5" spans="1:3" ht="13.5" thickBot="1">
      <c r="A5" s="605" t="s">
        <v>200</v>
      </c>
      <c r="B5" s="606" t="s">
        <v>557</v>
      </c>
      <c r="C5" s="607" t="s">
        <v>54</v>
      </c>
    </row>
    <row r="6" spans="1:3" s="63" customFormat="1" ht="12.75" customHeight="1" thickBot="1">
      <c r="A6" s="608"/>
      <c r="B6" s="609" t="s">
        <v>487</v>
      </c>
      <c r="C6" s="610" t="s">
        <v>488</v>
      </c>
    </row>
    <row r="7" spans="1:3" s="63" customFormat="1" ht="15.75" customHeight="1" thickBot="1">
      <c r="A7" s="611"/>
      <c r="B7" s="612" t="s">
        <v>55</v>
      </c>
      <c r="C7" s="613"/>
    </row>
    <row r="8" spans="1:3" s="63" customFormat="1" ht="12" customHeight="1" thickBot="1">
      <c r="A8" s="28" t="s">
        <v>18</v>
      </c>
      <c r="B8" s="21" t="s">
        <v>246</v>
      </c>
      <c r="C8" s="293">
        <f>+C9+C10+C11+C13+C14+C15+C12</f>
        <v>136941646</v>
      </c>
    </row>
    <row r="9" spans="1:3" s="91" customFormat="1" ht="12" customHeight="1">
      <c r="A9" s="430" t="s">
        <v>97</v>
      </c>
      <c r="B9" s="411" t="s">
        <v>247</v>
      </c>
      <c r="C9" s="296">
        <v>39387383</v>
      </c>
    </row>
    <row r="10" spans="1:3" s="92" customFormat="1" ht="12" customHeight="1">
      <c r="A10" s="431" t="s">
        <v>98</v>
      </c>
      <c r="B10" s="412" t="s">
        <v>248</v>
      </c>
      <c r="C10" s="295">
        <v>55200800</v>
      </c>
    </row>
    <row r="11" spans="1:3" s="92" customFormat="1" ht="12" customHeight="1">
      <c r="A11" s="431" t="s">
        <v>99</v>
      </c>
      <c r="B11" s="412" t="s">
        <v>249</v>
      </c>
      <c r="C11" s="295">
        <v>8094700</v>
      </c>
    </row>
    <row r="12" spans="1:3" s="92" customFormat="1" ht="12" customHeight="1">
      <c r="A12" s="431" t="s">
        <v>100</v>
      </c>
      <c r="B12" s="412" t="s">
        <v>709</v>
      </c>
      <c r="C12" s="295">
        <v>30999014</v>
      </c>
    </row>
    <row r="13" spans="1:3" s="92" customFormat="1" ht="12" customHeight="1">
      <c r="A13" s="431" t="s">
        <v>143</v>
      </c>
      <c r="B13" s="412" t="s">
        <v>250</v>
      </c>
      <c r="C13" s="295">
        <v>3259749</v>
      </c>
    </row>
    <row r="14" spans="1:3" s="92" customFormat="1" ht="12" customHeight="1">
      <c r="A14" s="432" t="s">
        <v>101</v>
      </c>
      <c r="B14" s="412" t="s">
        <v>500</v>
      </c>
      <c r="C14" s="295"/>
    </row>
    <row r="15" spans="1:3" s="91" customFormat="1" ht="12" customHeight="1" thickBot="1">
      <c r="A15" s="432" t="s">
        <v>102</v>
      </c>
      <c r="B15" s="550" t="s">
        <v>570</v>
      </c>
      <c r="C15" s="295"/>
    </row>
    <row r="16" spans="1:3" s="91" customFormat="1" ht="12" customHeight="1" thickBot="1">
      <c r="A16" s="28" t="s">
        <v>19</v>
      </c>
      <c r="B16" s="288" t="s">
        <v>251</v>
      </c>
      <c r="C16" s="293">
        <f>+C17+C18+C19+C20+C21</f>
        <v>19984976</v>
      </c>
    </row>
    <row r="17" spans="1:3" s="91" customFormat="1" ht="12" customHeight="1">
      <c r="A17" s="430" t="s">
        <v>103</v>
      </c>
      <c r="B17" s="411" t="s">
        <v>252</v>
      </c>
      <c r="C17" s="296"/>
    </row>
    <row r="18" spans="1:3" s="91" customFormat="1" ht="12" customHeight="1">
      <c r="A18" s="431" t="s">
        <v>104</v>
      </c>
      <c r="B18" s="412" t="s">
        <v>253</v>
      </c>
      <c r="C18" s="295"/>
    </row>
    <row r="19" spans="1:3" s="91" customFormat="1" ht="12" customHeight="1">
      <c r="A19" s="431" t="s">
        <v>105</v>
      </c>
      <c r="B19" s="412" t="s">
        <v>416</v>
      </c>
      <c r="C19" s="295"/>
    </row>
    <row r="20" spans="1:3" s="91" customFormat="1" ht="12" customHeight="1">
      <c r="A20" s="431" t="s">
        <v>106</v>
      </c>
      <c r="B20" s="412" t="s">
        <v>417</v>
      </c>
      <c r="C20" s="295"/>
    </row>
    <row r="21" spans="1:3" s="91" customFormat="1" ht="12" customHeight="1">
      <c r="A21" s="431" t="s">
        <v>107</v>
      </c>
      <c r="B21" s="412" t="s">
        <v>254</v>
      </c>
      <c r="C21" s="295">
        <v>19984976</v>
      </c>
    </row>
    <row r="22" spans="1:3" s="92" customFormat="1" ht="12" customHeight="1" thickBot="1">
      <c r="A22" s="432" t="s">
        <v>116</v>
      </c>
      <c r="B22" s="550" t="s">
        <v>571</v>
      </c>
      <c r="C22" s="297"/>
    </row>
    <row r="23" spans="1:3" s="92" customFormat="1" ht="12" customHeight="1" thickBot="1">
      <c r="A23" s="28" t="s">
        <v>20</v>
      </c>
      <c r="B23" s="21" t="s">
        <v>256</v>
      </c>
      <c r="C23" s="293">
        <f>+C24+C25+C26+C27+C28</f>
        <v>95604930</v>
      </c>
    </row>
    <row r="24" spans="1:3" s="92" customFormat="1" ht="12" customHeight="1">
      <c r="A24" s="430" t="s">
        <v>86</v>
      </c>
      <c r="B24" s="411" t="s">
        <v>257</v>
      </c>
      <c r="C24" s="296"/>
    </row>
    <row r="25" spans="1:3" s="91" customFormat="1" ht="12" customHeight="1">
      <c r="A25" s="431" t="s">
        <v>87</v>
      </c>
      <c r="B25" s="412" t="s">
        <v>258</v>
      </c>
      <c r="C25" s="295"/>
    </row>
    <row r="26" spans="1:3" s="92" customFormat="1" ht="12" customHeight="1">
      <c r="A26" s="431" t="s">
        <v>88</v>
      </c>
      <c r="B26" s="412" t="s">
        <v>418</v>
      </c>
      <c r="C26" s="295">
        <v>330400</v>
      </c>
    </row>
    <row r="27" spans="1:3" s="92" customFormat="1" ht="12" customHeight="1">
      <c r="A27" s="431" t="s">
        <v>89</v>
      </c>
      <c r="B27" s="412" t="s">
        <v>419</v>
      </c>
      <c r="C27" s="295"/>
    </row>
    <row r="28" spans="1:3" s="92" customFormat="1" ht="12" customHeight="1">
      <c r="A28" s="431" t="s">
        <v>166</v>
      </c>
      <c r="B28" s="412" t="s">
        <v>259</v>
      </c>
      <c r="C28" s="295">
        <v>95274530</v>
      </c>
    </row>
    <row r="29" spans="1:3" s="92" customFormat="1" ht="12" customHeight="1" thickBot="1">
      <c r="A29" s="432" t="s">
        <v>167</v>
      </c>
      <c r="B29" s="550" t="s">
        <v>563</v>
      </c>
      <c r="C29" s="551">
        <v>95274530</v>
      </c>
    </row>
    <row r="30" spans="1:3" s="92" customFormat="1" ht="12" customHeight="1" thickBot="1">
      <c r="A30" s="28" t="s">
        <v>168</v>
      </c>
      <c r="B30" s="21" t="s">
        <v>554</v>
      </c>
      <c r="C30" s="299">
        <f>+C31+C36+C37+C38+C32+C33+C34+C35</f>
        <v>255000000</v>
      </c>
    </row>
    <row r="31" spans="1:3" s="92" customFormat="1" ht="12" customHeight="1">
      <c r="A31" s="430" t="s">
        <v>262</v>
      </c>
      <c r="B31" s="411" t="s">
        <v>549</v>
      </c>
      <c r="C31" s="296">
        <v>169000000</v>
      </c>
    </row>
    <row r="32" spans="1:3" s="92" customFormat="1" ht="12" customHeight="1">
      <c r="A32" s="431" t="s">
        <v>263</v>
      </c>
      <c r="B32" s="411" t="s">
        <v>710</v>
      </c>
      <c r="C32" s="296">
        <v>33000000</v>
      </c>
    </row>
    <row r="33" spans="1:3" s="92" customFormat="1" ht="12" customHeight="1">
      <c r="A33" s="431" t="s">
        <v>264</v>
      </c>
      <c r="B33" s="412" t="s">
        <v>550</v>
      </c>
      <c r="C33" s="295">
        <v>10000000</v>
      </c>
    </row>
    <row r="34" spans="1:3" s="92" customFormat="1" ht="12" customHeight="1">
      <c r="A34" s="431" t="s">
        <v>265</v>
      </c>
      <c r="B34" s="412" t="s">
        <v>551</v>
      </c>
      <c r="C34" s="295">
        <v>42000000</v>
      </c>
    </row>
    <row r="35" spans="1:3" s="92" customFormat="1" ht="12" customHeight="1">
      <c r="A35" s="431" t="s">
        <v>546</v>
      </c>
      <c r="B35" s="412" t="s">
        <v>552</v>
      </c>
      <c r="C35" s="295">
        <v>200000</v>
      </c>
    </row>
    <row r="36" spans="1:3" s="92" customFormat="1" ht="12" customHeight="1">
      <c r="A36" s="431" t="s">
        <v>547</v>
      </c>
      <c r="B36" s="412" t="s">
        <v>711</v>
      </c>
      <c r="C36" s="295">
        <v>150000</v>
      </c>
    </row>
    <row r="37" spans="1:3" s="92" customFormat="1" ht="12" customHeight="1">
      <c r="A37" s="432" t="s">
        <v>548</v>
      </c>
      <c r="B37" s="412" t="s">
        <v>712</v>
      </c>
      <c r="C37" s="295">
        <v>650000</v>
      </c>
    </row>
    <row r="38" spans="1:3" s="92" customFormat="1" ht="12" customHeight="1" thickBot="1">
      <c r="A38" s="432" t="s">
        <v>714</v>
      </c>
      <c r="B38" s="413" t="s">
        <v>713</v>
      </c>
      <c r="C38" s="297"/>
    </row>
    <row r="39" spans="1:3" s="92" customFormat="1" ht="12" customHeight="1" thickBot="1">
      <c r="A39" s="28" t="s">
        <v>22</v>
      </c>
      <c r="B39" s="21" t="s">
        <v>428</v>
      </c>
      <c r="C39" s="293">
        <f>SUM(C40:C50)</f>
        <v>22039323</v>
      </c>
    </row>
    <row r="40" spans="1:3" s="92" customFormat="1" ht="12" customHeight="1">
      <c r="A40" s="430" t="s">
        <v>90</v>
      </c>
      <c r="B40" s="411" t="s">
        <v>271</v>
      </c>
      <c r="C40" s="296"/>
    </row>
    <row r="41" spans="1:3" s="92" customFormat="1" ht="12" customHeight="1">
      <c r="A41" s="431" t="s">
        <v>91</v>
      </c>
      <c r="B41" s="412" t="s">
        <v>272</v>
      </c>
      <c r="C41" s="295">
        <v>16029027</v>
      </c>
    </row>
    <row r="42" spans="1:3" s="92" customFormat="1" ht="12" customHeight="1">
      <c r="A42" s="431" t="s">
        <v>92</v>
      </c>
      <c r="B42" s="412" t="s">
        <v>273</v>
      </c>
      <c r="C42" s="295">
        <v>2975716</v>
      </c>
    </row>
    <row r="43" spans="1:3" s="92" customFormat="1" ht="12" customHeight="1">
      <c r="A43" s="431" t="s">
        <v>170</v>
      </c>
      <c r="B43" s="412" t="s">
        <v>274</v>
      </c>
      <c r="C43" s="295"/>
    </row>
    <row r="44" spans="1:3" s="92" customFormat="1" ht="12" customHeight="1">
      <c r="A44" s="431" t="s">
        <v>171</v>
      </c>
      <c r="B44" s="412" t="s">
        <v>275</v>
      </c>
      <c r="C44" s="295">
        <v>3024580</v>
      </c>
    </row>
    <row r="45" spans="1:3" s="92" customFormat="1" ht="12" customHeight="1">
      <c r="A45" s="431" t="s">
        <v>172</v>
      </c>
      <c r="B45" s="412" t="s">
        <v>276</v>
      </c>
      <c r="C45" s="295"/>
    </row>
    <row r="46" spans="1:3" s="92" customFormat="1" ht="12" customHeight="1">
      <c r="A46" s="431" t="s">
        <v>173</v>
      </c>
      <c r="B46" s="412" t="s">
        <v>277</v>
      </c>
      <c r="C46" s="295"/>
    </row>
    <row r="47" spans="1:3" s="92" customFormat="1" ht="12" customHeight="1">
      <c r="A47" s="431" t="s">
        <v>174</v>
      </c>
      <c r="B47" s="412" t="s">
        <v>553</v>
      </c>
      <c r="C47" s="295">
        <v>10000</v>
      </c>
    </row>
    <row r="48" spans="1:3" s="92" customFormat="1" ht="12" customHeight="1">
      <c r="A48" s="431" t="s">
        <v>269</v>
      </c>
      <c r="B48" s="412" t="s">
        <v>279</v>
      </c>
      <c r="C48" s="298"/>
    </row>
    <row r="49" spans="1:3" s="92" customFormat="1" ht="12" customHeight="1">
      <c r="A49" s="432" t="s">
        <v>270</v>
      </c>
      <c r="B49" s="413" t="s">
        <v>430</v>
      </c>
      <c r="C49" s="399"/>
    </row>
    <row r="50" spans="1:3" s="92" customFormat="1" ht="12" customHeight="1" thickBot="1">
      <c r="A50" s="432" t="s">
        <v>429</v>
      </c>
      <c r="B50" s="550" t="s">
        <v>572</v>
      </c>
      <c r="C50" s="553"/>
    </row>
    <row r="51" spans="1:3" s="92" customFormat="1" ht="12" customHeight="1" thickBot="1">
      <c r="A51" s="28" t="s">
        <v>23</v>
      </c>
      <c r="B51" s="21" t="s">
        <v>281</v>
      </c>
      <c r="C51" s="293">
        <f>SUM(C52:C56)</f>
        <v>0</v>
      </c>
    </row>
    <row r="52" spans="1:3" s="92" customFormat="1" ht="12" customHeight="1">
      <c r="A52" s="430" t="s">
        <v>93</v>
      </c>
      <c r="B52" s="411" t="s">
        <v>285</v>
      </c>
      <c r="C52" s="455"/>
    </row>
    <row r="53" spans="1:3" s="92" customFormat="1" ht="12" customHeight="1">
      <c r="A53" s="431" t="s">
        <v>94</v>
      </c>
      <c r="B53" s="412" t="s">
        <v>286</v>
      </c>
      <c r="C53" s="298"/>
    </row>
    <row r="54" spans="1:3" s="92" customFormat="1" ht="12" customHeight="1">
      <c r="A54" s="431" t="s">
        <v>282</v>
      </c>
      <c r="B54" s="412" t="s">
        <v>287</v>
      </c>
      <c r="C54" s="298"/>
    </row>
    <row r="55" spans="1:3" s="92" customFormat="1" ht="12" customHeight="1">
      <c r="A55" s="431" t="s">
        <v>283</v>
      </c>
      <c r="B55" s="412" t="s">
        <v>288</v>
      </c>
      <c r="C55" s="298"/>
    </row>
    <row r="56" spans="1:3" s="92" customFormat="1" ht="12" customHeight="1" thickBot="1">
      <c r="A56" s="432" t="s">
        <v>284</v>
      </c>
      <c r="B56" s="413" t="s">
        <v>289</v>
      </c>
      <c r="C56" s="399"/>
    </row>
    <row r="57" spans="1:3" s="92" customFormat="1" ht="12" customHeight="1" thickBot="1">
      <c r="A57" s="28" t="s">
        <v>175</v>
      </c>
      <c r="B57" s="21" t="s">
        <v>290</v>
      </c>
      <c r="C57" s="293">
        <f>SUM(C58:C60)</f>
        <v>0</v>
      </c>
    </row>
    <row r="58" spans="1:3" s="92" customFormat="1" ht="12" customHeight="1">
      <c r="A58" s="430" t="s">
        <v>95</v>
      </c>
      <c r="B58" s="411" t="s">
        <v>291</v>
      </c>
      <c r="C58" s="296"/>
    </row>
    <row r="59" spans="1:3" s="92" customFormat="1" ht="12" customHeight="1">
      <c r="A59" s="431" t="s">
        <v>96</v>
      </c>
      <c r="B59" s="412" t="s">
        <v>420</v>
      </c>
      <c r="C59" s="295"/>
    </row>
    <row r="60" spans="1:3" s="92" customFormat="1" ht="12" customHeight="1">
      <c r="A60" s="431" t="s">
        <v>294</v>
      </c>
      <c r="B60" s="412" t="s">
        <v>292</v>
      </c>
      <c r="C60" s="295"/>
    </row>
    <row r="61" spans="1:3" s="92" customFormat="1" ht="12" customHeight="1" thickBot="1">
      <c r="A61" s="432" t="s">
        <v>295</v>
      </c>
      <c r="B61" s="413" t="s">
        <v>293</v>
      </c>
      <c r="C61" s="297"/>
    </row>
    <row r="62" spans="1:3" s="92" customFormat="1" ht="12" customHeight="1" thickBot="1">
      <c r="A62" s="28" t="s">
        <v>25</v>
      </c>
      <c r="B62" s="288" t="s">
        <v>296</v>
      </c>
      <c r="C62" s="293">
        <f>SUM(C63:C65)</f>
        <v>0</v>
      </c>
    </row>
    <row r="63" spans="1:3" s="92" customFormat="1" ht="12" customHeight="1">
      <c r="A63" s="430" t="s">
        <v>176</v>
      </c>
      <c r="B63" s="411" t="s">
        <v>298</v>
      </c>
      <c r="C63" s="298"/>
    </row>
    <row r="64" spans="1:3" s="92" customFormat="1" ht="12" customHeight="1">
      <c r="A64" s="431" t="s">
        <v>177</v>
      </c>
      <c r="B64" s="412" t="s">
        <v>421</v>
      </c>
      <c r="C64" s="298"/>
    </row>
    <row r="65" spans="1:3" s="92" customFormat="1" ht="12" customHeight="1">
      <c r="A65" s="431" t="s">
        <v>225</v>
      </c>
      <c r="B65" s="412" t="s">
        <v>299</v>
      </c>
      <c r="C65" s="298"/>
    </row>
    <row r="66" spans="1:3" s="92" customFormat="1" ht="12" customHeight="1" thickBot="1">
      <c r="A66" s="432" t="s">
        <v>297</v>
      </c>
      <c r="B66" s="413" t="s">
        <v>300</v>
      </c>
      <c r="C66" s="298"/>
    </row>
    <row r="67" spans="1:3" s="92" customFormat="1" ht="12" customHeight="1" thickBot="1">
      <c r="A67" s="28" t="s">
        <v>26</v>
      </c>
      <c r="B67" s="21" t="s">
        <v>301</v>
      </c>
      <c r="C67" s="299">
        <f>+C8+C16+C23+C30+C39+C51+C57+C62</f>
        <v>529570875</v>
      </c>
    </row>
    <row r="68" spans="1:3" s="92" customFormat="1" ht="12" customHeight="1" thickBot="1">
      <c r="A68" s="433" t="s">
        <v>388</v>
      </c>
      <c r="B68" s="288" t="s">
        <v>303</v>
      </c>
      <c r="C68" s="293">
        <f>SUM(C69:C71)</f>
        <v>0</v>
      </c>
    </row>
    <row r="69" spans="1:3" s="92" customFormat="1" ht="12" customHeight="1">
      <c r="A69" s="430" t="s">
        <v>331</v>
      </c>
      <c r="B69" s="411" t="s">
        <v>304</v>
      </c>
      <c r="C69" s="298"/>
    </row>
    <row r="70" spans="1:3" s="92" customFormat="1" ht="12" customHeight="1">
      <c r="A70" s="431" t="s">
        <v>340</v>
      </c>
      <c r="B70" s="412" t="s">
        <v>305</v>
      </c>
      <c r="C70" s="298"/>
    </row>
    <row r="71" spans="1:3" s="92" customFormat="1" ht="12" customHeight="1" thickBot="1">
      <c r="A71" s="432" t="s">
        <v>341</v>
      </c>
      <c r="B71" s="414" t="s">
        <v>455</v>
      </c>
      <c r="C71" s="298"/>
    </row>
    <row r="72" spans="1:3" s="92" customFormat="1" ht="12" customHeight="1" thickBot="1">
      <c r="A72" s="433" t="s">
        <v>307</v>
      </c>
      <c r="B72" s="288" t="s">
        <v>308</v>
      </c>
      <c r="C72" s="293">
        <f>SUM(C73:C76)</f>
        <v>0</v>
      </c>
    </row>
    <row r="73" spans="1:3" s="92" customFormat="1" ht="12" customHeight="1">
      <c r="A73" s="430" t="s">
        <v>144</v>
      </c>
      <c r="B73" s="411" t="s">
        <v>309</v>
      </c>
      <c r="C73" s="298"/>
    </row>
    <row r="74" spans="1:3" s="92" customFormat="1" ht="12" customHeight="1">
      <c r="A74" s="431" t="s">
        <v>145</v>
      </c>
      <c r="B74" s="412" t="s">
        <v>565</v>
      </c>
      <c r="C74" s="298"/>
    </row>
    <row r="75" spans="1:3" s="92" customFormat="1" ht="12" customHeight="1">
      <c r="A75" s="431" t="s">
        <v>332</v>
      </c>
      <c r="B75" s="412" t="s">
        <v>310</v>
      </c>
      <c r="C75" s="298"/>
    </row>
    <row r="76" spans="1:3" s="92" customFormat="1" ht="12" customHeight="1" thickBot="1">
      <c r="A76" s="432" t="s">
        <v>333</v>
      </c>
      <c r="B76" s="290" t="s">
        <v>566</v>
      </c>
      <c r="C76" s="298"/>
    </row>
    <row r="77" spans="1:3" s="92" customFormat="1" ht="12" customHeight="1" thickBot="1">
      <c r="A77" s="433" t="s">
        <v>311</v>
      </c>
      <c r="B77" s="288" t="s">
        <v>312</v>
      </c>
      <c r="C77" s="293">
        <f>SUM(C78:C79)</f>
        <v>231000000</v>
      </c>
    </row>
    <row r="78" spans="1:3" s="92" customFormat="1" ht="12" customHeight="1">
      <c r="A78" s="430" t="s">
        <v>334</v>
      </c>
      <c r="B78" s="411" t="s">
        <v>313</v>
      </c>
      <c r="C78" s="298">
        <v>231000000</v>
      </c>
    </row>
    <row r="79" spans="1:3" s="92" customFormat="1" ht="12" customHeight="1" thickBot="1">
      <c r="A79" s="432" t="s">
        <v>335</v>
      </c>
      <c r="B79" s="413" t="s">
        <v>314</v>
      </c>
      <c r="C79" s="298"/>
    </row>
    <row r="80" spans="1:3" s="91" customFormat="1" ht="12" customHeight="1" thickBot="1">
      <c r="A80" s="433" t="s">
        <v>315</v>
      </c>
      <c r="B80" s="288" t="s">
        <v>316</v>
      </c>
      <c r="C80" s="293">
        <f>SUM(C81:C83)</f>
        <v>0</v>
      </c>
    </row>
    <row r="81" spans="1:3" s="92" customFormat="1" ht="12" customHeight="1">
      <c r="A81" s="430" t="s">
        <v>336</v>
      </c>
      <c r="B81" s="411" t="s">
        <v>317</v>
      </c>
      <c r="C81" s="298"/>
    </row>
    <row r="82" spans="1:3" s="92" customFormat="1" ht="12" customHeight="1">
      <c r="A82" s="431" t="s">
        <v>337</v>
      </c>
      <c r="B82" s="412" t="s">
        <v>318</v>
      </c>
      <c r="C82" s="298"/>
    </row>
    <row r="83" spans="1:3" s="92" customFormat="1" ht="12" customHeight="1" thickBot="1">
      <c r="A83" s="432" t="s">
        <v>338</v>
      </c>
      <c r="B83" s="413" t="s">
        <v>567</v>
      </c>
      <c r="C83" s="298"/>
    </row>
    <row r="84" spans="1:3" s="92" customFormat="1" ht="12" customHeight="1" thickBot="1">
      <c r="A84" s="433" t="s">
        <v>319</v>
      </c>
      <c r="B84" s="288" t="s">
        <v>339</v>
      </c>
      <c r="C84" s="293">
        <f>SUM(C85:C88)</f>
        <v>0</v>
      </c>
    </row>
    <row r="85" spans="1:3" s="92" customFormat="1" ht="12" customHeight="1">
      <c r="A85" s="434" t="s">
        <v>320</v>
      </c>
      <c r="B85" s="411" t="s">
        <v>321</v>
      </c>
      <c r="C85" s="298"/>
    </row>
    <row r="86" spans="1:3" s="92" customFormat="1" ht="12" customHeight="1">
      <c r="A86" s="435" t="s">
        <v>322</v>
      </c>
      <c r="B86" s="412" t="s">
        <v>323</v>
      </c>
      <c r="C86" s="298"/>
    </row>
    <row r="87" spans="1:3" s="92" customFormat="1" ht="12" customHeight="1">
      <c r="A87" s="435" t="s">
        <v>324</v>
      </c>
      <c r="B87" s="412" t="s">
        <v>325</v>
      </c>
      <c r="C87" s="298"/>
    </row>
    <row r="88" spans="1:3" s="91" customFormat="1" ht="12" customHeight="1" thickBot="1">
      <c r="A88" s="436" t="s">
        <v>326</v>
      </c>
      <c r="B88" s="413" t="s">
        <v>327</v>
      </c>
      <c r="C88" s="298"/>
    </row>
    <row r="89" spans="1:3" s="91" customFormat="1" ht="12" customHeight="1" thickBot="1">
      <c r="A89" s="433" t="s">
        <v>328</v>
      </c>
      <c r="B89" s="288" t="s">
        <v>469</v>
      </c>
      <c r="C89" s="456"/>
    </row>
    <row r="90" spans="1:3" s="91" customFormat="1" ht="12" customHeight="1" thickBot="1">
      <c r="A90" s="433" t="s">
        <v>501</v>
      </c>
      <c r="B90" s="288" t="s">
        <v>329</v>
      </c>
      <c r="C90" s="456"/>
    </row>
    <row r="91" spans="1:3" s="91" customFormat="1" ht="12" customHeight="1" thickBot="1">
      <c r="A91" s="433" t="s">
        <v>502</v>
      </c>
      <c r="B91" s="418" t="s">
        <v>472</v>
      </c>
      <c r="C91" s="299">
        <f>+C68+C72+C77+C84+C90+C89</f>
        <v>231000000</v>
      </c>
    </row>
    <row r="92" spans="1:3" s="91" customFormat="1" ht="12" customHeight="1" thickBot="1">
      <c r="A92" s="437" t="s">
        <v>503</v>
      </c>
      <c r="B92" s="419" t="s">
        <v>504</v>
      </c>
      <c r="C92" s="299">
        <f>+C67+C91</f>
        <v>760570875</v>
      </c>
    </row>
    <row r="93" spans="1:3" s="92" customFormat="1" ht="15" customHeight="1" thickBot="1">
      <c r="A93" s="232"/>
      <c r="B93" s="233"/>
      <c r="C93" s="358"/>
    </row>
    <row r="94" spans="1:8" s="63" customFormat="1" ht="16.5" customHeight="1" thickBot="1">
      <c r="A94" s="236"/>
      <c r="B94" s="237" t="s">
        <v>56</v>
      </c>
      <c r="C94" s="360"/>
      <c r="E94" s="699"/>
      <c r="F94" s="699"/>
      <c r="G94" s="699"/>
      <c r="H94" s="699"/>
    </row>
    <row r="95" spans="1:3" s="93" customFormat="1" ht="12" customHeight="1" thickBot="1">
      <c r="A95" s="405" t="s">
        <v>18</v>
      </c>
      <c r="B95" s="27" t="s">
        <v>508</v>
      </c>
      <c r="C95" s="292">
        <f>+C96+C97+C98+C99+C100+C113</f>
        <v>205932264</v>
      </c>
    </row>
    <row r="96" spans="1:3" ht="12" customHeight="1">
      <c r="A96" s="438" t="s">
        <v>97</v>
      </c>
      <c r="B96" s="10" t="s">
        <v>48</v>
      </c>
      <c r="C96" s="294">
        <v>23047053</v>
      </c>
    </row>
    <row r="97" spans="1:3" ht="12" customHeight="1">
      <c r="A97" s="431" t="s">
        <v>98</v>
      </c>
      <c r="B97" s="8" t="s">
        <v>178</v>
      </c>
      <c r="C97" s="295">
        <v>3248146</v>
      </c>
    </row>
    <row r="98" spans="1:3" ht="12" customHeight="1">
      <c r="A98" s="431" t="s">
        <v>99</v>
      </c>
      <c r="B98" s="8" t="s">
        <v>135</v>
      </c>
      <c r="C98" s="297">
        <v>50872013</v>
      </c>
    </row>
    <row r="99" spans="1:3" ht="12" customHeight="1">
      <c r="A99" s="431" t="s">
        <v>100</v>
      </c>
      <c r="B99" s="11" t="s">
        <v>179</v>
      </c>
      <c r="C99" s="297">
        <v>5840000</v>
      </c>
    </row>
    <row r="100" spans="1:3" ht="12" customHeight="1">
      <c r="A100" s="431" t="s">
        <v>111</v>
      </c>
      <c r="B100" s="19" t="s">
        <v>180</v>
      </c>
      <c r="C100" s="297">
        <v>78130600</v>
      </c>
    </row>
    <row r="101" spans="1:3" ht="12" customHeight="1">
      <c r="A101" s="431" t="s">
        <v>101</v>
      </c>
      <c r="B101" s="8" t="s">
        <v>505</v>
      </c>
      <c r="C101" s="297"/>
    </row>
    <row r="102" spans="1:3" ht="12" customHeight="1">
      <c r="A102" s="431" t="s">
        <v>102</v>
      </c>
      <c r="B102" s="139" t="s">
        <v>435</v>
      </c>
      <c r="C102" s="297">
        <v>13722889</v>
      </c>
    </row>
    <row r="103" spans="1:3" ht="12" customHeight="1">
      <c r="A103" s="431" t="s">
        <v>112</v>
      </c>
      <c r="B103" s="139" t="s">
        <v>434</v>
      </c>
      <c r="C103" s="297"/>
    </row>
    <row r="104" spans="1:3" ht="12" customHeight="1">
      <c r="A104" s="431" t="s">
        <v>113</v>
      </c>
      <c r="B104" s="139" t="s">
        <v>345</v>
      </c>
      <c r="C104" s="297"/>
    </row>
    <row r="105" spans="1:3" ht="12" customHeight="1">
      <c r="A105" s="431" t="s">
        <v>114</v>
      </c>
      <c r="B105" s="140" t="s">
        <v>346</v>
      </c>
      <c r="C105" s="297"/>
    </row>
    <row r="106" spans="1:3" ht="12" customHeight="1">
      <c r="A106" s="431" t="s">
        <v>115</v>
      </c>
      <c r="B106" s="140" t="s">
        <v>347</v>
      </c>
      <c r="C106" s="297"/>
    </row>
    <row r="107" spans="1:3" ht="12" customHeight="1">
      <c r="A107" s="431" t="s">
        <v>117</v>
      </c>
      <c r="B107" s="139" t="s">
        <v>348</v>
      </c>
      <c r="C107" s="297">
        <v>62389542</v>
      </c>
    </row>
    <row r="108" spans="1:3" ht="12" customHeight="1">
      <c r="A108" s="431" t="s">
        <v>181</v>
      </c>
      <c r="B108" s="139" t="s">
        <v>349</v>
      </c>
      <c r="C108" s="297"/>
    </row>
    <row r="109" spans="1:3" ht="12" customHeight="1">
      <c r="A109" s="431" t="s">
        <v>343</v>
      </c>
      <c r="B109" s="140" t="s">
        <v>350</v>
      </c>
      <c r="C109" s="297"/>
    </row>
    <row r="110" spans="1:3" ht="12" customHeight="1">
      <c r="A110" s="439" t="s">
        <v>344</v>
      </c>
      <c r="B110" s="141" t="s">
        <v>351</v>
      </c>
      <c r="C110" s="297"/>
    </row>
    <row r="111" spans="1:3" ht="12" customHeight="1">
      <c r="A111" s="431" t="s">
        <v>432</v>
      </c>
      <c r="B111" s="141" t="s">
        <v>352</v>
      </c>
      <c r="C111" s="297"/>
    </row>
    <row r="112" spans="1:3" ht="12" customHeight="1">
      <c r="A112" s="431" t="s">
        <v>433</v>
      </c>
      <c r="B112" s="140" t="s">
        <v>353</v>
      </c>
      <c r="C112" s="295">
        <v>2018169</v>
      </c>
    </row>
    <row r="113" spans="1:3" ht="12" customHeight="1">
      <c r="A113" s="431" t="s">
        <v>437</v>
      </c>
      <c r="B113" s="11" t="s">
        <v>49</v>
      </c>
      <c r="C113" s="295">
        <v>44794452</v>
      </c>
    </row>
    <row r="114" spans="1:3" ht="12" customHeight="1">
      <c r="A114" s="432" t="s">
        <v>438</v>
      </c>
      <c r="B114" s="8" t="s">
        <v>506</v>
      </c>
      <c r="C114" s="297">
        <v>36937651</v>
      </c>
    </row>
    <row r="115" spans="1:3" ht="12" customHeight="1" thickBot="1">
      <c r="A115" s="440" t="s">
        <v>439</v>
      </c>
      <c r="B115" s="142" t="s">
        <v>507</v>
      </c>
      <c r="C115" s="301">
        <v>7856801</v>
      </c>
    </row>
    <row r="116" spans="1:3" ht="12" customHeight="1" thickBot="1">
      <c r="A116" s="28" t="s">
        <v>19</v>
      </c>
      <c r="B116" s="26" t="s">
        <v>354</v>
      </c>
      <c r="C116" s="293">
        <f>+C117+C119+C121</f>
        <v>119074433</v>
      </c>
    </row>
    <row r="117" spans="1:3" ht="12" customHeight="1">
      <c r="A117" s="430" t="s">
        <v>103</v>
      </c>
      <c r="B117" s="8" t="s">
        <v>224</v>
      </c>
      <c r="C117" s="296">
        <v>114838996</v>
      </c>
    </row>
    <row r="118" spans="1:3" ht="12" customHeight="1">
      <c r="A118" s="430" t="s">
        <v>104</v>
      </c>
      <c r="B118" s="12" t="s">
        <v>358</v>
      </c>
      <c r="C118" s="296">
        <v>93314896</v>
      </c>
    </row>
    <row r="119" spans="1:3" ht="12" customHeight="1">
      <c r="A119" s="430" t="s">
        <v>105</v>
      </c>
      <c r="B119" s="12" t="s">
        <v>182</v>
      </c>
      <c r="C119" s="295"/>
    </row>
    <row r="120" spans="1:3" ht="12" customHeight="1">
      <c r="A120" s="430" t="s">
        <v>106</v>
      </c>
      <c r="B120" s="12" t="s">
        <v>359</v>
      </c>
      <c r="C120" s="260"/>
    </row>
    <row r="121" spans="1:3" ht="12" customHeight="1">
      <c r="A121" s="430" t="s">
        <v>107</v>
      </c>
      <c r="B121" s="290" t="s">
        <v>226</v>
      </c>
      <c r="C121" s="260">
        <v>4235437</v>
      </c>
    </row>
    <row r="122" spans="1:3" ht="12" customHeight="1">
      <c r="A122" s="430" t="s">
        <v>116</v>
      </c>
      <c r="B122" s="289" t="s">
        <v>422</v>
      </c>
      <c r="C122" s="260"/>
    </row>
    <row r="123" spans="1:3" ht="12" customHeight="1">
      <c r="A123" s="430" t="s">
        <v>118</v>
      </c>
      <c r="B123" s="407" t="s">
        <v>364</v>
      </c>
      <c r="C123" s="260"/>
    </row>
    <row r="124" spans="1:3" ht="12" customHeight="1">
      <c r="A124" s="430" t="s">
        <v>183</v>
      </c>
      <c r="B124" s="140" t="s">
        <v>347</v>
      </c>
      <c r="C124" s="260"/>
    </row>
    <row r="125" spans="1:3" ht="12" customHeight="1">
      <c r="A125" s="430" t="s">
        <v>184</v>
      </c>
      <c r="B125" s="140" t="s">
        <v>363</v>
      </c>
      <c r="C125" s="260">
        <v>2235437</v>
      </c>
    </row>
    <row r="126" spans="1:3" ht="12" customHeight="1">
      <c r="A126" s="430" t="s">
        <v>185</v>
      </c>
      <c r="B126" s="140" t="s">
        <v>362</v>
      </c>
      <c r="C126" s="260"/>
    </row>
    <row r="127" spans="1:3" ht="12" customHeight="1">
      <c r="A127" s="430" t="s">
        <v>355</v>
      </c>
      <c r="B127" s="140" t="s">
        <v>350</v>
      </c>
      <c r="C127" s="260">
        <v>2000000</v>
      </c>
    </row>
    <row r="128" spans="1:3" ht="12" customHeight="1">
      <c r="A128" s="430" t="s">
        <v>356</v>
      </c>
      <c r="B128" s="140" t="s">
        <v>361</v>
      </c>
      <c r="C128" s="260"/>
    </row>
    <row r="129" spans="1:3" ht="12" customHeight="1" thickBot="1">
      <c r="A129" s="439" t="s">
        <v>357</v>
      </c>
      <c r="B129" s="140" t="s">
        <v>360</v>
      </c>
      <c r="C129" s="262"/>
    </row>
    <row r="130" spans="1:3" ht="12" customHeight="1" thickBot="1">
      <c r="A130" s="28" t="s">
        <v>20</v>
      </c>
      <c r="B130" s="121" t="s">
        <v>442</v>
      </c>
      <c r="C130" s="293">
        <f>+C95+C116</f>
        <v>325006697</v>
      </c>
    </row>
    <row r="131" spans="1:3" ht="12" customHeight="1" thickBot="1">
      <c r="A131" s="28" t="s">
        <v>21</v>
      </c>
      <c r="B131" s="121" t="s">
        <v>443</v>
      </c>
      <c r="C131" s="293">
        <f>+C132+C133+C134</f>
        <v>0</v>
      </c>
    </row>
    <row r="132" spans="1:3" s="93" customFormat="1" ht="12" customHeight="1">
      <c r="A132" s="430" t="s">
        <v>262</v>
      </c>
      <c r="B132" s="9" t="s">
        <v>511</v>
      </c>
      <c r="C132" s="260"/>
    </row>
    <row r="133" spans="1:3" ht="12" customHeight="1">
      <c r="A133" s="430" t="s">
        <v>263</v>
      </c>
      <c r="B133" s="9" t="s">
        <v>451</v>
      </c>
      <c r="C133" s="260"/>
    </row>
    <row r="134" spans="1:3" ht="12" customHeight="1" thickBot="1">
      <c r="A134" s="439" t="s">
        <v>264</v>
      </c>
      <c r="B134" s="7" t="s">
        <v>510</v>
      </c>
      <c r="C134" s="260"/>
    </row>
    <row r="135" spans="1:3" ht="12" customHeight="1" thickBot="1">
      <c r="A135" s="28" t="s">
        <v>22</v>
      </c>
      <c r="B135" s="121" t="s">
        <v>444</v>
      </c>
      <c r="C135" s="293">
        <f>+C136+C137+C138+C139+C140+C141</f>
        <v>0</v>
      </c>
    </row>
    <row r="136" spans="1:3" ht="12" customHeight="1">
      <c r="A136" s="430" t="s">
        <v>90</v>
      </c>
      <c r="B136" s="9" t="s">
        <v>453</v>
      </c>
      <c r="C136" s="260"/>
    </row>
    <row r="137" spans="1:3" ht="12" customHeight="1">
      <c r="A137" s="430" t="s">
        <v>91</v>
      </c>
      <c r="B137" s="9" t="s">
        <v>445</v>
      </c>
      <c r="C137" s="260"/>
    </row>
    <row r="138" spans="1:3" ht="12" customHeight="1">
      <c r="A138" s="430" t="s">
        <v>92</v>
      </c>
      <c r="B138" s="9" t="s">
        <v>446</v>
      </c>
      <c r="C138" s="260"/>
    </row>
    <row r="139" spans="1:3" ht="12" customHeight="1">
      <c r="A139" s="430" t="s">
        <v>170</v>
      </c>
      <c r="B139" s="9" t="s">
        <v>509</v>
      </c>
      <c r="C139" s="260"/>
    </row>
    <row r="140" spans="1:3" ht="12" customHeight="1">
      <c r="A140" s="430" t="s">
        <v>171</v>
      </c>
      <c r="B140" s="9" t="s">
        <v>448</v>
      </c>
      <c r="C140" s="260"/>
    </row>
    <row r="141" spans="1:3" s="93" customFormat="1" ht="12" customHeight="1" thickBot="1">
      <c r="A141" s="439" t="s">
        <v>172</v>
      </c>
      <c r="B141" s="7" t="s">
        <v>449</v>
      </c>
      <c r="C141" s="260"/>
    </row>
    <row r="142" spans="1:3" ht="12" customHeight="1" thickBot="1">
      <c r="A142" s="28" t="s">
        <v>23</v>
      </c>
      <c r="B142" s="121" t="s">
        <v>535</v>
      </c>
      <c r="C142" s="299">
        <f>+C143+C144+C146+C147+C145</f>
        <v>435564178</v>
      </c>
    </row>
    <row r="143" spans="1:3" ht="12.75">
      <c r="A143" s="430" t="s">
        <v>93</v>
      </c>
      <c r="B143" s="9" t="s">
        <v>365</v>
      </c>
      <c r="C143" s="260">
        <v>5477666</v>
      </c>
    </row>
    <row r="144" spans="1:3" ht="12" customHeight="1">
      <c r="A144" s="430" t="s">
        <v>94</v>
      </c>
      <c r="B144" s="9" t="s">
        <v>366</v>
      </c>
      <c r="C144" s="260"/>
    </row>
    <row r="145" spans="1:3" ht="12" customHeight="1">
      <c r="A145" s="430" t="s">
        <v>282</v>
      </c>
      <c r="B145" s="9" t="s">
        <v>534</v>
      </c>
      <c r="C145" s="260">
        <v>430086512</v>
      </c>
    </row>
    <row r="146" spans="1:3" s="93" customFormat="1" ht="12" customHeight="1">
      <c r="A146" s="430" t="s">
        <v>283</v>
      </c>
      <c r="B146" s="9" t="s">
        <v>458</v>
      </c>
      <c r="C146" s="260"/>
    </row>
    <row r="147" spans="1:3" s="93" customFormat="1" ht="12" customHeight="1" thickBot="1">
      <c r="A147" s="439" t="s">
        <v>284</v>
      </c>
      <c r="B147" s="7" t="s">
        <v>384</v>
      </c>
      <c r="C147" s="260"/>
    </row>
    <row r="148" spans="1:3" s="93" customFormat="1" ht="12" customHeight="1" thickBot="1">
      <c r="A148" s="28" t="s">
        <v>24</v>
      </c>
      <c r="B148" s="121" t="s">
        <v>459</v>
      </c>
      <c r="C148" s="302">
        <f>+C149+C150+C151+C152+C153</f>
        <v>0</v>
      </c>
    </row>
    <row r="149" spans="1:3" s="93" customFormat="1" ht="12" customHeight="1">
      <c r="A149" s="430" t="s">
        <v>95</v>
      </c>
      <c r="B149" s="9" t="s">
        <v>454</v>
      </c>
      <c r="C149" s="260"/>
    </row>
    <row r="150" spans="1:3" s="93" customFormat="1" ht="12" customHeight="1">
      <c r="A150" s="430" t="s">
        <v>96</v>
      </c>
      <c r="B150" s="9" t="s">
        <v>461</v>
      </c>
      <c r="C150" s="260"/>
    </row>
    <row r="151" spans="1:3" s="93" customFormat="1" ht="12" customHeight="1">
      <c r="A151" s="430" t="s">
        <v>294</v>
      </c>
      <c r="B151" s="9" t="s">
        <v>456</v>
      </c>
      <c r="C151" s="260"/>
    </row>
    <row r="152" spans="1:3" s="93" customFormat="1" ht="12" customHeight="1">
      <c r="A152" s="430" t="s">
        <v>295</v>
      </c>
      <c r="B152" s="9" t="s">
        <v>512</v>
      </c>
      <c r="C152" s="260"/>
    </row>
    <row r="153" spans="1:3" ht="12.75" customHeight="1" thickBot="1">
      <c r="A153" s="439" t="s">
        <v>460</v>
      </c>
      <c r="B153" s="7" t="s">
        <v>463</v>
      </c>
      <c r="C153" s="262"/>
    </row>
    <row r="154" spans="1:3" ht="12.75" customHeight="1" thickBot="1">
      <c r="A154" s="484" t="s">
        <v>25</v>
      </c>
      <c r="B154" s="121" t="s">
        <v>464</v>
      </c>
      <c r="C154" s="302"/>
    </row>
    <row r="155" spans="1:3" ht="12.75" customHeight="1" thickBot="1">
      <c r="A155" s="484" t="s">
        <v>26</v>
      </c>
      <c r="B155" s="121" t="s">
        <v>465</v>
      </c>
      <c r="C155" s="302"/>
    </row>
    <row r="156" spans="1:3" ht="12" customHeight="1" thickBot="1">
      <c r="A156" s="28" t="s">
        <v>27</v>
      </c>
      <c r="B156" s="121" t="s">
        <v>467</v>
      </c>
      <c r="C156" s="421">
        <f>+C131+C135+C142+C148+C154+C155</f>
        <v>435564178</v>
      </c>
    </row>
    <row r="157" spans="1:3" ht="15" customHeight="1" thickBot="1">
      <c r="A157" s="441" t="s">
        <v>28</v>
      </c>
      <c r="B157" s="376" t="s">
        <v>466</v>
      </c>
      <c r="C157" s="421">
        <f>+C130+C156</f>
        <v>760570875</v>
      </c>
    </row>
    <row r="158" spans="1:3" ht="13.5" thickBot="1">
      <c r="A158" s="384"/>
      <c r="B158" s="385"/>
      <c r="C158" s="617">
        <f>C92-C157</f>
        <v>0</v>
      </c>
    </row>
    <row r="159" spans="1:3" ht="15" customHeight="1" thickBot="1">
      <c r="A159" s="241" t="s">
        <v>513</v>
      </c>
      <c r="B159" s="242"/>
      <c r="C159" s="118">
        <v>1</v>
      </c>
    </row>
    <row r="160" spans="1:3" ht="14.25" customHeight="1" thickBot="1">
      <c r="A160" s="241" t="s">
        <v>201</v>
      </c>
      <c r="B160" s="242"/>
      <c r="C160" s="118">
        <v>0</v>
      </c>
    </row>
    <row r="161" spans="1:3" ht="12.75">
      <c r="A161" s="614"/>
      <c r="B161" s="615"/>
      <c r="C161" s="672"/>
    </row>
    <row r="162" spans="1:2" ht="12.75">
      <c r="A162" s="614"/>
      <c r="B162" s="615"/>
    </row>
    <row r="163" spans="1:3" ht="12.75">
      <c r="A163" s="614"/>
      <c r="B163" s="615"/>
      <c r="C163" s="616"/>
    </row>
    <row r="164" spans="1:3" ht="12.75">
      <c r="A164" s="614"/>
      <c r="B164" s="615"/>
      <c r="C164" s="616"/>
    </row>
    <row r="165" spans="1:3" ht="12.75">
      <c r="A165" s="614"/>
      <c r="B165" s="615"/>
      <c r="C165" s="616"/>
    </row>
    <row r="166" spans="1:3" ht="12.75">
      <c r="A166" s="614"/>
      <c r="B166" s="615"/>
      <c r="C166" s="616"/>
    </row>
    <row r="167" spans="1:3" ht="12.75">
      <c r="A167" s="614"/>
      <c r="B167" s="615"/>
      <c r="C167" s="616"/>
    </row>
    <row r="168" spans="1:3" ht="12.75">
      <c r="A168" s="614"/>
      <c r="B168" s="615"/>
      <c r="C168" s="616"/>
    </row>
    <row r="169" spans="1:3" ht="12.75">
      <c r="A169" s="614"/>
      <c r="B169" s="615"/>
      <c r="C169" s="616"/>
    </row>
    <row r="170" spans="1:3" ht="12.75">
      <c r="A170" s="614"/>
      <c r="B170" s="615"/>
      <c r="C170" s="616"/>
    </row>
    <row r="171" spans="1:3" ht="12.75">
      <c r="A171" s="614"/>
      <c r="B171" s="615"/>
      <c r="C171" s="616"/>
    </row>
    <row r="172" spans="1:3" ht="12.75">
      <c r="A172" s="614"/>
      <c r="B172" s="615"/>
      <c r="C172" s="616"/>
    </row>
    <row r="173" spans="1:3" ht="12.75">
      <c r="A173" s="614"/>
      <c r="B173" s="615"/>
      <c r="C173" s="616"/>
    </row>
    <row r="174" spans="1:3" ht="12.75">
      <c r="A174" s="614"/>
      <c r="B174" s="615"/>
      <c r="C174" s="616"/>
    </row>
    <row r="175" spans="1:3" ht="12.75">
      <c r="A175" s="614"/>
      <c r="B175" s="615"/>
      <c r="C175" s="616"/>
    </row>
    <row r="176" spans="1:3" ht="12.75">
      <c r="A176" s="614"/>
      <c r="B176" s="615"/>
      <c r="C176" s="616"/>
    </row>
    <row r="177" spans="1:3" ht="12.75">
      <c r="A177" s="614"/>
      <c r="B177" s="615"/>
      <c r="C177" s="616"/>
    </row>
    <row r="178" spans="1:3" ht="12.75">
      <c r="A178" s="614"/>
      <c r="B178" s="615"/>
      <c r="C178" s="616"/>
    </row>
    <row r="179" spans="1:3" ht="12.75">
      <c r="A179" s="614"/>
      <c r="B179" s="615"/>
      <c r="C179" s="616"/>
    </row>
    <row r="180" spans="1:3" ht="12.75">
      <c r="A180" s="614"/>
      <c r="B180" s="615"/>
      <c r="C180" s="616"/>
    </row>
    <row r="181" spans="1:3" ht="12.75">
      <c r="A181" s="614"/>
      <c r="B181" s="615"/>
      <c r="C181" s="6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0"/>
  <sheetViews>
    <sheetView view="pageBreakPreview" zoomScale="85" zoomScaleNormal="120" zoomScaleSheetLayoutView="85" workbookViewId="0" topLeftCell="A1">
      <pane xSplit="3" topLeftCell="D1" activePane="topRight" state="frozen"/>
      <selection pane="topLeft" activeCell="A1" sqref="A1"/>
      <selection pane="topRight" activeCell="C2" sqref="C2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595"/>
      <c r="B1" s="596"/>
      <c r="C1" s="590" t="str">
        <f>CONCATENATE("14. melléklet ",ALAPADATOK!A7," ",ALAPADATOK!B7," ",ALAPADATOK!C7," ",ALAPADATOK!D7," ",ALAPADATOK!E7," ",ALAPADATOK!F7," ",ALAPADATOK!G7," ",ALAPADATOK!H7)</f>
        <v>14. melléklet a … / 2023 ( … ) önkormányzati rendelethez</v>
      </c>
    </row>
    <row r="2" spans="1:3" s="89" customFormat="1" ht="21" customHeight="1">
      <c r="A2" s="597" t="s">
        <v>60</v>
      </c>
      <c r="B2" s="598" t="str">
        <f>CONCATENATE(ALAPADATOK!A3)</f>
        <v>Balatonvilágos Község Önkormányzata</v>
      </c>
      <c r="C2" s="599" t="s">
        <v>53</v>
      </c>
    </row>
    <row r="3" spans="1:3" s="89" customFormat="1" ht="16.5" thickBot="1">
      <c r="A3" s="600" t="s">
        <v>198</v>
      </c>
      <c r="B3" s="601" t="s">
        <v>423</v>
      </c>
      <c r="C3" s="602" t="s">
        <v>58</v>
      </c>
    </row>
    <row r="4" spans="1:3" s="90" customFormat="1" ht="15.75" customHeight="1" thickBot="1">
      <c r="A4" s="603"/>
      <c r="B4" s="603"/>
      <c r="C4" s="604" t="str">
        <f>'KV_13.sz.mell'!C4</f>
        <v>Forintban!</v>
      </c>
    </row>
    <row r="5" spans="1:3" ht="13.5" thickBot="1">
      <c r="A5" s="605" t="s">
        <v>200</v>
      </c>
      <c r="B5" s="606" t="s">
        <v>557</v>
      </c>
      <c r="C5" s="607" t="s">
        <v>54</v>
      </c>
    </row>
    <row r="6" spans="1:3" s="63" customFormat="1" ht="12.75" customHeight="1" thickBot="1">
      <c r="A6" s="608"/>
      <c r="B6" s="609" t="s">
        <v>487</v>
      </c>
      <c r="C6" s="610" t="s">
        <v>488</v>
      </c>
    </row>
    <row r="7" spans="1:3" s="63" customFormat="1" ht="15.75" customHeight="1" thickBot="1">
      <c r="A7" s="226"/>
      <c r="B7" s="227" t="s">
        <v>55</v>
      </c>
      <c r="C7" s="353"/>
    </row>
    <row r="8" spans="1:3" s="63" customFormat="1" ht="12" customHeight="1" thickBot="1">
      <c r="A8" s="28" t="s">
        <v>18</v>
      </c>
      <c r="B8" s="21" t="s">
        <v>246</v>
      </c>
      <c r="C8" s="293">
        <f>+C9+C10+C11+C13+C14+C15+C12</f>
        <v>136941646</v>
      </c>
    </row>
    <row r="9" spans="1:3" s="91" customFormat="1" ht="12" customHeight="1">
      <c r="A9" s="430" t="s">
        <v>97</v>
      </c>
      <c r="B9" s="411" t="s">
        <v>247</v>
      </c>
      <c r="C9" s="296">
        <v>39387383</v>
      </c>
    </row>
    <row r="10" spans="1:3" s="92" customFormat="1" ht="12" customHeight="1">
      <c r="A10" s="431" t="s">
        <v>98</v>
      </c>
      <c r="B10" s="412" t="s">
        <v>248</v>
      </c>
      <c r="C10" s="295">
        <v>55200800</v>
      </c>
    </row>
    <row r="11" spans="1:3" s="92" customFormat="1" ht="12" customHeight="1">
      <c r="A11" s="431" t="s">
        <v>99</v>
      </c>
      <c r="B11" s="412" t="s">
        <v>249</v>
      </c>
      <c r="C11" s="295">
        <v>8094700</v>
      </c>
    </row>
    <row r="12" spans="1:3" s="92" customFormat="1" ht="12" customHeight="1">
      <c r="A12" s="431" t="s">
        <v>100</v>
      </c>
      <c r="B12" s="412" t="s">
        <v>709</v>
      </c>
      <c r="C12" s="295">
        <v>30999014</v>
      </c>
    </row>
    <row r="13" spans="1:3" s="92" customFormat="1" ht="12" customHeight="1">
      <c r="A13" s="431" t="s">
        <v>143</v>
      </c>
      <c r="B13" s="412" t="s">
        <v>250</v>
      </c>
      <c r="C13" s="295">
        <v>3259749</v>
      </c>
    </row>
    <row r="14" spans="1:3" s="92" customFormat="1" ht="12" customHeight="1">
      <c r="A14" s="432" t="s">
        <v>101</v>
      </c>
      <c r="B14" s="412" t="s">
        <v>500</v>
      </c>
      <c r="C14" s="295"/>
    </row>
    <row r="15" spans="1:3" s="91" customFormat="1" ht="12" customHeight="1" thickBot="1">
      <c r="A15" s="432" t="s">
        <v>102</v>
      </c>
      <c r="B15" s="550" t="s">
        <v>570</v>
      </c>
      <c r="C15" s="295"/>
    </row>
    <row r="16" spans="1:3" s="91" customFormat="1" ht="12" customHeight="1" thickBot="1">
      <c r="A16" s="28" t="s">
        <v>19</v>
      </c>
      <c r="B16" s="288" t="s">
        <v>251</v>
      </c>
      <c r="C16" s="293">
        <f>+C17+C18+C19+C20+C21</f>
        <v>19984976</v>
      </c>
    </row>
    <row r="17" spans="1:3" s="91" customFormat="1" ht="12" customHeight="1">
      <c r="A17" s="430" t="s">
        <v>103</v>
      </c>
      <c r="B17" s="411" t="s">
        <v>252</v>
      </c>
      <c r="C17" s="296"/>
    </row>
    <row r="18" spans="1:3" s="91" customFormat="1" ht="12" customHeight="1">
      <c r="A18" s="431" t="s">
        <v>104</v>
      </c>
      <c r="B18" s="412" t="s">
        <v>253</v>
      </c>
      <c r="C18" s="295"/>
    </row>
    <row r="19" spans="1:3" s="91" customFormat="1" ht="12" customHeight="1">
      <c r="A19" s="431" t="s">
        <v>105</v>
      </c>
      <c r="B19" s="412" t="s">
        <v>416</v>
      </c>
      <c r="C19" s="295"/>
    </row>
    <row r="20" spans="1:3" s="91" customFormat="1" ht="12" customHeight="1">
      <c r="A20" s="431" t="s">
        <v>106</v>
      </c>
      <c r="B20" s="412" t="s">
        <v>417</v>
      </c>
      <c r="C20" s="295"/>
    </row>
    <row r="21" spans="1:3" s="91" customFormat="1" ht="12" customHeight="1">
      <c r="A21" s="431" t="s">
        <v>107</v>
      </c>
      <c r="B21" s="412" t="s">
        <v>254</v>
      </c>
      <c r="C21" s="295">
        <v>19984976</v>
      </c>
    </row>
    <row r="22" spans="1:3" s="92" customFormat="1" ht="12" customHeight="1" thickBot="1">
      <c r="A22" s="432" t="s">
        <v>116</v>
      </c>
      <c r="B22" s="413" t="s">
        <v>255</v>
      </c>
      <c r="C22" s="297"/>
    </row>
    <row r="23" spans="1:3" s="92" customFormat="1" ht="12" customHeight="1" thickBot="1">
      <c r="A23" s="28" t="s">
        <v>20</v>
      </c>
      <c r="B23" s="21" t="s">
        <v>256</v>
      </c>
      <c r="C23" s="293">
        <f>+C24+C25+C26+C27+C28</f>
        <v>95274530</v>
      </c>
    </row>
    <row r="24" spans="1:3" s="92" customFormat="1" ht="12" customHeight="1">
      <c r="A24" s="430" t="s">
        <v>86</v>
      </c>
      <c r="B24" s="411" t="s">
        <v>257</v>
      </c>
      <c r="C24" s="296"/>
    </row>
    <row r="25" spans="1:3" s="91" customFormat="1" ht="12" customHeight="1">
      <c r="A25" s="431" t="s">
        <v>87</v>
      </c>
      <c r="B25" s="412" t="s">
        <v>258</v>
      </c>
      <c r="C25" s="295"/>
    </row>
    <row r="26" spans="1:3" s="92" customFormat="1" ht="12" customHeight="1">
      <c r="A26" s="431" t="s">
        <v>88</v>
      </c>
      <c r="B26" s="412" t="s">
        <v>418</v>
      </c>
      <c r="C26" s="295"/>
    </row>
    <row r="27" spans="1:3" s="92" customFormat="1" ht="12" customHeight="1">
      <c r="A27" s="431" t="s">
        <v>89</v>
      </c>
      <c r="B27" s="412" t="s">
        <v>419</v>
      </c>
      <c r="C27" s="295"/>
    </row>
    <row r="28" spans="1:3" s="92" customFormat="1" ht="12" customHeight="1">
      <c r="A28" s="431" t="s">
        <v>166</v>
      </c>
      <c r="B28" s="412" t="s">
        <v>259</v>
      </c>
      <c r="C28" s="295">
        <v>95274530</v>
      </c>
    </row>
    <row r="29" spans="1:3" s="92" customFormat="1" ht="12" customHeight="1" thickBot="1">
      <c r="A29" s="432" t="s">
        <v>167</v>
      </c>
      <c r="B29" s="413" t="s">
        <v>260</v>
      </c>
      <c r="C29" s="297">
        <v>95274530</v>
      </c>
    </row>
    <row r="30" spans="1:3" s="92" customFormat="1" ht="12" customHeight="1" thickBot="1">
      <c r="A30" s="28" t="s">
        <v>168</v>
      </c>
      <c r="B30" s="21" t="s">
        <v>554</v>
      </c>
      <c r="C30" s="299">
        <f>SUM(C31:C38)</f>
        <v>255000000</v>
      </c>
    </row>
    <row r="31" spans="1:3" s="92" customFormat="1" ht="12" customHeight="1">
      <c r="A31" s="430" t="s">
        <v>262</v>
      </c>
      <c r="B31" s="411" t="s">
        <v>549</v>
      </c>
      <c r="C31" s="296">
        <v>169000000</v>
      </c>
    </row>
    <row r="32" spans="1:3" s="92" customFormat="1" ht="12" customHeight="1">
      <c r="A32" s="431" t="s">
        <v>263</v>
      </c>
      <c r="B32" s="411" t="s">
        <v>710</v>
      </c>
      <c r="C32" s="296">
        <v>33000000</v>
      </c>
    </row>
    <row r="33" spans="1:3" s="92" customFormat="1" ht="12" customHeight="1">
      <c r="A33" s="431" t="s">
        <v>264</v>
      </c>
      <c r="B33" s="412" t="s">
        <v>550</v>
      </c>
      <c r="C33" s="295">
        <v>10000000</v>
      </c>
    </row>
    <row r="34" spans="1:3" s="92" customFormat="1" ht="12" customHeight="1">
      <c r="A34" s="431" t="s">
        <v>265</v>
      </c>
      <c r="B34" s="412" t="s">
        <v>551</v>
      </c>
      <c r="C34" s="295">
        <v>42000000</v>
      </c>
    </row>
    <row r="35" spans="1:3" s="92" customFormat="1" ht="12" customHeight="1">
      <c r="A35" s="431" t="s">
        <v>546</v>
      </c>
      <c r="B35" s="412" t="s">
        <v>552</v>
      </c>
      <c r="C35" s="295">
        <v>200000</v>
      </c>
    </row>
    <row r="36" spans="1:3" s="92" customFormat="1" ht="12" customHeight="1">
      <c r="A36" s="431" t="s">
        <v>547</v>
      </c>
      <c r="B36" s="412" t="s">
        <v>711</v>
      </c>
      <c r="C36" s="295">
        <v>150000</v>
      </c>
    </row>
    <row r="37" spans="1:3" s="92" customFormat="1" ht="12" customHeight="1">
      <c r="A37" s="432" t="s">
        <v>548</v>
      </c>
      <c r="B37" s="412" t="s">
        <v>712</v>
      </c>
      <c r="C37" s="295">
        <v>650000</v>
      </c>
    </row>
    <row r="38" spans="1:3" s="92" customFormat="1" ht="12" customHeight="1" thickBot="1">
      <c r="A38" s="432" t="s">
        <v>714</v>
      </c>
      <c r="B38" s="413" t="s">
        <v>713</v>
      </c>
      <c r="C38" s="297"/>
    </row>
    <row r="39" spans="1:3" s="92" customFormat="1" ht="12" customHeight="1" thickBot="1">
      <c r="A39" s="28" t="s">
        <v>22</v>
      </c>
      <c r="B39" s="21" t="s">
        <v>428</v>
      </c>
      <c r="C39" s="293">
        <f>SUM(C40:C50)</f>
        <v>551728</v>
      </c>
    </row>
    <row r="40" spans="1:3" s="92" customFormat="1" ht="12" customHeight="1">
      <c r="A40" s="430" t="s">
        <v>90</v>
      </c>
      <c r="B40" s="411" t="s">
        <v>271</v>
      </c>
      <c r="C40" s="296"/>
    </row>
    <row r="41" spans="1:3" s="92" customFormat="1" ht="12" customHeight="1">
      <c r="A41" s="431" t="s">
        <v>91</v>
      </c>
      <c r="B41" s="412" t="s">
        <v>272</v>
      </c>
      <c r="C41" s="295"/>
    </row>
    <row r="42" spans="1:3" s="92" customFormat="1" ht="12" customHeight="1">
      <c r="A42" s="431" t="s">
        <v>92</v>
      </c>
      <c r="B42" s="412" t="s">
        <v>273</v>
      </c>
      <c r="C42" s="295">
        <v>475716</v>
      </c>
    </row>
    <row r="43" spans="1:3" s="92" customFormat="1" ht="12" customHeight="1">
      <c r="A43" s="431" t="s">
        <v>170</v>
      </c>
      <c r="B43" s="412" t="s">
        <v>274</v>
      </c>
      <c r="C43" s="295"/>
    </row>
    <row r="44" spans="1:3" s="92" customFormat="1" ht="12" customHeight="1">
      <c r="A44" s="431" t="s">
        <v>171</v>
      </c>
      <c r="B44" s="412" t="s">
        <v>275</v>
      </c>
      <c r="C44" s="295"/>
    </row>
    <row r="45" spans="1:3" s="92" customFormat="1" ht="12" customHeight="1">
      <c r="A45" s="431" t="s">
        <v>172</v>
      </c>
      <c r="B45" s="412" t="s">
        <v>276</v>
      </c>
      <c r="C45" s="295">
        <v>66012</v>
      </c>
    </row>
    <row r="46" spans="1:3" s="92" customFormat="1" ht="12" customHeight="1">
      <c r="A46" s="431" t="s">
        <v>173</v>
      </c>
      <c r="B46" s="412" t="s">
        <v>277</v>
      </c>
      <c r="C46" s="295"/>
    </row>
    <row r="47" spans="1:3" s="92" customFormat="1" ht="12" customHeight="1">
      <c r="A47" s="431" t="s">
        <v>174</v>
      </c>
      <c r="B47" s="412" t="s">
        <v>553</v>
      </c>
      <c r="C47" s="295">
        <v>10000</v>
      </c>
    </row>
    <row r="48" spans="1:3" s="92" customFormat="1" ht="12" customHeight="1">
      <c r="A48" s="431" t="s">
        <v>269</v>
      </c>
      <c r="B48" s="412" t="s">
        <v>279</v>
      </c>
      <c r="C48" s="298"/>
    </row>
    <row r="49" spans="1:3" s="92" customFormat="1" ht="12" customHeight="1">
      <c r="A49" s="432" t="s">
        <v>270</v>
      </c>
      <c r="B49" s="413" t="s">
        <v>430</v>
      </c>
      <c r="C49" s="399"/>
    </row>
    <row r="50" spans="1:3" s="92" customFormat="1" ht="12" customHeight="1" thickBot="1">
      <c r="A50" s="432" t="s">
        <v>429</v>
      </c>
      <c r="B50" s="413" t="s">
        <v>280</v>
      </c>
      <c r="C50" s="399"/>
    </row>
    <row r="51" spans="1:3" s="92" customFormat="1" ht="12" customHeight="1" thickBot="1">
      <c r="A51" s="28" t="s">
        <v>23</v>
      </c>
      <c r="B51" s="21" t="s">
        <v>281</v>
      </c>
      <c r="C51" s="293">
        <f>SUM(C52:C56)</f>
        <v>0</v>
      </c>
    </row>
    <row r="52" spans="1:3" s="92" customFormat="1" ht="12" customHeight="1">
      <c r="A52" s="430" t="s">
        <v>93</v>
      </c>
      <c r="B52" s="411" t="s">
        <v>285</v>
      </c>
      <c r="C52" s="455"/>
    </row>
    <row r="53" spans="1:3" s="92" customFormat="1" ht="12" customHeight="1">
      <c r="A53" s="431" t="s">
        <v>94</v>
      </c>
      <c r="B53" s="412" t="s">
        <v>286</v>
      </c>
      <c r="C53" s="298"/>
    </row>
    <row r="54" spans="1:3" s="92" customFormat="1" ht="12" customHeight="1">
      <c r="A54" s="431" t="s">
        <v>282</v>
      </c>
      <c r="B54" s="412" t="s">
        <v>287</v>
      </c>
      <c r="C54" s="298"/>
    </row>
    <row r="55" spans="1:3" s="92" customFormat="1" ht="12" customHeight="1">
      <c r="A55" s="431" t="s">
        <v>283</v>
      </c>
      <c r="B55" s="412" t="s">
        <v>288</v>
      </c>
      <c r="C55" s="298"/>
    </row>
    <row r="56" spans="1:3" s="92" customFormat="1" ht="12" customHeight="1" thickBot="1">
      <c r="A56" s="432" t="s">
        <v>284</v>
      </c>
      <c r="B56" s="413" t="s">
        <v>289</v>
      </c>
      <c r="C56" s="399"/>
    </row>
    <row r="57" spans="1:3" s="92" customFormat="1" ht="12" customHeight="1" thickBot="1">
      <c r="A57" s="28" t="s">
        <v>175</v>
      </c>
      <c r="B57" s="21" t="s">
        <v>290</v>
      </c>
      <c r="C57" s="293">
        <f>SUM(C58:C60)</f>
        <v>0</v>
      </c>
    </row>
    <row r="58" spans="1:3" s="92" customFormat="1" ht="12" customHeight="1">
      <c r="A58" s="430" t="s">
        <v>95</v>
      </c>
      <c r="B58" s="411" t="s">
        <v>291</v>
      </c>
      <c r="C58" s="296"/>
    </row>
    <row r="59" spans="1:3" s="92" customFormat="1" ht="12" customHeight="1">
      <c r="A59" s="431" t="s">
        <v>96</v>
      </c>
      <c r="B59" s="412" t="s">
        <v>420</v>
      </c>
      <c r="C59" s="295"/>
    </row>
    <row r="60" spans="1:3" s="92" customFormat="1" ht="12" customHeight="1">
      <c r="A60" s="431" t="s">
        <v>294</v>
      </c>
      <c r="B60" s="412" t="s">
        <v>292</v>
      </c>
      <c r="C60" s="295"/>
    </row>
    <row r="61" spans="1:3" s="92" customFormat="1" ht="12" customHeight="1" thickBot="1">
      <c r="A61" s="432" t="s">
        <v>295</v>
      </c>
      <c r="B61" s="413" t="s">
        <v>293</v>
      </c>
      <c r="C61" s="297"/>
    </row>
    <row r="62" spans="1:3" s="92" customFormat="1" ht="12" customHeight="1" thickBot="1">
      <c r="A62" s="28" t="s">
        <v>25</v>
      </c>
      <c r="B62" s="288" t="s">
        <v>296</v>
      </c>
      <c r="C62" s="293">
        <f>SUM(C63:C65)</f>
        <v>0</v>
      </c>
    </row>
    <row r="63" spans="1:3" s="92" customFormat="1" ht="12" customHeight="1">
      <c r="A63" s="430" t="s">
        <v>176</v>
      </c>
      <c r="B63" s="411" t="s">
        <v>298</v>
      </c>
      <c r="C63" s="298"/>
    </row>
    <row r="64" spans="1:3" s="92" customFormat="1" ht="12" customHeight="1">
      <c r="A64" s="431" t="s">
        <v>177</v>
      </c>
      <c r="B64" s="412" t="s">
        <v>421</v>
      </c>
      <c r="C64" s="298"/>
    </row>
    <row r="65" spans="1:3" s="92" customFormat="1" ht="12" customHeight="1">
      <c r="A65" s="431" t="s">
        <v>225</v>
      </c>
      <c r="B65" s="412" t="s">
        <v>299</v>
      </c>
      <c r="C65" s="298"/>
    </row>
    <row r="66" spans="1:3" s="92" customFormat="1" ht="12" customHeight="1" thickBot="1">
      <c r="A66" s="432" t="s">
        <v>297</v>
      </c>
      <c r="B66" s="413" t="s">
        <v>300</v>
      </c>
      <c r="C66" s="298"/>
    </row>
    <row r="67" spans="1:3" s="92" customFormat="1" ht="12" customHeight="1" thickBot="1">
      <c r="A67" s="28" t="s">
        <v>26</v>
      </c>
      <c r="B67" s="21" t="s">
        <v>301</v>
      </c>
      <c r="C67" s="299">
        <f>+C8+C16+C23+C30+C39+C51+C57+C62</f>
        <v>507752880</v>
      </c>
    </row>
    <row r="68" spans="1:3" s="92" customFormat="1" ht="12" customHeight="1" thickBot="1">
      <c r="A68" s="433" t="s">
        <v>388</v>
      </c>
      <c r="B68" s="288" t="s">
        <v>303</v>
      </c>
      <c r="C68" s="293">
        <f>SUM(C69:C71)</f>
        <v>0</v>
      </c>
    </row>
    <row r="69" spans="1:3" s="92" customFormat="1" ht="12" customHeight="1">
      <c r="A69" s="430" t="s">
        <v>331</v>
      </c>
      <c r="B69" s="411" t="s">
        <v>304</v>
      </c>
      <c r="C69" s="298"/>
    </row>
    <row r="70" spans="1:3" s="92" customFormat="1" ht="12" customHeight="1">
      <c r="A70" s="431" t="s">
        <v>340</v>
      </c>
      <c r="B70" s="412" t="s">
        <v>305</v>
      </c>
      <c r="C70" s="298"/>
    </row>
    <row r="71" spans="1:3" s="92" customFormat="1" ht="12" customHeight="1" thickBot="1">
      <c r="A71" s="432" t="s">
        <v>341</v>
      </c>
      <c r="B71" s="414" t="s">
        <v>306</v>
      </c>
      <c r="C71" s="298"/>
    </row>
    <row r="72" spans="1:3" s="92" customFormat="1" ht="12" customHeight="1" thickBot="1">
      <c r="A72" s="433" t="s">
        <v>307</v>
      </c>
      <c r="B72" s="288" t="s">
        <v>308</v>
      </c>
      <c r="C72" s="293">
        <f>SUM(C73:C76)</f>
        <v>0</v>
      </c>
    </row>
    <row r="73" spans="1:3" s="92" customFormat="1" ht="12" customHeight="1">
      <c r="A73" s="430" t="s">
        <v>144</v>
      </c>
      <c r="B73" s="411" t="s">
        <v>309</v>
      </c>
      <c r="C73" s="298"/>
    </row>
    <row r="74" spans="1:3" s="92" customFormat="1" ht="12" customHeight="1">
      <c r="A74" s="431" t="s">
        <v>145</v>
      </c>
      <c r="B74" s="412" t="s">
        <v>565</v>
      </c>
      <c r="C74" s="298"/>
    </row>
    <row r="75" spans="1:3" s="92" customFormat="1" ht="12" customHeight="1">
      <c r="A75" s="431" t="s">
        <v>332</v>
      </c>
      <c r="B75" s="412" t="s">
        <v>310</v>
      </c>
      <c r="C75" s="298"/>
    </row>
    <row r="76" spans="1:3" s="92" customFormat="1" ht="12" customHeight="1" thickBot="1">
      <c r="A76" s="432" t="s">
        <v>333</v>
      </c>
      <c r="B76" s="290" t="s">
        <v>566</v>
      </c>
      <c r="C76" s="298"/>
    </row>
    <row r="77" spans="1:3" s="92" customFormat="1" ht="12" customHeight="1" thickBot="1">
      <c r="A77" s="433" t="s">
        <v>311</v>
      </c>
      <c r="B77" s="288" t="s">
        <v>312</v>
      </c>
      <c r="C77" s="293">
        <f>SUM(C78:C79)</f>
        <v>231000000</v>
      </c>
    </row>
    <row r="78" spans="1:3" s="92" customFormat="1" ht="12" customHeight="1">
      <c r="A78" s="430" t="s">
        <v>334</v>
      </c>
      <c r="B78" s="411" t="s">
        <v>313</v>
      </c>
      <c r="C78" s="298">
        <v>231000000</v>
      </c>
    </row>
    <row r="79" spans="1:3" s="92" customFormat="1" ht="12" customHeight="1" thickBot="1">
      <c r="A79" s="432" t="s">
        <v>335</v>
      </c>
      <c r="B79" s="413" t="s">
        <v>314</v>
      </c>
      <c r="C79" s="298"/>
    </row>
    <row r="80" spans="1:3" s="91" customFormat="1" ht="12" customHeight="1" thickBot="1">
      <c r="A80" s="433" t="s">
        <v>315</v>
      </c>
      <c r="B80" s="288" t="s">
        <v>316</v>
      </c>
      <c r="C80" s="293">
        <f>SUM(C81:C83)</f>
        <v>0</v>
      </c>
    </row>
    <row r="81" spans="1:3" s="92" customFormat="1" ht="12" customHeight="1">
      <c r="A81" s="430" t="s">
        <v>336</v>
      </c>
      <c r="B81" s="411" t="s">
        <v>317</v>
      </c>
      <c r="C81" s="298"/>
    </row>
    <row r="82" spans="1:3" s="92" customFormat="1" ht="12" customHeight="1">
      <c r="A82" s="431" t="s">
        <v>337</v>
      </c>
      <c r="B82" s="412" t="s">
        <v>318</v>
      </c>
      <c r="C82" s="298"/>
    </row>
    <row r="83" spans="1:3" s="92" customFormat="1" ht="12" customHeight="1" thickBot="1">
      <c r="A83" s="432" t="s">
        <v>338</v>
      </c>
      <c r="B83" s="413" t="s">
        <v>567</v>
      </c>
      <c r="C83" s="298"/>
    </row>
    <row r="84" spans="1:3" s="92" customFormat="1" ht="12" customHeight="1" thickBot="1">
      <c r="A84" s="433" t="s">
        <v>319</v>
      </c>
      <c r="B84" s="288" t="s">
        <v>339</v>
      </c>
      <c r="C84" s="293">
        <f>SUM(C85:C88)</f>
        <v>0</v>
      </c>
    </row>
    <row r="85" spans="1:3" s="92" customFormat="1" ht="12" customHeight="1">
      <c r="A85" s="434" t="s">
        <v>320</v>
      </c>
      <c r="B85" s="411" t="s">
        <v>321</v>
      </c>
      <c r="C85" s="298"/>
    </row>
    <row r="86" spans="1:3" s="92" customFormat="1" ht="12" customHeight="1">
      <c r="A86" s="435" t="s">
        <v>322</v>
      </c>
      <c r="B86" s="412" t="s">
        <v>323</v>
      </c>
      <c r="C86" s="298"/>
    </row>
    <row r="87" spans="1:3" s="92" customFormat="1" ht="12" customHeight="1">
      <c r="A87" s="435" t="s">
        <v>324</v>
      </c>
      <c r="B87" s="412" t="s">
        <v>325</v>
      </c>
      <c r="C87" s="298"/>
    </row>
    <row r="88" spans="1:3" s="91" customFormat="1" ht="12" customHeight="1" thickBot="1">
      <c r="A88" s="436" t="s">
        <v>326</v>
      </c>
      <c r="B88" s="413" t="s">
        <v>327</v>
      </c>
      <c r="C88" s="298"/>
    </row>
    <row r="89" spans="1:3" s="91" customFormat="1" ht="12" customHeight="1" thickBot="1">
      <c r="A89" s="433" t="s">
        <v>328</v>
      </c>
      <c r="B89" s="288" t="s">
        <v>469</v>
      </c>
      <c r="C89" s="456"/>
    </row>
    <row r="90" spans="1:3" s="91" customFormat="1" ht="12" customHeight="1" thickBot="1">
      <c r="A90" s="433" t="s">
        <v>501</v>
      </c>
      <c r="B90" s="288" t="s">
        <v>329</v>
      </c>
      <c r="C90" s="456"/>
    </row>
    <row r="91" spans="1:3" s="91" customFormat="1" ht="12" customHeight="1" thickBot="1">
      <c r="A91" s="433" t="s">
        <v>502</v>
      </c>
      <c r="B91" s="418" t="s">
        <v>472</v>
      </c>
      <c r="C91" s="299">
        <f>+C68+C72+C77+C80+C84+C90+C89</f>
        <v>231000000</v>
      </c>
    </row>
    <row r="92" spans="1:3" s="91" customFormat="1" ht="12" customHeight="1" thickBot="1">
      <c r="A92" s="437" t="s">
        <v>503</v>
      </c>
      <c r="B92" s="419" t="s">
        <v>504</v>
      </c>
      <c r="C92" s="299">
        <f>+C67+C91</f>
        <v>738752880</v>
      </c>
    </row>
    <row r="93" spans="1:3" s="92" customFormat="1" ht="15" customHeight="1" thickBot="1">
      <c r="A93" s="232"/>
      <c r="B93" s="233"/>
      <c r="C93" s="358"/>
    </row>
    <row r="94" spans="1:3" s="63" customFormat="1" ht="16.5" customHeight="1" thickBot="1">
      <c r="A94" s="236"/>
      <c r="B94" s="237" t="s">
        <v>56</v>
      </c>
      <c r="C94" s="360"/>
    </row>
    <row r="95" spans="1:3" s="93" customFormat="1" ht="12" customHeight="1" thickBot="1">
      <c r="A95" s="405" t="s">
        <v>18</v>
      </c>
      <c r="B95" s="27" t="s">
        <v>508</v>
      </c>
      <c r="C95" s="292">
        <f>+C96+C97+C98+C99+C100+C113</f>
        <v>204214095</v>
      </c>
    </row>
    <row r="96" spans="1:3" ht="12" customHeight="1">
      <c r="A96" s="438" t="s">
        <v>97</v>
      </c>
      <c r="B96" s="10" t="s">
        <v>48</v>
      </c>
      <c r="C96" s="294">
        <v>23047053</v>
      </c>
    </row>
    <row r="97" spans="1:3" ht="12" customHeight="1">
      <c r="A97" s="431" t="s">
        <v>98</v>
      </c>
      <c r="B97" s="8" t="s">
        <v>178</v>
      </c>
      <c r="C97" s="295">
        <v>3248146</v>
      </c>
    </row>
    <row r="98" spans="1:3" ht="12" customHeight="1">
      <c r="A98" s="431" t="s">
        <v>99</v>
      </c>
      <c r="B98" s="8" t="s">
        <v>135</v>
      </c>
      <c r="C98" s="297">
        <v>50872013</v>
      </c>
    </row>
    <row r="99" spans="1:3" ht="12" customHeight="1">
      <c r="A99" s="431" t="s">
        <v>100</v>
      </c>
      <c r="B99" s="11" t="s">
        <v>179</v>
      </c>
      <c r="C99" s="297">
        <v>5840000</v>
      </c>
    </row>
    <row r="100" spans="1:3" ht="12" customHeight="1">
      <c r="A100" s="431" t="s">
        <v>111</v>
      </c>
      <c r="B100" s="19" t="s">
        <v>180</v>
      </c>
      <c r="C100" s="297">
        <v>76412431</v>
      </c>
    </row>
    <row r="101" spans="1:3" ht="12" customHeight="1">
      <c r="A101" s="431" t="s">
        <v>101</v>
      </c>
      <c r="B101" s="8" t="s">
        <v>505</v>
      </c>
      <c r="C101" s="297"/>
    </row>
    <row r="102" spans="1:3" ht="12" customHeight="1">
      <c r="A102" s="431" t="s">
        <v>102</v>
      </c>
      <c r="B102" s="139" t="s">
        <v>435</v>
      </c>
      <c r="C102" s="297">
        <v>13722889</v>
      </c>
    </row>
    <row r="103" spans="1:3" ht="12" customHeight="1">
      <c r="A103" s="431" t="s">
        <v>112</v>
      </c>
      <c r="B103" s="139" t="s">
        <v>434</v>
      </c>
      <c r="C103" s="297"/>
    </row>
    <row r="104" spans="1:3" ht="12" customHeight="1">
      <c r="A104" s="431" t="s">
        <v>113</v>
      </c>
      <c r="B104" s="139" t="s">
        <v>345</v>
      </c>
      <c r="C104" s="297"/>
    </row>
    <row r="105" spans="1:3" ht="12" customHeight="1">
      <c r="A105" s="431" t="s">
        <v>114</v>
      </c>
      <c r="B105" s="140" t="s">
        <v>346</v>
      </c>
      <c r="C105" s="297"/>
    </row>
    <row r="106" spans="1:3" ht="12" customHeight="1">
      <c r="A106" s="431" t="s">
        <v>115</v>
      </c>
      <c r="B106" s="140" t="s">
        <v>347</v>
      </c>
      <c r="C106" s="297"/>
    </row>
    <row r="107" spans="1:3" ht="12" customHeight="1">
      <c r="A107" s="431" t="s">
        <v>117</v>
      </c>
      <c r="B107" s="139" t="s">
        <v>348</v>
      </c>
      <c r="C107" s="297">
        <v>62389542</v>
      </c>
    </row>
    <row r="108" spans="1:3" ht="12" customHeight="1">
      <c r="A108" s="431" t="s">
        <v>181</v>
      </c>
      <c r="B108" s="139" t="s">
        <v>349</v>
      </c>
      <c r="C108" s="297"/>
    </row>
    <row r="109" spans="1:3" ht="12" customHeight="1">
      <c r="A109" s="431" t="s">
        <v>343</v>
      </c>
      <c r="B109" s="140" t="s">
        <v>350</v>
      </c>
      <c r="C109" s="297"/>
    </row>
    <row r="110" spans="1:3" ht="12" customHeight="1">
      <c r="A110" s="439" t="s">
        <v>344</v>
      </c>
      <c r="B110" s="141" t="s">
        <v>351</v>
      </c>
      <c r="C110" s="297"/>
    </row>
    <row r="111" spans="1:3" ht="12" customHeight="1">
      <c r="A111" s="431" t="s">
        <v>432</v>
      </c>
      <c r="B111" s="141" t="s">
        <v>352</v>
      </c>
      <c r="C111" s="297"/>
    </row>
    <row r="112" spans="1:3" ht="12" customHeight="1">
      <c r="A112" s="431" t="s">
        <v>433</v>
      </c>
      <c r="B112" s="140" t="s">
        <v>353</v>
      </c>
      <c r="C112" s="295">
        <v>300000</v>
      </c>
    </row>
    <row r="113" spans="1:3" ht="12" customHeight="1">
      <c r="A113" s="431" t="s">
        <v>437</v>
      </c>
      <c r="B113" s="11" t="s">
        <v>49</v>
      </c>
      <c r="C113" s="295">
        <v>44794452</v>
      </c>
    </row>
    <row r="114" spans="1:3" ht="12" customHeight="1">
      <c r="A114" s="432" t="s">
        <v>438</v>
      </c>
      <c r="B114" s="8" t="s">
        <v>506</v>
      </c>
      <c r="C114" s="297">
        <v>36937651</v>
      </c>
    </row>
    <row r="115" spans="1:3" ht="12" customHeight="1" thickBot="1">
      <c r="A115" s="440" t="s">
        <v>439</v>
      </c>
      <c r="B115" s="142" t="s">
        <v>507</v>
      </c>
      <c r="C115" s="301">
        <v>7856801</v>
      </c>
    </row>
    <row r="116" spans="1:3" ht="12" customHeight="1" thickBot="1">
      <c r="A116" s="28" t="s">
        <v>19</v>
      </c>
      <c r="B116" s="26" t="s">
        <v>354</v>
      </c>
      <c r="C116" s="293">
        <f>+C117+C119+C121</f>
        <v>117074433</v>
      </c>
    </row>
    <row r="117" spans="1:3" ht="12" customHeight="1">
      <c r="A117" s="430" t="s">
        <v>103</v>
      </c>
      <c r="B117" s="8" t="s">
        <v>224</v>
      </c>
      <c r="C117" s="296">
        <v>114838996</v>
      </c>
    </row>
    <row r="118" spans="1:3" ht="12" customHeight="1">
      <c r="A118" s="430" t="s">
        <v>104</v>
      </c>
      <c r="B118" s="12" t="s">
        <v>358</v>
      </c>
      <c r="C118" s="296">
        <v>93314896</v>
      </c>
    </row>
    <row r="119" spans="1:3" ht="12" customHeight="1">
      <c r="A119" s="430" t="s">
        <v>105</v>
      </c>
      <c r="B119" s="12" t="s">
        <v>182</v>
      </c>
      <c r="C119" s="295"/>
    </row>
    <row r="120" spans="1:3" ht="12" customHeight="1">
      <c r="A120" s="430" t="s">
        <v>106</v>
      </c>
      <c r="B120" s="12" t="s">
        <v>359</v>
      </c>
      <c r="C120" s="260"/>
    </row>
    <row r="121" spans="1:3" ht="12" customHeight="1">
      <c r="A121" s="430" t="s">
        <v>107</v>
      </c>
      <c r="B121" s="290" t="s">
        <v>226</v>
      </c>
      <c r="C121" s="260">
        <v>2235437</v>
      </c>
    </row>
    <row r="122" spans="1:3" ht="12" customHeight="1">
      <c r="A122" s="430" t="s">
        <v>116</v>
      </c>
      <c r="B122" s="289" t="s">
        <v>422</v>
      </c>
      <c r="C122" s="260"/>
    </row>
    <row r="123" spans="1:3" ht="12" customHeight="1">
      <c r="A123" s="430" t="s">
        <v>118</v>
      </c>
      <c r="B123" s="407" t="s">
        <v>364</v>
      </c>
      <c r="C123" s="260"/>
    </row>
    <row r="124" spans="1:3" ht="12" customHeight="1">
      <c r="A124" s="430" t="s">
        <v>183</v>
      </c>
      <c r="B124" s="140" t="s">
        <v>347</v>
      </c>
      <c r="C124" s="260"/>
    </row>
    <row r="125" spans="1:3" ht="12" customHeight="1">
      <c r="A125" s="430" t="s">
        <v>184</v>
      </c>
      <c r="B125" s="140" t="s">
        <v>363</v>
      </c>
      <c r="C125" s="260">
        <v>2235437</v>
      </c>
    </row>
    <row r="126" spans="1:3" ht="12" customHeight="1">
      <c r="A126" s="430" t="s">
        <v>185</v>
      </c>
      <c r="B126" s="140" t="s">
        <v>362</v>
      </c>
      <c r="C126" s="260"/>
    </row>
    <row r="127" spans="1:3" ht="12" customHeight="1">
      <c r="A127" s="430" t="s">
        <v>355</v>
      </c>
      <c r="B127" s="140" t="s">
        <v>350</v>
      </c>
      <c r="C127" s="260"/>
    </row>
    <row r="128" spans="1:3" ht="12" customHeight="1">
      <c r="A128" s="430" t="s">
        <v>356</v>
      </c>
      <c r="B128" s="140" t="s">
        <v>361</v>
      </c>
      <c r="C128" s="260"/>
    </row>
    <row r="129" spans="1:3" ht="12" customHeight="1" thickBot="1">
      <c r="A129" s="439" t="s">
        <v>357</v>
      </c>
      <c r="B129" s="140" t="s">
        <v>360</v>
      </c>
      <c r="C129" s="262"/>
    </row>
    <row r="130" spans="1:3" ht="12" customHeight="1" thickBot="1">
      <c r="A130" s="28" t="s">
        <v>20</v>
      </c>
      <c r="B130" s="121" t="s">
        <v>442</v>
      </c>
      <c r="C130" s="293">
        <f>+C95+C116</f>
        <v>321288528</v>
      </c>
    </row>
    <row r="131" spans="1:3" ht="12" customHeight="1" thickBot="1">
      <c r="A131" s="28" t="s">
        <v>21</v>
      </c>
      <c r="B131" s="121" t="s">
        <v>443</v>
      </c>
      <c r="C131" s="293">
        <f>+C132+C133+C134</f>
        <v>0</v>
      </c>
    </row>
    <row r="132" spans="1:3" s="93" customFormat="1" ht="12" customHeight="1">
      <c r="A132" s="430" t="s">
        <v>262</v>
      </c>
      <c r="B132" s="9" t="s">
        <v>511</v>
      </c>
      <c r="C132" s="260"/>
    </row>
    <row r="133" spans="1:3" ht="12" customHeight="1">
      <c r="A133" s="430" t="s">
        <v>263</v>
      </c>
      <c r="B133" s="9" t="s">
        <v>451</v>
      </c>
      <c r="C133" s="260"/>
    </row>
    <row r="134" spans="1:3" ht="12" customHeight="1" thickBot="1">
      <c r="A134" s="439" t="s">
        <v>264</v>
      </c>
      <c r="B134" s="7" t="s">
        <v>510</v>
      </c>
      <c r="C134" s="260"/>
    </row>
    <row r="135" spans="1:3" ht="12" customHeight="1" thickBot="1">
      <c r="A135" s="28" t="s">
        <v>22</v>
      </c>
      <c r="B135" s="121" t="s">
        <v>444</v>
      </c>
      <c r="C135" s="293">
        <f>+C136+C137+C138+C139+C140+C141</f>
        <v>0</v>
      </c>
    </row>
    <row r="136" spans="1:3" ht="12" customHeight="1">
      <c r="A136" s="430" t="s">
        <v>90</v>
      </c>
      <c r="B136" s="9" t="s">
        <v>453</v>
      </c>
      <c r="C136" s="260"/>
    </row>
    <row r="137" spans="1:3" ht="12" customHeight="1">
      <c r="A137" s="430" t="s">
        <v>91</v>
      </c>
      <c r="B137" s="9" t="s">
        <v>445</v>
      </c>
      <c r="C137" s="260"/>
    </row>
    <row r="138" spans="1:3" ht="12" customHeight="1">
      <c r="A138" s="430" t="s">
        <v>92</v>
      </c>
      <c r="B138" s="9" t="s">
        <v>446</v>
      </c>
      <c r="C138" s="260"/>
    </row>
    <row r="139" spans="1:3" ht="12" customHeight="1">
      <c r="A139" s="430" t="s">
        <v>170</v>
      </c>
      <c r="B139" s="9" t="s">
        <v>509</v>
      </c>
      <c r="C139" s="260"/>
    </row>
    <row r="140" spans="1:3" ht="12" customHeight="1">
      <c r="A140" s="430" t="s">
        <v>171</v>
      </c>
      <c r="B140" s="9" t="s">
        <v>448</v>
      </c>
      <c r="C140" s="260"/>
    </row>
    <row r="141" spans="1:3" s="93" customFormat="1" ht="12" customHeight="1" thickBot="1">
      <c r="A141" s="439" t="s">
        <v>172</v>
      </c>
      <c r="B141" s="7" t="s">
        <v>449</v>
      </c>
      <c r="C141" s="260"/>
    </row>
    <row r="142" spans="1:3" ht="12" customHeight="1" thickBot="1">
      <c r="A142" s="28" t="s">
        <v>23</v>
      </c>
      <c r="B142" s="121" t="s">
        <v>535</v>
      </c>
      <c r="C142" s="299">
        <f>+C143+C144+C146+C147+C145</f>
        <v>435564178</v>
      </c>
    </row>
    <row r="143" spans="1:3" ht="12.75">
      <c r="A143" s="430" t="s">
        <v>93</v>
      </c>
      <c r="B143" s="9" t="s">
        <v>365</v>
      </c>
      <c r="C143" s="260">
        <v>5477666</v>
      </c>
    </row>
    <row r="144" spans="1:3" ht="12" customHeight="1">
      <c r="A144" s="430" t="s">
        <v>94</v>
      </c>
      <c r="B144" s="9" t="s">
        <v>366</v>
      </c>
      <c r="C144" s="260"/>
    </row>
    <row r="145" spans="1:3" s="93" customFormat="1" ht="12" customHeight="1">
      <c r="A145" s="430" t="s">
        <v>282</v>
      </c>
      <c r="B145" s="9" t="s">
        <v>534</v>
      </c>
      <c r="C145" s="260">
        <v>430086512</v>
      </c>
    </row>
    <row r="146" spans="1:3" s="93" customFormat="1" ht="12" customHeight="1">
      <c r="A146" s="430" t="s">
        <v>283</v>
      </c>
      <c r="B146" s="9" t="s">
        <v>458</v>
      </c>
      <c r="C146" s="260"/>
    </row>
    <row r="147" spans="1:3" s="93" customFormat="1" ht="12" customHeight="1" thickBot="1">
      <c r="A147" s="439" t="s">
        <v>284</v>
      </c>
      <c r="B147" s="7" t="s">
        <v>384</v>
      </c>
      <c r="C147" s="260"/>
    </row>
    <row r="148" spans="1:3" s="93" customFormat="1" ht="12" customHeight="1" thickBot="1">
      <c r="A148" s="28" t="s">
        <v>24</v>
      </c>
      <c r="B148" s="121" t="s">
        <v>459</v>
      </c>
      <c r="C148" s="302">
        <f>+C149+C150+C151+C152+C153</f>
        <v>0</v>
      </c>
    </row>
    <row r="149" spans="1:3" s="93" customFormat="1" ht="12" customHeight="1">
      <c r="A149" s="430" t="s">
        <v>95</v>
      </c>
      <c r="B149" s="9" t="s">
        <v>454</v>
      </c>
      <c r="C149" s="260"/>
    </row>
    <row r="150" spans="1:3" s="93" customFormat="1" ht="12" customHeight="1">
      <c r="A150" s="430" t="s">
        <v>96</v>
      </c>
      <c r="B150" s="9" t="s">
        <v>461</v>
      </c>
      <c r="C150" s="260"/>
    </row>
    <row r="151" spans="1:3" s="93" customFormat="1" ht="12" customHeight="1">
      <c r="A151" s="430" t="s">
        <v>294</v>
      </c>
      <c r="B151" s="9" t="s">
        <v>456</v>
      </c>
      <c r="C151" s="260"/>
    </row>
    <row r="152" spans="1:3" ht="12.75" customHeight="1">
      <c r="A152" s="430" t="s">
        <v>295</v>
      </c>
      <c r="B152" s="9" t="s">
        <v>512</v>
      </c>
      <c r="C152" s="260"/>
    </row>
    <row r="153" spans="1:3" ht="12.75" customHeight="1" thickBot="1">
      <c r="A153" s="439" t="s">
        <v>460</v>
      </c>
      <c r="B153" s="7" t="s">
        <v>463</v>
      </c>
      <c r="C153" s="262"/>
    </row>
    <row r="154" spans="1:3" ht="12.75" customHeight="1" thickBot="1">
      <c r="A154" s="484" t="s">
        <v>25</v>
      </c>
      <c r="B154" s="121" t="s">
        <v>464</v>
      </c>
      <c r="C154" s="302"/>
    </row>
    <row r="155" spans="1:3" ht="12" customHeight="1" thickBot="1">
      <c r="A155" s="484" t="s">
        <v>26</v>
      </c>
      <c r="B155" s="121" t="s">
        <v>465</v>
      </c>
      <c r="C155" s="302"/>
    </row>
    <row r="156" spans="1:3" ht="15" customHeight="1" thickBot="1">
      <c r="A156" s="28" t="s">
        <v>27</v>
      </c>
      <c r="B156" s="121" t="s">
        <v>467</v>
      </c>
      <c r="C156" s="421">
        <f>+C131+C135+C142+C148+C154+C155</f>
        <v>435564178</v>
      </c>
    </row>
    <row r="157" spans="1:3" ht="13.5" thickBot="1">
      <c r="A157" s="441" t="s">
        <v>28</v>
      </c>
      <c r="B157" s="376" t="s">
        <v>466</v>
      </c>
      <c r="C157" s="421">
        <f>+C130+C156</f>
        <v>756852706</v>
      </c>
    </row>
    <row r="158" spans="1:3" ht="15" customHeight="1" thickBot="1">
      <c r="A158" s="384"/>
      <c r="B158" s="385"/>
      <c r="C158" s="617">
        <f>C92-C157</f>
        <v>-18099826</v>
      </c>
    </row>
    <row r="159" spans="1:3" ht="14.25" customHeight="1" thickBot="1">
      <c r="A159" s="241" t="s">
        <v>513</v>
      </c>
      <c r="B159" s="242"/>
      <c r="C159" s="118"/>
    </row>
    <row r="160" spans="1:3" ht="13.5" thickBot="1">
      <c r="A160" s="241" t="s">
        <v>201</v>
      </c>
      <c r="B160" s="242"/>
      <c r="C160" s="118"/>
    </row>
    <row r="161" spans="1:3" ht="12.75">
      <c r="A161" s="614"/>
      <c r="B161" s="615"/>
      <c r="C161" s="616"/>
    </row>
    <row r="162" spans="1:2" ht="12.75">
      <c r="A162" s="614"/>
      <c r="B162" s="615"/>
    </row>
    <row r="163" spans="1:3" ht="12.75">
      <c r="A163" s="614"/>
      <c r="B163" s="615"/>
      <c r="C163" s="616"/>
    </row>
    <row r="164" spans="1:3" ht="12.75">
      <c r="A164" s="614"/>
      <c r="B164" s="615"/>
      <c r="C164" s="616"/>
    </row>
    <row r="165" spans="1:3" ht="12.75">
      <c r="A165" s="614"/>
      <c r="B165" s="615"/>
      <c r="C165" s="616"/>
    </row>
    <row r="166" spans="1:3" ht="12.75">
      <c r="A166" s="614"/>
      <c r="B166" s="615"/>
      <c r="C166" s="616"/>
    </row>
    <row r="167" spans="1:3" ht="12.75">
      <c r="A167" s="614"/>
      <c r="B167" s="615"/>
      <c r="C167" s="616"/>
    </row>
    <row r="168" spans="1:3" ht="12.75">
      <c r="A168" s="614"/>
      <c r="B168" s="615"/>
      <c r="C168" s="616"/>
    </row>
    <row r="169" spans="1:3" ht="12.75">
      <c r="A169" s="614"/>
      <c r="B169" s="615"/>
      <c r="C169" s="616"/>
    </row>
    <row r="170" spans="1:3" ht="12.75">
      <c r="A170" s="614"/>
      <c r="B170" s="615"/>
      <c r="C170" s="616"/>
    </row>
    <row r="171" spans="1:3" ht="12.75">
      <c r="A171" s="614"/>
      <c r="B171" s="615"/>
      <c r="C171" s="616"/>
    </row>
    <row r="172" spans="1:3" ht="12.75">
      <c r="A172" s="614"/>
      <c r="B172" s="615"/>
      <c r="C172" s="616"/>
    </row>
    <row r="173" spans="1:3" ht="12.75">
      <c r="A173" s="614"/>
      <c r="B173" s="615"/>
      <c r="C173" s="616"/>
    </row>
    <row r="174" spans="1:3" ht="12.75">
      <c r="A174" s="614"/>
      <c r="B174" s="615"/>
      <c r="C174" s="616"/>
    </row>
    <row r="175" spans="1:3" ht="12.75">
      <c r="A175" s="614"/>
      <c r="B175" s="615"/>
      <c r="C175" s="616"/>
    </row>
    <row r="176" spans="1:3" ht="12.75">
      <c r="A176" s="614"/>
      <c r="B176" s="615"/>
      <c r="C176" s="616"/>
    </row>
    <row r="177" spans="1:3" ht="12.75">
      <c r="A177" s="614"/>
      <c r="B177" s="615"/>
      <c r="C177" s="616"/>
    </row>
    <row r="178" spans="1:3" ht="12.75">
      <c r="A178" s="614"/>
      <c r="B178" s="615"/>
      <c r="C178" s="616"/>
    </row>
    <row r="179" spans="1:3" ht="12.75">
      <c r="A179" s="614"/>
      <c r="B179" s="615"/>
      <c r="C179" s="616"/>
    </row>
    <row r="180" spans="1:3" ht="12.75">
      <c r="A180" s="614"/>
      <c r="B180" s="615"/>
      <c r="C180" s="6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0"/>
  <sheetViews>
    <sheetView view="pageBreakPreview" zoomScale="85" zoomScaleNormal="120" zoomScaleSheetLayoutView="85" workbookViewId="0" topLeftCell="A127">
      <pane xSplit="3" topLeftCell="D1" activePane="topRight" state="frozen"/>
      <selection pane="topLeft" activeCell="A1" sqref="A1"/>
      <selection pane="topRight" activeCell="C2" sqref="C2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595"/>
      <c r="B1" s="596"/>
      <c r="C1" s="590" t="str">
        <f>CONCATENATE("15. melléklet ",ALAPADATOK!A7," ",ALAPADATOK!B7," ",ALAPADATOK!C7," ",ALAPADATOK!D7," ",ALAPADATOK!E7," ",ALAPADATOK!F7," ",ALAPADATOK!G7," ",ALAPADATOK!H7)</f>
        <v>15. melléklet a … / 2023 ( … ) önkormányzati rendelethez</v>
      </c>
    </row>
    <row r="2" spans="1:3" s="89" customFormat="1" ht="21" customHeight="1">
      <c r="A2" s="597" t="s">
        <v>60</v>
      </c>
      <c r="B2" s="598" t="str">
        <f>CONCATENATE(ALAPADATOK!A3)</f>
        <v>Balatonvilágos Község Önkormányzata</v>
      </c>
      <c r="C2" s="599" t="s">
        <v>53</v>
      </c>
    </row>
    <row r="3" spans="1:3" s="89" customFormat="1" ht="16.5" thickBot="1">
      <c r="A3" s="600" t="s">
        <v>198</v>
      </c>
      <c r="B3" s="601" t="s">
        <v>424</v>
      </c>
      <c r="C3" s="602" t="s">
        <v>59</v>
      </c>
    </row>
    <row r="4" spans="1:3" s="90" customFormat="1" ht="15.75" customHeight="1" thickBot="1">
      <c r="A4" s="603"/>
      <c r="B4" s="603"/>
      <c r="C4" s="604" t="str">
        <f>'KV_14.sz.mell'!C4</f>
        <v>Forintban!</v>
      </c>
    </row>
    <row r="5" spans="1:3" ht="13.5" thickBot="1">
      <c r="A5" s="605" t="s">
        <v>200</v>
      </c>
      <c r="B5" s="606" t="s">
        <v>557</v>
      </c>
      <c r="C5" s="607" t="s">
        <v>54</v>
      </c>
    </row>
    <row r="6" spans="1:3" s="63" customFormat="1" ht="12.75" customHeight="1" thickBot="1">
      <c r="A6" s="608"/>
      <c r="B6" s="609" t="s">
        <v>487</v>
      </c>
      <c r="C6" s="610" t="s">
        <v>488</v>
      </c>
    </row>
    <row r="7" spans="1:3" s="63" customFormat="1" ht="15.75" customHeight="1" thickBot="1">
      <c r="A7" s="226"/>
      <c r="B7" s="227" t="s">
        <v>55</v>
      </c>
      <c r="C7" s="353"/>
    </row>
    <row r="8" spans="1:3" s="63" customFormat="1" ht="12" customHeight="1" thickBot="1">
      <c r="A8" s="28" t="s">
        <v>18</v>
      </c>
      <c r="B8" s="21" t="s">
        <v>246</v>
      </c>
      <c r="C8" s="293">
        <f>+C9+C10+C11+C13+C14+C15</f>
        <v>0</v>
      </c>
    </row>
    <row r="9" spans="1:3" s="91" customFormat="1" ht="12" customHeight="1">
      <c r="A9" s="430" t="s">
        <v>97</v>
      </c>
      <c r="B9" s="411" t="s">
        <v>247</v>
      </c>
      <c r="C9" s="296"/>
    </row>
    <row r="10" spans="1:3" s="92" customFormat="1" ht="12" customHeight="1">
      <c r="A10" s="431" t="s">
        <v>98</v>
      </c>
      <c r="B10" s="412" t="s">
        <v>248</v>
      </c>
      <c r="C10" s="295"/>
    </row>
    <row r="11" spans="1:3" s="92" customFormat="1" ht="12" customHeight="1">
      <c r="A11" s="431" t="s">
        <v>99</v>
      </c>
      <c r="B11" s="412" t="s">
        <v>249</v>
      </c>
      <c r="C11" s="295"/>
    </row>
    <row r="12" spans="1:3" s="92" customFormat="1" ht="12" customHeight="1">
      <c r="A12" s="431" t="s">
        <v>100</v>
      </c>
      <c r="B12" s="412" t="s">
        <v>709</v>
      </c>
      <c r="C12" s="295"/>
    </row>
    <row r="13" spans="1:3" s="92" customFormat="1" ht="12" customHeight="1">
      <c r="A13" s="431" t="s">
        <v>143</v>
      </c>
      <c r="B13" s="412" t="s">
        <v>250</v>
      </c>
      <c r="C13" s="295"/>
    </row>
    <row r="14" spans="1:3" s="92" customFormat="1" ht="12" customHeight="1">
      <c r="A14" s="432" t="s">
        <v>101</v>
      </c>
      <c r="B14" s="412" t="s">
        <v>500</v>
      </c>
      <c r="C14" s="295"/>
    </row>
    <row r="15" spans="1:3" s="91" customFormat="1" ht="12" customHeight="1" thickBot="1">
      <c r="A15" s="432" t="s">
        <v>102</v>
      </c>
      <c r="B15" s="550" t="s">
        <v>570</v>
      </c>
      <c r="C15" s="295"/>
    </row>
    <row r="16" spans="1:3" s="91" customFormat="1" ht="12" customHeight="1" thickBot="1">
      <c r="A16" s="28" t="s">
        <v>19</v>
      </c>
      <c r="B16" s="288" t="s">
        <v>251</v>
      </c>
      <c r="C16" s="293">
        <f>+C17+C18+C19+C20+C21</f>
        <v>0</v>
      </c>
    </row>
    <row r="17" spans="1:3" s="91" customFormat="1" ht="12" customHeight="1">
      <c r="A17" s="430" t="s">
        <v>103</v>
      </c>
      <c r="B17" s="411" t="s">
        <v>252</v>
      </c>
      <c r="C17" s="296"/>
    </row>
    <row r="18" spans="1:3" s="91" customFormat="1" ht="12" customHeight="1">
      <c r="A18" s="431" t="s">
        <v>104</v>
      </c>
      <c r="B18" s="412" t="s">
        <v>253</v>
      </c>
      <c r="C18" s="295"/>
    </row>
    <row r="19" spans="1:3" s="91" customFormat="1" ht="12" customHeight="1">
      <c r="A19" s="431" t="s">
        <v>105</v>
      </c>
      <c r="B19" s="412" t="s">
        <v>416</v>
      </c>
      <c r="C19" s="295"/>
    </row>
    <row r="20" spans="1:3" s="91" customFormat="1" ht="12" customHeight="1">
      <c r="A20" s="431" t="s">
        <v>106</v>
      </c>
      <c r="B20" s="412" t="s">
        <v>417</v>
      </c>
      <c r="C20" s="295"/>
    </row>
    <row r="21" spans="1:3" s="91" customFormat="1" ht="12" customHeight="1">
      <c r="A21" s="431" t="s">
        <v>107</v>
      </c>
      <c r="B21" s="412" t="s">
        <v>254</v>
      </c>
      <c r="C21" s="295"/>
    </row>
    <row r="22" spans="1:3" s="92" customFormat="1" ht="12" customHeight="1" thickBot="1">
      <c r="A22" s="432" t="s">
        <v>116</v>
      </c>
      <c r="B22" s="413" t="s">
        <v>255</v>
      </c>
      <c r="C22" s="297"/>
    </row>
    <row r="23" spans="1:3" s="92" customFormat="1" ht="12" customHeight="1" thickBot="1">
      <c r="A23" s="28" t="s">
        <v>20</v>
      </c>
      <c r="B23" s="21" t="s">
        <v>256</v>
      </c>
      <c r="C23" s="293">
        <f>+C24+C25+C26+C27+C28</f>
        <v>330400</v>
      </c>
    </row>
    <row r="24" spans="1:3" s="92" customFormat="1" ht="12" customHeight="1">
      <c r="A24" s="430" t="s">
        <v>86</v>
      </c>
      <c r="B24" s="411" t="s">
        <v>257</v>
      </c>
      <c r="C24" s="296"/>
    </row>
    <row r="25" spans="1:3" s="91" customFormat="1" ht="12" customHeight="1">
      <c r="A25" s="431" t="s">
        <v>87</v>
      </c>
      <c r="B25" s="412" t="s">
        <v>258</v>
      </c>
      <c r="C25" s="295"/>
    </row>
    <row r="26" spans="1:3" s="92" customFormat="1" ht="12" customHeight="1">
      <c r="A26" s="431" t="s">
        <v>88</v>
      </c>
      <c r="B26" s="412" t="s">
        <v>418</v>
      </c>
      <c r="C26" s="295">
        <v>330400</v>
      </c>
    </row>
    <row r="27" spans="1:3" s="92" customFormat="1" ht="12" customHeight="1">
      <c r="A27" s="431" t="s">
        <v>89</v>
      </c>
      <c r="B27" s="412" t="s">
        <v>419</v>
      </c>
      <c r="C27" s="295"/>
    </row>
    <row r="28" spans="1:3" s="92" customFormat="1" ht="12" customHeight="1">
      <c r="A28" s="431" t="s">
        <v>166</v>
      </c>
      <c r="B28" s="412" t="s">
        <v>259</v>
      </c>
      <c r="C28" s="295"/>
    </row>
    <row r="29" spans="1:3" s="92" customFormat="1" ht="12" customHeight="1" thickBot="1">
      <c r="A29" s="432" t="s">
        <v>167</v>
      </c>
      <c r="B29" s="413" t="s">
        <v>260</v>
      </c>
      <c r="C29" s="297"/>
    </row>
    <row r="30" spans="1:3" s="92" customFormat="1" ht="12" customHeight="1" thickBot="1">
      <c r="A30" s="28" t="s">
        <v>168</v>
      </c>
      <c r="B30" s="21" t="s">
        <v>261</v>
      </c>
      <c r="C30" s="299">
        <f>SUM(C31:C38)</f>
        <v>0</v>
      </c>
    </row>
    <row r="31" spans="1:3" s="92" customFormat="1" ht="12" customHeight="1">
      <c r="A31" s="430" t="s">
        <v>262</v>
      </c>
      <c r="B31" s="411" t="s">
        <v>549</v>
      </c>
      <c r="C31" s="296"/>
    </row>
    <row r="32" spans="1:3" s="92" customFormat="1" ht="12" customHeight="1">
      <c r="A32" s="431" t="s">
        <v>263</v>
      </c>
      <c r="B32" s="411" t="s">
        <v>710</v>
      </c>
      <c r="C32" s="296"/>
    </row>
    <row r="33" spans="1:3" s="92" customFormat="1" ht="12" customHeight="1">
      <c r="A33" s="431" t="s">
        <v>264</v>
      </c>
      <c r="B33" s="412" t="s">
        <v>550</v>
      </c>
      <c r="C33" s="295"/>
    </row>
    <row r="34" spans="1:3" s="92" customFormat="1" ht="12" customHeight="1">
      <c r="A34" s="431" t="s">
        <v>265</v>
      </c>
      <c r="B34" s="412" t="s">
        <v>551</v>
      </c>
      <c r="C34" s="295"/>
    </row>
    <row r="35" spans="1:3" s="92" customFormat="1" ht="12" customHeight="1">
      <c r="A35" s="431" t="s">
        <v>546</v>
      </c>
      <c r="B35" s="412" t="s">
        <v>552</v>
      </c>
      <c r="C35" s="295"/>
    </row>
    <row r="36" spans="1:3" s="92" customFormat="1" ht="12" customHeight="1">
      <c r="A36" s="431" t="s">
        <v>547</v>
      </c>
      <c r="B36" s="412" t="s">
        <v>711</v>
      </c>
      <c r="C36" s="295"/>
    </row>
    <row r="37" spans="1:3" s="92" customFormat="1" ht="12" customHeight="1">
      <c r="A37" s="432" t="s">
        <v>548</v>
      </c>
      <c r="B37" s="412" t="s">
        <v>712</v>
      </c>
      <c r="C37" s="295"/>
    </row>
    <row r="38" spans="1:3" s="92" customFormat="1" ht="12" customHeight="1" thickBot="1">
      <c r="A38" s="432" t="s">
        <v>714</v>
      </c>
      <c r="B38" s="413" t="s">
        <v>713</v>
      </c>
      <c r="C38" s="297"/>
    </row>
    <row r="39" spans="1:3" s="92" customFormat="1" ht="12" customHeight="1" thickBot="1">
      <c r="A39" s="28" t="s">
        <v>22</v>
      </c>
      <c r="B39" s="21" t="s">
        <v>428</v>
      </c>
      <c r="C39" s="293">
        <f>SUM(C40:C50)</f>
        <v>21487595</v>
      </c>
    </row>
    <row r="40" spans="1:3" s="92" customFormat="1" ht="12" customHeight="1">
      <c r="A40" s="430" t="s">
        <v>90</v>
      </c>
      <c r="B40" s="411" t="s">
        <v>271</v>
      </c>
      <c r="C40" s="296"/>
    </row>
    <row r="41" spans="1:3" s="92" customFormat="1" ht="12" customHeight="1">
      <c r="A41" s="431" t="s">
        <v>91</v>
      </c>
      <c r="B41" s="412" t="s">
        <v>272</v>
      </c>
      <c r="C41" s="295">
        <v>16029027</v>
      </c>
    </row>
    <row r="42" spans="1:3" s="92" customFormat="1" ht="12" customHeight="1">
      <c r="A42" s="431" t="s">
        <v>92</v>
      </c>
      <c r="B42" s="412" t="s">
        <v>273</v>
      </c>
      <c r="C42" s="295">
        <v>2500000</v>
      </c>
    </row>
    <row r="43" spans="1:3" s="92" customFormat="1" ht="12" customHeight="1">
      <c r="A43" s="431" t="s">
        <v>170</v>
      </c>
      <c r="B43" s="412" t="s">
        <v>274</v>
      </c>
      <c r="C43" s="295"/>
    </row>
    <row r="44" spans="1:3" s="92" customFormat="1" ht="12" customHeight="1">
      <c r="A44" s="431" t="s">
        <v>171</v>
      </c>
      <c r="B44" s="412" t="s">
        <v>275</v>
      </c>
      <c r="C44" s="295"/>
    </row>
    <row r="45" spans="1:3" s="92" customFormat="1" ht="12" customHeight="1">
      <c r="A45" s="431" t="s">
        <v>172</v>
      </c>
      <c r="B45" s="412" t="s">
        <v>276</v>
      </c>
      <c r="C45" s="295">
        <v>2958568</v>
      </c>
    </row>
    <row r="46" spans="1:3" s="92" customFormat="1" ht="12" customHeight="1">
      <c r="A46" s="431" t="s">
        <v>173</v>
      </c>
      <c r="B46" s="412" t="s">
        <v>277</v>
      </c>
      <c r="C46" s="295"/>
    </row>
    <row r="47" spans="1:3" s="92" customFormat="1" ht="12" customHeight="1">
      <c r="A47" s="431" t="s">
        <v>174</v>
      </c>
      <c r="B47" s="412" t="s">
        <v>555</v>
      </c>
      <c r="C47" s="295"/>
    </row>
    <row r="48" spans="1:3" s="92" customFormat="1" ht="12" customHeight="1">
      <c r="A48" s="431" t="s">
        <v>269</v>
      </c>
      <c r="B48" s="412" t="s">
        <v>279</v>
      </c>
      <c r="C48" s="298"/>
    </row>
    <row r="49" spans="1:3" s="92" customFormat="1" ht="12" customHeight="1">
      <c r="A49" s="432" t="s">
        <v>270</v>
      </c>
      <c r="B49" s="413" t="s">
        <v>430</v>
      </c>
      <c r="C49" s="399"/>
    </row>
    <row r="50" spans="1:3" s="92" customFormat="1" ht="12" customHeight="1" thickBot="1">
      <c r="A50" s="432" t="s">
        <v>429</v>
      </c>
      <c r="B50" s="413" t="s">
        <v>280</v>
      </c>
      <c r="C50" s="399"/>
    </row>
    <row r="51" spans="1:3" s="92" customFormat="1" ht="12" customHeight="1" thickBot="1">
      <c r="A51" s="28" t="s">
        <v>23</v>
      </c>
      <c r="B51" s="21" t="s">
        <v>281</v>
      </c>
      <c r="C51" s="293">
        <f>SUM(C52:C56)</f>
        <v>0</v>
      </c>
    </row>
    <row r="52" spans="1:3" s="92" customFormat="1" ht="12" customHeight="1">
      <c r="A52" s="430" t="s">
        <v>93</v>
      </c>
      <c r="B52" s="411" t="s">
        <v>285</v>
      </c>
      <c r="C52" s="455"/>
    </row>
    <row r="53" spans="1:3" s="92" customFormat="1" ht="12" customHeight="1">
      <c r="A53" s="431" t="s">
        <v>94</v>
      </c>
      <c r="B53" s="412" t="s">
        <v>286</v>
      </c>
      <c r="C53" s="298"/>
    </row>
    <row r="54" spans="1:3" s="92" customFormat="1" ht="12" customHeight="1">
      <c r="A54" s="431" t="s">
        <v>282</v>
      </c>
      <c r="B54" s="412" t="s">
        <v>287</v>
      </c>
      <c r="C54" s="298"/>
    </row>
    <row r="55" spans="1:3" s="92" customFormat="1" ht="12" customHeight="1">
      <c r="A55" s="431" t="s">
        <v>283</v>
      </c>
      <c r="B55" s="412" t="s">
        <v>288</v>
      </c>
      <c r="C55" s="298"/>
    </row>
    <row r="56" spans="1:3" s="92" customFormat="1" ht="12" customHeight="1" thickBot="1">
      <c r="A56" s="432" t="s">
        <v>284</v>
      </c>
      <c r="B56" s="413" t="s">
        <v>289</v>
      </c>
      <c r="C56" s="399"/>
    </row>
    <row r="57" spans="1:3" s="92" customFormat="1" ht="12" customHeight="1" thickBot="1">
      <c r="A57" s="28" t="s">
        <v>175</v>
      </c>
      <c r="B57" s="21" t="s">
        <v>290</v>
      </c>
      <c r="C57" s="293">
        <f>SUM(C58:C60)</f>
        <v>0</v>
      </c>
    </row>
    <row r="58" spans="1:3" s="92" customFormat="1" ht="12" customHeight="1">
      <c r="A58" s="430" t="s">
        <v>95</v>
      </c>
      <c r="B58" s="411" t="s">
        <v>291</v>
      </c>
      <c r="C58" s="296"/>
    </row>
    <row r="59" spans="1:3" s="92" customFormat="1" ht="12" customHeight="1">
      <c r="A59" s="431" t="s">
        <v>96</v>
      </c>
      <c r="B59" s="412" t="s">
        <v>420</v>
      </c>
      <c r="C59" s="295"/>
    </row>
    <row r="60" spans="1:3" s="92" customFormat="1" ht="12" customHeight="1">
      <c r="A60" s="431" t="s">
        <v>294</v>
      </c>
      <c r="B60" s="412" t="s">
        <v>292</v>
      </c>
      <c r="C60" s="295"/>
    </row>
    <row r="61" spans="1:3" s="92" customFormat="1" ht="12" customHeight="1" thickBot="1">
      <c r="A61" s="432" t="s">
        <v>295</v>
      </c>
      <c r="B61" s="413" t="s">
        <v>293</v>
      </c>
      <c r="C61" s="297"/>
    </row>
    <row r="62" spans="1:3" s="92" customFormat="1" ht="12" customHeight="1" thickBot="1">
      <c r="A62" s="28" t="s">
        <v>25</v>
      </c>
      <c r="B62" s="288" t="s">
        <v>296</v>
      </c>
      <c r="C62" s="293">
        <f>SUM(C63:C65)</f>
        <v>0</v>
      </c>
    </row>
    <row r="63" spans="1:3" s="92" customFormat="1" ht="12" customHeight="1">
      <c r="A63" s="430" t="s">
        <v>176</v>
      </c>
      <c r="B63" s="411" t="s">
        <v>298</v>
      </c>
      <c r="C63" s="298"/>
    </row>
    <row r="64" spans="1:3" s="92" customFormat="1" ht="12" customHeight="1">
      <c r="A64" s="431" t="s">
        <v>177</v>
      </c>
      <c r="B64" s="412" t="s">
        <v>421</v>
      </c>
      <c r="C64" s="298"/>
    </row>
    <row r="65" spans="1:3" s="92" customFormat="1" ht="12" customHeight="1">
      <c r="A65" s="431" t="s">
        <v>225</v>
      </c>
      <c r="B65" s="412" t="s">
        <v>299</v>
      </c>
      <c r="C65" s="298"/>
    </row>
    <row r="66" spans="1:3" s="92" customFormat="1" ht="12" customHeight="1" thickBot="1">
      <c r="A66" s="432" t="s">
        <v>297</v>
      </c>
      <c r="B66" s="413" t="s">
        <v>300</v>
      </c>
      <c r="C66" s="298"/>
    </row>
    <row r="67" spans="1:3" s="92" customFormat="1" ht="12" customHeight="1" thickBot="1">
      <c r="A67" s="28" t="s">
        <v>26</v>
      </c>
      <c r="B67" s="21" t="s">
        <v>301</v>
      </c>
      <c r="C67" s="299">
        <f>+C8+C16+C23+C30+C39+C51+C57+C62</f>
        <v>21817995</v>
      </c>
    </row>
    <row r="68" spans="1:3" s="92" customFormat="1" ht="12" customHeight="1" thickBot="1">
      <c r="A68" s="433" t="s">
        <v>388</v>
      </c>
      <c r="B68" s="288" t="s">
        <v>303</v>
      </c>
      <c r="C68" s="293">
        <f>SUM(C69:C71)</f>
        <v>0</v>
      </c>
    </row>
    <row r="69" spans="1:3" s="92" customFormat="1" ht="12" customHeight="1">
      <c r="A69" s="430" t="s">
        <v>331</v>
      </c>
      <c r="B69" s="411" t="s">
        <v>304</v>
      </c>
      <c r="C69" s="298"/>
    </row>
    <row r="70" spans="1:3" s="92" customFormat="1" ht="12" customHeight="1">
      <c r="A70" s="431" t="s">
        <v>340</v>
      </c>
      <c r="B70" s="412" t="s">
        <v>305</v>
      </c>
      <c r="C70" s="298"/>
    </row>
    <row r="71" spans="1:3" s="92" customFormat="1" ht="12" customHeight="1" thickBot="1">
      <c r="A71" s="432" t="s">
        <v>341</v>
      </c>
      <c r="B71" s="414" t="s">
        <v>306</v>
      </c>
      <c r="C71" s="298"/>
    </row>
    <row r="72" spans="1:3" s="92" customFormat="1" ht="12" customHeight="1" thickBot="1">
      <c r="A72" s="433" t="s">
        <v>307</v>
      </c>
      <c r="B72" s="288" t="s">
        <v>308</v>
      </c>
      <c r="C72" s="293">
        <f>SUM(C73:C76)</f>
        <v>0</v>
      </c>
    </row>
    <row r="73" spans="1:3" s="92" customFormat="1" ht="12" customHeight="1">
      <c r="A73" s="430" t="s">
        <v>144</v>
      </c>
      <c r="B73" s="411" t="s">
        <v>309</v>
      </c>
      <c r="C73" s="298"/>
    </row>
    <row r="74" spans="1:3" s="92" customFormat="1" ht="12" customHeight="1">
      <c r="A74" s="431" t="s">
        <v>145</v>
      </c>
      <c r="B74" s="412" t="s">
        <v>565</v>
      </c>
      <c r="C74" s="298"/>
    </row>
    <row r="75" spans="1:3" s="92" customFormat="1" ht="12" customHeight="1">
      <c r="A75" s="431" t="s">
        <v>332</v>
      </c>
      <c r="B75" s="412" t="s">
        <v>310</v>
      </c>
      <c r="C75" s="298"/>
    </row>
    <row r="76" spans="1:3" s="92" customFormat="1" ht="12" customHeight="1" thickBot="1">
      <c r="A76" s="432" t="s">
        <v>333</v>
      </c>
      <c r="B76" s="290" t="s">
        <v>566</v>
      </c>
      <c r="C76" s="298"/>
    </row>
    <row r="77" spans="1:3" s="92" customFormat="1" ht="12" customHeight="1" thickBot="1">
      <c r="A77" s="433" t="s">
        <v>311</v>
      </c>
      <c r="B77" s="288" t="s">
        <v>312</v>
      </c>
      <c r="C77" s="293">
        <f>SUM(C78:C79)</f>
        <v>0</v>
      </c>
    </row>
    <row r="78" spans="1:3" s="92" customFormat="1" ht="12" customHeight="1">
      <c r="A78" s="430" t="s">
        <v>334</v>
      </c>
      <c r="B78" s="411" t="s">
        <v>313</v>
      </c>
      <c r="C78" s="298"/>
    </row>
    <row r="79" spans="1:3" s="92" customFormat="1" ht="12" customHeight="1" thickBot="1">
      <c r="A79" s="432" t="s">
        <v>335</v>
      </c>
      <c r="B79" s="413" t="s">
        <v>314</v>
      </c>
      <c r="C79" s="298"/>
    </row>
    <row r="80" spans="1:3" s="91" customFormat="1" ht="12" customHeight="1" thickBot="1">
      <c r="A80" s="433" t="s">
        <v>315</v>
      </c>
      <c r="B80" s="288" t="s">
        <v>316</v>
      </c>
      <c r="C80" s="293">
        <f>SUM(C81:C83)</f>
        <v>0</v>
      </c>
    </row>
    <row r="81" spans="1:3" s="92" customFormat="1" ht="12" customHeight="1">
      <c r="A81" s="430" t="s">
        <v>336</v>
      </c>
      <c r="B81" s="411" t="s">
        <v>317</v>
      </c>
      <c r="C81" s="298"/>
    </row>
    <row r="82" spans="1:3" s="92" customFormat="1" ht="12" customHeight="1">
      <c r="A82" s="431" t="s">
        <v>337</v>
      </c>
      <c r="B82" s="412" t="s">
        <v>318</v>
      </c>
      <c r="C82" s="298"/>
    </row>
    <row r="83" spans="1:3" s="92" customFormat="1" ht="12" customHeight="1" thickBot="1">
      <c r="A83" s="432" t="s">
        <v>338</v>
      </c>
      <c r="B83" s="413" t="s">
        <v>567</v>
      </c>
      <c r="C83" s="298"/>
    </row>
    <row r="84" spans="1:3" s="92" customFormat="1" ht="12" customHeight="1" thickBot="1">
      <c r="A84" s="433" t="s">
        <v>319</v>
      </c>
      <c r="B84" s="288" t="s">
        <v>339</v>
      </c>
      <c r="C84" s="293">
        <f>SUM(C85:C88)</f>
        <v>0</v>
      </c>
    </row>
    <row r="85" spans="1:3" s="92" customFormat="1" ht="12" customHeight="1">
      <c r="A85" s="434" t="s">
        <v>320</v>
      </c>
      <c r="B85" s="411" t="s">
        <v>321</v>
      </c>
      <c r="C85" s="298"/>
    </row>
    <row r="86" spans="1:3" s="92" customFormat="1" ht="12" customHeight="1">
      <c r="A86" s="435" t="s">
        <v>322</v>
      </c>
      <c r="B86" s="412" t="s">
        <v>323</v>
      </c>
      <c r="C86" s="298"/>
    </row>
    <row r="87" spans="1:3" s="92" customFormat="1" ht="12" customHeight="1">
      <c r="A87" s="435" t="s">
        <v>324</v>
      </c>
      <c r="B87" s="412" t="s">
        <v>325</v>
      </c>
      <c r="C87" s="298"/>
    </row>
    <row r="88" spans="1:3" s="91" customFormat="1" ht="12" customHeight="1" thickBot="1">
      <c r="A88" s="436" t="s">
        <v>326</v>
      </c>
      <c r="B88" s="413" t="s">
        <v>327</v>
      </c>
      <c r="C88" s="298"/>
    </row>
    <row r="89" spans="1:3" s="91" customFormat="1" ht="12" customHeight="1" thickBot="1">
      <c r="A89" s="433" t="s">
        <v>328</v>
      </c>
      <c r="B89" s="288" t="s">
        <v>469</v>
      </c>
      <c r="C89" s="456"/>
    </row>
    <row r="90" spans="1:3" s="91" customFormat="1" ht="12" customHeight="1" thickBot="1">
      <c r="A90" s="433" t="s">
        <v>501</v>
      </c>
      <c r="B90" s="288" t="s">
        <v>329</v>
      </c>
      <c r="C90" s="456"/>
    </row>
    <row r="91" spans="1:3" s="91" customFormat="1" ht="12" customHeight="1" thickBot="1">
      <c r="A91" s="433" t="s">
        <v>502</v>
      </c>
      <c r="B91" s="418" t="s">
        <v>472</v>
      </c>
      <c r="C91" s="299">
        <f>+C68+C72+C77+C80+C84+C90+C89</f>
        <v>0</v>
      </c>
    </row>
    <row r="92" spans="1:3" s="91" customFormat="1" ht="12" customHeight="1" thickBot="1">
      <c r="A92" s="437" t="s">
        <v>503</v>
      </c>
      <c r="B92" s="419" t="s">
        <v>504</v>
      </c>
      <c r="C92" s="299">
        <f>+C67+C91</f>
        <v>21817995</v>
      </c>
    </row>
    <row r="93" spans="1:3" s="92" customFormat="1" ht="15" customHeight="1" thickBot="1">
      <c r="A93" s="232"/>
      <c r="B93" s="233"/>
      <c r="C93" s="358"/>
    </row>
    <row r="94" spans="1:3" s="63" customFormat="1" ht="16.5" customHeight="1" thickBot="1">
      <c r="A94" s="236"/>
      <c r="B94" s="237" t="s">
        <v>56</v>
      </c>
      <c r="C94" s="360"/>
    </row>
    <row r="95" spans="1:3" s="93" customFormat="1" ht="12" customHeight="1" thickBot="1">
      <c r="A95" s="405" t="s">
        <v>18</v>
      </c>
      <c r="B95" s="27" t="s">
        <v>508</v>
      </c>
      <c r="C95" s="292">
        <f>+C96+C97+C98+C99+C100+C113</f>
        <v>1718169</v>
      </c>
    </row>
    <row r="96" spans="1:3" ht="12" customHeight="1">
      <c r="A96" s="438" t="s">
        <v>97</v>
      </c>
      <c r="B96" s="10" t="s">
        <v>48</v>
      </c>
      <c r="C96" s="294"/>
    </row>
    <row r="97" spans="1:3" ht="12" customHeight="1">
      <c r="A97" s="431" t="s">
        <v>98</v>
      </c>
      <c r="B97" s="8" t="s">
        <v>178</v>
      </c>
      <c r="C97" s="295"/>
    </row>
    <row r="98" spans="1:3" ht="12" customHeight="1">
      <c r="A98" s="431" t="s">
        <v>99</v>
      </c>
      <c r="B98" s="8" t="s">
        <v>135</v>
      </c>
      <c r="C98" s="297"/>
    </row>
    <row r="99" spans="1:3" ht="12" customHeight="1">
      <c r="A99" s="431" t="s">
        <v>100</v>
      </c>
      <c r="B99" s="11" t="s">
        <v>179</v>
      </c>
      <c r="C99" s="297"/>
    </row>
    <row r="100" spans="1:3" ht="12" customHeight="1">
      <c r="A100" s="431" t="s">
        <v>111</v>
      </c>
      <c r="B100" s="19" t="s">
        <v>180</v>
      </c>
      <c r="C100" s="297">
        <v>1718169</v>
      </c>
    </row>
    <row r="101" spans="1:3" ht="12" customHeight="1">
      <c r="A101" s="431" t="s">
        <v>101</v>
      </c>
      <c r="B101" s="8" t="s">
        <v>505</v>
      </c>
      <c r="C101" s="297"/>
    </row>
    <row r="102" spans="1:3" ht="12" customHeight="1">
      <c r="A102" s="431" t="s">
        <v>102</v>
      </c>
      <c r="B102" s="139" t="s">
        <v>435</v>
      </c>
      <c r="C102" s="297"/>
    </row>
    <row r="103" spans="1:3" ht="12" customHeight="1">
      <c r="A103" s="431" t="s">
        <v>112</v>
      </c>
      <c r="B103" s="139" t="s">
        <v>434</v>
      </c>
      <c r="C103" s="297"/>
    </row>
    <row r="104" spans="1:3" ht="12" customHeight="1">
      <c r="A104" s="431" t="s">
        <v>113</v>
      </c>
      <c r="B104" s="139" t="s">
        <v>345</v>
      </c>
      <c r="C104" s="297"/>
    </row>
    <row r="105" spans="1:3" ht="12" customHeight="1">
      <c r="A105" s="431" t="s">
        <v>114</v>
      </c>
      <c r="B105" s="140" t="s">
        <v>346</v>
      </c>
      <c r="C105" s="297"/>
    </row>
    <row r="106" spans="1:3" ht="12" customHeight="1">
      <c r="A106" s="431" t="s">
        <v>115</v>
      </c>
      <c r="B106" s="140" t="s">
        <v>347</v>
      </c>
      <c r="C106" s="297"/>
    </row>
    <row r="107" spans="1:3" ht="12" customHeight="1">
      <c r="A107" s="431" t="s">
        <v>117</v>
      </c>
      <c r="B107" s="139" t="s">
        <v>348</v>
      </c>
      <c r="C107" s="297"/>
    </row>
    <row r="108" spans="1:3" ht="12" customHeight="1">
      <c r="A108" s="431" t="s">
        <v>181</v>
      </c>
      <c r="B108" s="139" t="s">
        <v>349</v>
      </c>
      <c r="C108" s="297"/>
    </row>
    <row r="109" spans="1:3" ht="12" customHeight="1">
      <c r="A109" s="431" t="s">
        <v>343</v>
      </c>
      <c r="B109" s="140" t="s">
        <v>350</v>
      </c>
      <c r="C109" s="297"/>
    </row>
    <row r="110" spans="1:3" ht="12" customHeight="1">
      <c r="A110" s="439" t="s">
        <v>344</v>
      </c>
      <c r="B110" s="141" t="s">
        <v>351</v>
      </c>
      <c r="C110" s="297"/>
    </row>
    <row r="111" spans="1:3" ht="12" customHeight="1">
      <c r="A111" s="431" t="s">
        <v>432</v>
      </c>
      <c r="B111" s="141" t="s">
        <v>352</v>
      </c>
      <c r="C111" s="297"/>
    </row>
    <row r="112" spans="1:3" ht="12" customHeight="1">
      <c r="A112" s="431" t="s">
        <v>433</v>
      </c>
      <c r="B112" s="140" t="s">
        <v>353</v>
      </c>
      <c r="C112" s="295"/>
    </row>
    <row r="113" spans="1:3" ht="12" customHeight="1">
      <c r="A113" s="431" t="s">
        <v>437</v>
      </c>
      <c r="B113" s="11" t="s">
        <v>49</v>
      </c>
      <c r="C113" s="295"/>
    </row>
    <row r="114" spans="1:3" ht="12" customHeight="1">
      <c r="A114" s="432" t="s">
        <v>438</v>
      </c>
      <c r="B114" s="8" t="s">
        <v>506</v>
      </c>
      <c r="C114" s="297"/>
    </row>
    <row r="115" spans="1:3" ht="12" customHeight="1" thickBot="1">
      <c r="A115" s="440" t="s">
        <v>439</v>
      </c>
      <c r="B115" s="142" t="s">
        <v>507</v>
      </c>
      <c r="C115" s="301"/>
    </row>
    <row r="116" spans="1:3" ht="12" customHeight="1" thickBot="1">
      <c r="A116" s="28" t="s">
        <v>19</v>
      </c>
      <c r="B116" s="26" t="s">
        <v>354</v>
      </c>
      <c r="C116" s="293">
        <f>+C117+C119+C121</f>
        <v>2000000</v>
      </c>
    </row>
    <row r="117" spans="1:3" ht="12" customHeight="1">
      <c r="A117" s="430" t="s">
        <v>103</v>
      </c>
      <c r="B117" s="8" t="s">
        <v>224</v>
      </c>
      <c r="C117" s="296"/>
    </row>
    <row r="118" spans="1:3" ht="12" customHeight="1">
      <c r="A118" s="430" t="s">
        <v>104</v>
      </c>
      <c r="B118" s="12" t="s">
        <v>358</v>
      </c>
      <c r="C118" s="296"/>
    </row>
    <row r="119" spans="1:3" ht="12" customHeight="1">
      <c r="A119" s="430" t="s">
        <v>105</v>
      </c>
      <c r="B119" s="12" t="s">
        <v>182</v>
      </c>
      <c r="C119" s="295"/>
    </row>
    <row r="120" spans="1:3" ht="12" customHeight="1">
      <c r="A120" s="430" t="s">
        <v>106</v>
      </c>
      <c r="B120" s="12" t="s">
        <v>359</v>
      </c>
      <c r="C120" s="260"/>
    </row>
    <row r="121" spans="1:3" ht="12" customHeight="1">
      <c r="A121" s="430" t="s">
        <v>107</v>
      </c>
      <c r="B121" s="290" t="s">
        <v>226</v>
      </c>
      <c r="C121" s="260">
        <v>2000000</v>
      </c>
    </row>
    <row r="122" spans="1:3" ht="12" customHeight="1">
      <c r="A122" s="430" t="s">
        <v>116</v>
      </c>
      <c r="B122" s="289" t="s">
        <v>422</v>
      </c>
      <c r="C122" s="260"/>
    </row>
    <row r="123" spans="1:3" ht="12" customHeight="1">
      <c r="A123" s="430" t="s">
        <v>118</v>
      </c>
      <c r="B123" s="407" t="s">
        <v>364</v>
      </c>
      <c r="C123" s="260"/>
    </row>
    <row r="124" spans="1:3" ht="12" customHeight="1">
      <c r="A124" s="430" t="s">
        <v>183</v>
      </c>
      <c r="B124" s="140" t="s">
        <v>347</v>
      </c>
      <c r="C124" s="260"/>
    </row>
    <row r="125" spans="1:3" ht="12" customHeight="1">
      <c r="A125" s="430" t="s">
        <v>184</v>
      </c>
      <c r="B125" s="140" t="s">
        <v>363</v>
      </c>
      <c r="C125" s="260"/>
    </row>
    <row r="126" spans="1:3" ht="12" customHeight="1">
      <c r="A126" s="430" t="s">
        <v>185</v>
      </c>
      <c r="B126" s="140" t="s">
        <v>362</v>
      </c>
      <c r="C126" s="260"/>
    </row>
    <row r="127" spans="1:3" ht="12" customHeight="1">
      <c r="A127" s="430" t="s">
        <v>355</v>
      </c>
      <c r="B127" s="140" t="s">
        <v>350</v>
      </c>
      <c r="C127" s="260">
        <v>2000000</v>
      </c>
    </row>
    <row r="128" spans="1:3" ht="12" customHeight="1">
      <c r="A128" s="430" t="s">
        <v>356</v>
      </c>
      <c r="B128" s="140" t="s">
        <v>361</v>
      </c>
      <c r="C128" s="260"/>
    </row>
    <row r="129" spans="1:3" ht="12" customHeight="1" thickBot="1">
      <c r="A129" s="439" t="s">
        <v>357</v>
      </c>
      <c r="B129" s="140" t="s">
        <v>360</v>
      </c>
      <c r="C129" s="262"/>
    </row>
    <row r="130" spans="1:3" ht="12" customHeight="1" thickBot="1">
      <c r="A130" s="28" t="s">
        <v>20</v>
      </c>
      <c r="B130" s="121" t="s">
        <v>442</v>
      </c>
      <c r="C130" s="293">
        <f>+C95+C116</f>
        <v>3718169</v>
      </c>
    </row>
    <row r="131" spans="1:3" ht="12" customHeight="1" thickBot="1">
      <c r="A131" s="28" t="s">
        <v>21</v>
      </c>
      <c r="B131" s="121" t="s">
        <v>443</v>
      </c>
      <c r="C131" s="293">
        <f>+C132+C133+C134</f>
        <v>0</v>
      </c>
    </row>
    <row r="132" spans="1:3" s="93" customFormat="1" ht="12" customHeight="1">
      <c r="A132" s="430" t="s">
        <v>262</v>
      </c>
      <c r="B132" s="9" t="s">
        <v>511</v>
      </c>
      <c r="C132" s="260"/>
    </row>
    <row r="133" spans="1:3" ht="12" customHeight="1">
      <c r="A133" s="430" t="s">
        <v>263</v>
      </c>
      <c r="B133" s="9" t="s">
        <v>451</v>
      </c>
      <c r="C133" s="260"/>
    </row>
    <row r="134" spans="1:3" ht="12" customHeight="1" thickBot="1">
      <c r="A134" s="439" t="s">
        <v>264</v>
      </c>
      <c r="B134" s="7" t="s">
        <v>510</v>
      </c>
      <c r="C134" s="260"/>
    </row>
    <row r="135" spans="1:3" ht="12" customHeight="1" thickBot="1">
      <c r="A135" s="28" t="s">
        <v>22</v>
      </c>
      <c r="B135" s="121" t="s">
        <v>444</v>
      </c>
      <c r="C135" s="293">
        <f>+C136+C137+C138+C139+C140+C141</f>
        <v>0</v>
      </c>
    </row>
    <row r="136" spans="1:3" ht="12" customHeight="1">
      <c r="A136" s="430" t="s">
        <v>90</v>
      </c>
      <c r="B136" s="9" t="s">
        <v>453</v>
      </c>
      <c r="C136" s="260"/>
    </row>
    <row r="137" spans="1:3" ht="12" customHeight="1">
      <c r="A137" s="430" t="s">
        <v>91</v>
      </c>
      <c r="B137" s="9" t="s">
        <v>445</v>
      </c>
      <c r="C137" s="260"/>
    </row>
    <row r="138" spans="1:3" ht="12" customHeight="1">
      <c r="A138" s="430" t="s">
        <v>92</v>
      </c>
      <c r="B138" s="9" t="s">
        <v>446</v>
      </c>
      <c r="C138" s="260"/>
    </row>
    <row r="139" spans="1:3" ht="12" customHeight="1">
      <c r="A139" s="430" t="s">
        <v>170</v>
      </c>
      <c r="B139" s="9" t="s">
        <v>509</v>
      </c>
      <c r="C139" s="260"/>
    </row>
    <row r="140" spans="1:3" ht="12" customHeight="1">
      <c r="A140" s="430" t="s">
        <v>171</v>
      </c>
      <c r="B140" s="9" t="s">
        <v>448</v>
      </c>
      <c r="C140" s="260"/>
    </row>
    <row r="141" spans="1:3" s="93" customFormat="1" ht="12" customHeight="1" thickBot="1">
      <c r="A141" s="439" t="s">
        <v>172</v>
      </c>
      <c r="B141" s="7" t="s">
        <v>449</v>
      </c>
      <c r="C141" s="260"/>
    </row>
    <row r="142" spans="1:3" ht="12" customHeight="1" thickBot="1">
      <c r="A142" s="28" t="s">
        <v>23</v>
      </c>
      <c r="B142" s="121" t="s">
        <v>535</v>
      </c>
      <c r="C142" s="299">
        <f>+C143+C144+C146+C147+C145</f>
        <v>0</v>
      </c>
    </row>
    <row r="143" spans="1:3" ht="12.75">
      <c r="A143" s="430" t="s">
        <v>93</v>
      </c>
      <c r="B143" s="9" t="s">
        <v>365</v>
      </c>
      <c r="C143" s="260"/>
    </row>
    <row r="144" spans="1:3" ht="12" customHeight="1">
      <c r="A144" s="430" t="s">
        <v>94</v>
      </c>
      <c r="B144" s="9" t="s">
        <v>366</v>
      </c>
      <c r="C144" s="260"/>
    </row>
    <row r="145" spans="1:3" s="93" customFormat="1" ht="12" customHeight="1">
      <c r="A145" s="430" t="s">
        <v>282</v>
      </c>
      <c r="B145" s="9" t="s">
        <v>534</v>
      </c>
      <c r="C145" s="260"/>
    </row>
    <row r="146" spans="1:3" s="93" customFormat="1" ht="12" customHeight="1">
      <c r="A146" s="430" t="s">
        <v>283</v>
      </c>
      <c r="B146" s="9" t="s">
        <v>458</v>
      </c>
      <c r="C146" s="260"/>
    </row>
    <row r="147" spans="1:3" s="93" customFormat="1" ht="12" customHeight="1" thickBot="1">
      <c r="A147" s="439" t="s">
        <v>284</v>
      </c>
      <c r="B147" s="7" t="s">
        <v>384</v>
      </c>
      <c r="C147" s="260"/>
    </row>
    <row r="148" spans="1:3" s="93" customFormat="1" ht="12" customHeight="1" thickBot="1">
      <c r="A148" s="28" t="s">
        <v>24</v>
      </c>
      <c r="B148" s="121" t="s">
        <v>459</v>
      </c>
      <c r="C148" s="302">
        <f>+C149+C150+C151+C152+C153</f>
        <v>0</v>
      </c>
    </row>
    <row r="149" spans="1:3" s="93" customFormat="1" ht="12" customHeight="1">
      <c r="A149" s="430" t="s">
        <v>95</v>
      </c>
      <c r="B149" s="9" t="s">
        <v>454</v>
      </c>
      <c r="C149" s="260"/>
    </row>
    <row r="150" spans="1:3" s="93" customFormat="1" ht="12" customHeight="1">
      <c r="A150" s="430" t="s">
        <v>96</v>
      </c>
      <c r="B150" s="9" t="s">
        <v>461</v>
      </c>
      <c r="C150" s="260"/>
    </row>
    <row r="151" spans="1:3" s="93" customFormat="1" ht="12" customHeight="1">
      <c r="A151" s="430" t="s">
        <v>294</v>
      </c>
      <c r="B151" s="9" t="s">
        <v>456</v>
      </c>
      <c r="C151" s="260"/>
    </row>
    <row r="152" spans="1:3" ht="12.75" customHeight="1">
      <c r="A152" s="430" t="s">
        <v>295</v>
      </c>
      <c r="B152" s="9" t="s">
        <v>512</v>
      </c>
      <c r="C152" s="260"/>
    </row>
    <row r="153" spans="1:3" ht="12.75" customHeight="1" thickBot="1">
      <c r="A153" s="439" t="s">
        <v>460</v>
      </c>
      <c r="B153" s="7" t="s">
        <v>463</v>
      </c>
      <c r="C153" s="262"/>
    </row>
    <row r="154" spans="1:3" ht="12.75" customHeight="1" thickBot="1">
      <c r="A154" s="484" t="s">
        <v>25</v>
      </c>
      <c r="B154" s="121" t="s">
        <v>464</v>
      </c>
      <c r="C154" s="302"/>
    </row>
    <row r="155" spans="1:3" ht="12" customHeight="1" thickBot="1">
      <c r="A155" s="484" t="s">
        <v>26</v>
      </c>
      <c r="B155" s="121" t="s">
        <v>465</v>
      </c>
      <c r="C155" s="302"/>
    </row>
    <row r="156" spans="1:3" ht="15" customHeight="1" thickBot="1">
      <c r="A156" s="28" t="s">
        <v>27</v>
      </c>
      <c r="B156" s="121" t="s">
        <v>467</v>
      </c>
      <c r="C156" s="421">
        <f>+C131+C135+C142+C148+C154+C155</f>
        <v>0</v>
      </c>
    </row>
    <row r="157" spans="1:3" ht="13.5" thickBot="1">
      <c r="A157" s="441" t="s">
        <v>28</v>
      </c>
      <c r="B157" s="376" t="s">
        <v>466</v>
      </c>
      <c r="C157" s="421">
        <f>+C130+C156</f>
        <v>3718169</v>
      </c>
    </row>
    <row r="158" spans="1:3" ht="15" customHeight="1" thickBot="1">
      <c r="A158" s="384"/>
      <c r="B158" s="385"/>
      <c r="C158" s="617">
        <f>C92-C157</f>
        <v>18099826</v>
      </c>
    </row>
    <row r="159" spans="1:3" ht="14.25" customHeight="1" thickBot="1">
      <c r="A159" s="241" t="s">
        <v>513</v>
      </c>
      <c r="B159" s="242"/>
      <c r="C159" s="118"/>
    </row>
    <row r="160" spans="1:3" ht="13.5" thickBot="1">
      <c r="A160" s="241" t="s">
        <v>201</v>
      </c>
      <c r="B160" s="242"/>
      <c r="C160" s="118"/>
    </row>
    <row r="161" spans="1:3" ht="12.75">
      <c r="A161" s="614"/>
      <c r="B161" s="615"/>
      <c r="C161" s="616"/>
    </row>
    <row r="162" spans="1:2" ht="12.75">
      <c r="A162" s="614"/>
      <c r="B162" s="615"/>
    </row>
    <row r="163" spans="1:3" ht="12.75">
      <c r="A163" s="614"/>
      <c r="B163" s="615"/>
      <c r="C163" s="616"/>
    </row>
    <row r="164" spans="1:3" ht="12.75">
      <c r="A164" s="614"/>
      <c r="B164" s="615"/>
      <c r="C164" s="616"/>
    </row>
    <row r="165" spans="1:3" ht="12.75">
      <c r="A165" s="614"/>
      <c r="B165" s="615"/>
      <c r="C165" s="616"/>
    </row>
    <row r="166" spans="1:3" ht="12.75">
      <c r="A166" s="614"/>
      <c r="B166" s="615"/>
      <c r="C166" s="616"/>
    </row>
    <row r="167" spans="1:3" ht="12.75">
      <c r="A167" s="614"/>
      <c r="B167" s="615"/>
      <c r="C167" s="616"/>
    </row>
    <row r="168" spans="1:3" ht="12.75">
      <c r="A168" s="614"/>
      <c r="B168" s="615"/>
      <c r="C168" s="616"/>
    </row>
    <row r="169" spans="1:3" ht="12.75">
      <c r="A169" s="614"/>
      <c r="B169" s="615"/>
      <c r="C169" s="616"/>
    </row>
    <row r="170" spans="1:3" ht="12.75">
      <c r="A170" s="614"/>
      <c r="B170" s="615"/>
      <c r="C170" s="616"/>
    </row>
    <row r="171" spans="1:3" ht="12.75">
      <c r="A171" s="614"/>
      <c r="B171" s="615"/>
      <c r="C171" s="616"/>
    </row>
    <row r="172" spans="1:3" ht="12.75">
      <c r="A172" s="614"/>
      <c r="B172" s="615"/>
      <c r="C172" s="616"/>
    </row>
    <row r="173" spans="1:3" ht="12.75">
      <c r="A173" s="614"/>
      <c r="B173" s="615"/>
      <c r="C173" s="616"/>
    </row>
    <row r="174" spans="1:3" ht="12.75">
      <c r="A174" s="614"/>
      <c r="B174" s="615"/>
      <c r="C174" s="616"/>
    </row>
    <row r="175" spans="1:3" ht="12.75">
      <c r="A175" s="614"/>
      <c r="B175" s="615"/>
      <c r="C175" s="616"/>
    </row>
    <row r="176" spans="1:3" ht="12.75">
      <c r="A176" s="614"/>
      <c r="B176" s="615"/>
      <c r="C176" s="616"/>
    </row>
    <row r="177" spans="1:3" ht="12.75">
      <c r="A177" s="614"/>
      <c r="B177" s="615"/>
      <c r="C177" s="616"/>
    </row>
    <row r="178" spans="1:3" ht="12.75">
      <c r="A178" s="614"/>
      <c r="B178" s="615"/>
      <c r="C178" s="616"/>
    </row>
    <row r="179" spans="1:3" ht="12.75">
      <c r="A179" s="614"/>
      <c r="B179" s="615"/>
      <c r="C179" s="616"/>
    </row>
    <row r="180" spans="1:3" ht="12.75">
      <c r="A180" s="614"/>
      <c r="B180" s="615"/>
      <c r="C180" s="6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120" zoomScaleNormal="120" zoomScalePageLayoutView="0" workbookViewId="0" topLeftCell="A1">
      <selection activeCell="F7" sqref="F7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5.50390625" style="0" bestFit="1" customWidth="1"/>
    <col min="5" max="5" width="1.875" style="0" bestFit="1" customWidth="1"/>
    <col min="6" max="6" width="11.00390625" style="0" customWidth="1"/>
  </cols>
  <sheetData>
    <row r="1" spans="1:10" ht="18.75">
      <c r="A1" s="716" t="s">
        <v>579</v>
      </c>
      <c r="B1" s="716"/>
      <c r="C1" s="716"/>
      <c r="D1" s="716"/>
      <c r="E1" s="716"/>
      <c r="F1" s="716"/>
      <c r="G1" s="716"/>
      <c r="H1" s="716"/>
      <c r="I1" s="716"/>
      <c r="J1" s="716"/>
    </row>
    <row r="3" spans="1:9" ht="15.75">
      <c r="A3" s="717" t="s">
        <v>662</v>
      </c>
      <c r="B3" s="718"/>
      <c r="C3" s="718"/>
      <c r="D3" s="718"/>
      <c r="E3" s="718"/>
      <c r="F3" s="718"/>
      <c r="G3" s="658"/>
      <c r="H3" s="658"/>
      <c r="I3" s="658"/>
    </row>
    <row r="6" ht="15">
      <c r="A6" s="575" t="s">
        <v>659</v>
      </c>
    </row>
    <row r="7" spans="1:11" ht="12.75">
      <c r="A7" s="664" t="s">
        <v>633</v>
      </c>
      <c r="B7" s="684" t="s">
        <v>632</v>
      </c>
      <c r="C7" s="665" t="s">
        <v>629</v>
      </c>
      <c r="D7" s="665">
        <v>2023</v>
      </c>
      <c r="E7" s="665" t="s">
        <v>630</v>
      </c>
      <c r="F7" s="684" t="s">
        <v>632</v>
      </c>
      <c r="G7" s="665" t="s">
        <v>631</v>
      </c>
      <c r="H7" s="665" t="s">
        <v>634</v>
      </c>
      <c r="I7" s="665"/>
      <c r="J7" s="665"/>
      <c r="K7" s="665"/>
    </row>
    <row r="8" spans="1:6" ht="12.75">
      <c r="A8" s="592"/>
      <c r="B8" s="591"/>
      <c r="F8" s="591"/>
    </row>
    <row r="9" spans="1:6" ht="12.75">
      <c r="A9" s="592"/>
      <c r="B9" s="591"/>
      <c r="F9" s="591"/>
    </row>
    <row r="11" spans="1:10" ht="15.75">
      <c r="A11" s="717"/>
      <c r="B11" s="718"/>
      <c r="C11" s="718"/>
      <c r="D11" s="718"/>
      <c r="E11" s="718"/>
      <c r="F11" s="718"/>
      <c r="G11" s="718"/>
      <c r="H11" s="721"/>
      <c r="I11" s="721"/>
      <c r="J11" s="721"/>
    </row>
    <row r="13" spans="1:10" ht="14.25">
      <c r="A13" s="587" t="s">
        <v>581</v>
      </c>
      <c r="B13" s="719" t="s">
        <v>663</v>
      </c>
      <c r="C13" s="720"/>
      <c r="D13" s="720"/>
      <c r="E13" s="720"/>
      <c r="F13" s="720"/>
      <c r="G13" s="720"/>
      <c r="H13" s="720"/>
      <c r="I13" s="720"/>
      <c r="J13" s="720"/>
    </row>
    <row r="14" spans="2:10" ht="14.25">
      <c r="B14" s="659"/>
      <c r="C14" s="658"/>
      <c r="D14" s="658"/>
      <c r="E14" s="658"/>
      <c r="F14" s="658"/>
      <c r="G14" s="658"/>
      <c r="H14" s="658"/>
      <c r="I14" s="658"/>
      <c r="J14" s="658"/>
    </row>
    <row r="15" spans="1:10" ht="14.25">
      <c r="A15" s="587" t="s">
        <v>582</v>
      </c>
      <c r="B15" s="719" t="s">
        <v>664</v>
      </c>
      <c r="C15" s="720"/>
      <c r="D15" s="720"/>
      <c r="E15" s="720"/>
      <c r="F15" s="720"/>
      <c r="G15" s="720"/>
      <c r="H15" s="720"/>
      <c r="I15" s="720"/>
      <c r="J15" s="720"/>
    </row>
    <row r="16" spans="2:10" ht="14.25">
      <c r="B16" s="659"/>
      <c r="C16" s="658"/>
      <c r="D16" s="658"/>
      <c r="E16" s="658"/>
      <c r="F16" s="658"/>
      <c r="G16" s="658"/>
      <c r="H16" s="658"/>
      <c r="I16" s="658"/>
      <c r="J16" s="658"/>
    </row>
    <row r="18" ht="14.25">
      <c r="A18" s="587"/>
    </row>
  </sheetData>
  <sheetProtection/>
  <mergeCells count="5">
    <mergeCell ref="A1:J1"/>
    <mergeCell ref="A3:F3"/>
    <mergeCell ref="B13:J13"/>
    <mergeCell ref="B15:J15"/>
    <mergeCell ref="A11:J11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6"/>
  <sheetViews>
    <sheetView view="pageBreakPreview" zoomScale="85" zoomScaleNormal="120" zoomScaleSheetLayoutView="85" workbookViewId="0" topLeftCell="A103">
      <selection activeCell="C2" sqref="C2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595"/>
      <c r="B1" s="596"/>
      <c r="C1" s="590" t="str">
        <f>CONCATENATE("16. melléklet ",ALAPADATOK!A7," ",ALAPADATOK!B7," ",ALAPADATOK!C7," ",ALAPADATOK!D7," ",ALAPADATOK!E7," ",ALAPADATOK!F7," ",ALAPADATOK!G7," ",ALAPADATOK!H7)</f>
        <v>16. melléklet a … / 2023 ( … ) önkormányzati rendelethez</v>
      </c>
    </row>
    <row r="2" spans="1:3" s="89" customFormat="1" ht="21" customHeight="1">
      <c r="A2" s="597" t="s">
        <v>60</v>
      </c>
      <c r="B2" s="598" t="str">
        <f>CONCATENATE(ALAPADATOK!A3)</f>
        <v>Balatonvilágos Község Önkormányzata</v>
      </c>
      <c r="C2" s="599" t="s">
        <v>53</v>
      </c>
    </row>
    <row r="3" spans="1:3" s="89" customFormat="1" ht="16.5" thickBot="1">
      <c r="A3" s="600" t="s">
        <v>198</v>
      </c>
      <c r="B3" s="601" t="s">
        <v>522</v>
      </c>
      <c r="C3" s="602" t="s">
        <v>425</v>
      </c>
    </row>
    <row r="4" spans="1:3" s="90" customFormat="1" ht="15.75" customHeight="1" thickBot="1">
      <c r="A4" s="603"/>
      <c r="B4" s="603"/>
      <c r="C4" s="604" t="str">
        <f>'KV_15.sz.mell.'!C4</f>
        <v>Forintban!</v>
      </c>
    </row>
    <row r="5" spans="1:3" ht="13.5" thickBot="1">
      <c r="A5" s="605" t="s">
        <v>200</v>
      </c>
      <c r="B5" s="606" t="s">
        <v>557</v>
      </c>
      <c r="C5" s="607" t="s">
        <v>54</v>
      </c>
    </row>
    <row r="6" spans="1:3" s="63" customFormat="1" ht="12.75" customHeight="1" thickBot="1">
      <c r="A6" s="608"/>
      <c r="B6" s="609" t="s">
        <v>487</v>
      </c>
      <c r="C6" s="610" t="s">
        <v>488</v>
      </c>
    </row>
    <row r="7" spans="1:3" s="63" customFormat="1" ht="15.75" customHeight="1" thickBot="1">
      <c r="A7" s="226"/>
      <c r="B7" s="227" t="s">
        <v>55</v>
      </c>
      <c r="C7" s="353"/>
    </row>
    <row r="8" spans="1:3" s="63" customFormat="1" ht="12" customHeight="1" thickBot="1">
      <c r="A8" s="28" t="s">
        <v>18</v>
      </c>
      <c r="B8" s="21" t="s">
        <v>246</v>
      </c>
      <c r="C8" s="293">
        <f>+C9+C10+C11+C12+C13+C14</f>
        <v>0</v>
      </c>
    </row>
    <row r="9" spans="1:3" s="91" customFormat="1" ht="12" customHeight="1">
      <c r="A9" s="430" t="s">
        <v>97</v>
      </c>
      <c r="B9" s="411" t="s">
        <v>247</v>
      </c>
      <c r="C9" s="296"/>
    </row>
    <row r="10" spans="1:3" s="92" customFormat="1" ht="12" customHeight="1">
      <c r="A10" s="431" t="s">
        <v>98</v>
      </c>
      <c r="B10" s="412" t="s">
        <v>248</v>
      </c>
      <c r="C10" s="295"/>
    </row>
    <row r="11" spans="1:3" s="92" customFormat="1" ht="12" customHeight="1">
      <c r="A11" s="431" t="s">
        <v>99</v>
      </c>
      <c r="B11" s="412" t="s">
        <v>544</v>
      </c>
      <c r="C11" s="295"/>
    </row>
    <row r="12" spans="1:3" s="92" customFormat="1" ht="12" customHeight="1">
      <c r="A12" s="431" t="s">
        <v>100</v>
      </c>
      <c r="B12" s="412" t="s">
        <v>250</v>
      </c>
      <c r="C12" s="295"/>
    </row>
    <row r="13" spans="1:3" s="92" customFormat="1" ht="12" customHeight="1">
      <c r="A13" s="431" t="s">
        <v>143</v>
      </c>
      <c r="B13" s="412" t="s">
        <v>500</v>
      </c>
      <c r="C13" s="295"/>
    </row>
    <row r="14" spans="1:3" s="91" customFormat="1" ht="12" customHeight="1" thickBot="1">
      <c r="A14" s="432" t="s">
        <v>101</v>
      </c>
      <c r="B14" s="413" t="s">
        <v>427</v>
      </c>
      <c r="C14" s="295"/>
    </row>
    <row r="15" spans="1:3" s="91" customFormat="1" ht="12" customHeight="1" thickBot="1">
      <c r="A15" s="28" t="s">
        <v>19</v>
      </c>
      <c r="B15" s="288" t="s">
        <v>251</v>
      </c>
      <c r="C15" s="293">
        <f>+C16+C17+C18+C19+C20</f>
        <v>0</v>
      </c>
    </row>
    <row r="16" spans="1:3" s="91" customFormat="1" ht="12" customHeight="1">
      <c r="A16" s="430" t="s">
        <v>103</v>
      </c>
      <c r="B16" s="411" t="s">
        <v>252</v>
      </c>
      <c r="C16" s="296"/>
    </row>
    <row r="17" spans="1:3" s="91" customFormat="1" ht="12" customHeight="1">
      <c r="A17" s="431" t="s">
        <v>104</v>
      </c>
      <c r="B17" s="412" t="s">
        <v>253</v>
      </c>
      <c r="C17" s="295"/>
    </row>
    <row r="18" spans="1:3" s="91" customFormat="1" ht="12" customHeight="1">
      <c r="A18" s="431" t="s">
        <v>105</v>
      </c>
      <c r="B18" s="412" t="s">
        <v>416</v>
      </c>
      <c r="C18" s="295"/>
    </row>
    <row r="19" spans="1:3" s="91" customFormat="1" ht="12" customHeight="1">
      <c r="A19" s="431" t="s">
        <v>106</v>
      </c>
      <c r="B19" s="412" t="s">
        <v>417</v>
      </c>
      <c r="C19" s="295"/>
    </row>
    <row r="20" spans="1:3" s="91" customFormat="1" ht="12" customHeight="1">
      <c r="A20" s="431" t="s">
        <v>107</v>
      </c>
      <c r="B20" s="412" t="s">
        <v>254</v>
      </c>
      <c r="C20" s="295"/>
    </row>
    <row r="21" spans="1:3" s="92" customFormat="1" ht="12" customHeight="1" thickBot="1">
      <c r="A21" s="432" t="s">
        <v>116</v>
      </c>
      <c r="B21" s="413" t="s">
        <v>255</v>
      </c>
      <c r="C21" s="297"/>
    </row>
    <row r="22" spans="1:3" s="92" customFormat="1" ht="12" customHeight="1" thickBot="1">
      <c r="A22" s="28" t="s">
        <v>20</v>
      </c>
      <c r="B22" s="21" t="s">
        <v>256</v>
      </c>
      <c r="C22" s="293">
        <f>+C23+C24+C25+C26+C27</f>
        <v>0</v>
      </c>
    </row>
    <row r="23" spans="1:3" s="92" customFormat="1" ht="12" customHeight="1">
      <c r="A23" s="430" t="s">
        <v>86</v>
      </c>
      <c r="B23" s="411" t="s">
        <v>257</v>
      </c>
      <c r="C23" s="296"/>
    </row>
    <row r="24" spans="1:3" s="91" customFormat="1" ht="12" customHeight="1">
      <c r="A24" s="431" t="s">
        <v>87</v>
      </c>
      <c r="B24" s="412" t="s">
        <v>258</v>
      </c>
      <c r="C24" s="295"/>
    </row>
    <row r="25" spans="1:3" s="92" customFormat="1" ht="12" customHeight="1">
      <c r="A25" s="431" t="s">
        <v>88</v>
      </c>
      <c r="B25" s="412" t="s">
        <v>418</v>
      </c>
      <c r="C25" s="295"/>
    </row>
    <row r="26" spans="1:3" s="92" customFormat="1" ht="12" customHeight="1">
      <c r="A26" s="431" t="s">
        <v>89</v>
      </c>
      <c r="B26" s="412" t="s">
        <v>419</v>
      </c>
      <c r="C26" s="295"/>
    </row>
    <row r="27" spans="1:3" s="92" customFormat="1" ht="12" customHeight="1">
      <c r="A27" s="431" t="s">
        <v>166</v>
      </c>
      <c r="B27" s="412" t="s">
        <v>259</v>
      </c>
      <c r="C27" s="295"/>
    </row>
    <row r="28" spans="1:3" s="92" customFormat="1" ht="12" customHeight="1" thickBot="1">
      <c r="A28" s="432" t="s">
        <v>167</v>
      </c>
      <c r="B28" s="413" t="s">
        <v>260</v>
      </c>
      <c r="C28" s="297"/>
    </row>
    <row r="29" spans="1:3" s="92" customFormat="1" ht="12" customHeight="1" thickBot="1">
      <c r="A29" s="28" t="s">
        <v>168</v>
      </c>
      <c r="B29" s="21" t="s">
        <v>261</v>
      </c>
      <c r="C29" s="299">
        <f>SUM(C30:C36)</f>
        <v>0</v>
      </c>
    </row>
    <row r="30" spans="1:3" s="92" customFormat="1" ht="12" customHeight="1">
      <c r="A30" s="430" t="s">
        <v>262</v>
      </c>
      <c r="B30" s="411" t="s">
        <v>549</v>
      </c>
      <c r="C30" s="296"/>
    </row>
    <row r="31" spans="1:3" s="92" customFormat="1" ht="12" customHeight="1">
      <c r="A31" s="431" t="s">
        <v>263</v>
      </c>
      <c r="B31" s="412" t="s">
        <v>550</v>
      </c>
      <c r="C31" s="295"/>
    </row>
    <row r="32" spans="1:3" s="92" customFormat="1" ht="12" customHeight="1">
      <c r="A32" s="431" t="s">
        <v>264</v>
      </c>
      <c r="B32" s="412" t="s">
        <v>551</v>
      </c>
      <c r="C32" s="295"/>
    </row>
    <row r="33" spans="1:3" s="92" customFormat="1" ht="12" customHeight="1">
      <c r="A33" s="431" t="s">
        <v>265</v>
      </c>
      <c r="B33" s="412" t="s">
        <v>552</v>
      </c>
      <c r="C33" s="295"/>
    </row>
    <row r="34" spans="1:3" s="92" customFormat="1" ht="12" customHeight="1">
      <c r="A34" s="431" t="s">
        <v>546</v>
      </c>
      <c r="B34" s="412" t="s">
        <v>266</v>
      </c>
      <c r="C34" s="295"/>
    </row>
    <row r="35" spans="1:3" s="92" customFormat="1" ht="12" customHeight="1">
      <c r="A35" s="431" t="s">
        <v>547</v>
      </c>
      <c r="B35" s="412" t="s">
        <v>267</v>
      </c>
      <c r="C35" s="295"/>
    </row>
    <row r="36" spans="1:3" s="92" customFormat="1" ht="12" customHeight="1" thickBot="1">
      <c r="A36" s="432" t="s">
        <v>548</v>
      </c>
      <c r="B36" s="509" t="s">
        <v>268</v>
      </c>
      <c r="C36" s="297"/>
    </row>
    <row r="37" spans="1:3" s="92" customFormat="1" ht="12" customHeight="1" thickBot="1">
      <c r="A37" s="28" t="s">
        <v>22</v>
      </c>
      <c r="B37" s="21" t="s">
        <v>428</v>
      </c>
      <c r="C37" s="293">
        <f>SUM(C38:C48)</f>
        <v>0</v>
      </c>
    </row>
    <row r="38" spans="1:3" s="92" customFormat="1" ht="12" customHeight="1">
      <c r="A38" s="430" t="s">
        <v>90</v>
      </c>
      <c r="B38" s="411" t="s">
        <v>271</v>
      </c>
      <c r="C38" s="296"/>
    </row>
    <row r="39" spans="1:3" s="92" customFormat="1" ht="12" customHeight="1">
      <c r="A39" s="431" t="s">
        <v>91</v>
      </c>
      <c r="B39" s="412" t="s">
        <v>272</v>
      </c>
      <c r="C39" s="295"/>
    </row>
    <row r="40" spans="1:3" s="92" customFormat="1" ht="12" customHeight="1">
      <c r="A40" s="431" t="s">
        <v>92</v>
      </c>
      <c r="B40" s="412" t="s">
        <v>273</v>
      </c>
      <c r="C40" s="295"/>
    </row>
    <row r="41" spans="1:3" s="92" customFormat="1" ht="12" customHeight="1">
      <c r="A41" s="431" t="s">
        <v>170</v>
      </c>
      <c r="B41" s="412" t="s">
        <v>274</v>
      </c>
      <c r="C41" s="295"/>
    </row>
    <row r="42" spans="1:3" s="92" customFormat="1" ht="12" customHeight="1">
      <c r="A42" s="431" t="s">
        <v>171</v>
      </c>
      <c r="B42" s="412" t="s">
        <v>275</v>
      </c>
      <c r="C42" s="295"/>
    </row>
    <row r="43" spans="1:3" s="92" customFormat="1" ht="12" customHeight="1">
      <c r="A43" s="431" t="s">
        <v>172</v>
      </c>
      <c r="B43" s="412" t="s">
        <v>276</v>
      </c>
      <c r="C43" s="295"/>
    </row>
    <row r="44" spans="1:3" s="92" customFormat="1" ht="12" customHeight="1">
      <c r="A44" s="431" t="s">
        <v>173</v>
      </c>
      <c r="B44" s="412" t="s">
        <v>277</v>
      </c>
      <c r="C44" s="295"/>
    </row>
    <row r="45" spans="1:3" s="92" customFormat="1" ht="12" customHeight="1">
      <c r="A45" s="431" t="s">
        <v>174</v>
      </c>
      <c r="B45" s="412" t="s">
        <v>553</v>
      </c>
      <c r="C45" s="295"/>
    </row>
    <row r="46" spans="1:3" s="92" customFormat="1" ht="12" customHeight="1">
      <c r="A46" s="431" t="s">
        <v>269</v>
      </c>
      <c r="B46" s="412" t="s">
        <v>279</v>
      </c>
      <c r="C46" s="298"/>
    </row>
    <row r="47" spans="1:3" s="92" customFormat="1" ht="12" customHeight="1">
      <c r="A47" s="432" t="s">
        <v>270</v>
      </c>
      <c r="B47" s="413" t="s">
        <v>430</v>
      </c>
      <c r="C47" s="399"/>
    </row>
    <row r="48" spans="1:3" s="92" customFormat="1" ht="12" customHeight="1" thickBot="1">
      <c r="A48" s="432" t="s">
        <v>429</v>
      </c>
      <c r="B48" s="413" t="s">
        <v>280</v>
      </c>
      <c r="C48" s="399"/>
    </row>
    <row r="49" spans="1:3" s="92" customFormat="1" ht="12" customHeight="1" thickBot="1">
      <c r="A49" s="28" t="s">
        <v>23</v>
      </c>
      <c r="B49" s="21" t="s">
        <v>281</v>
      </c>
      <c r="C49" s="293">
        <f>SUM(C50:C54)</f>
        <v>0</v>
      </c>
    </row>
    <row r="50" spans="1:3" s="92" customFormat="1" ht="12" customHeight="1">
      <c r="A50" s="430" t="s">
        <v>93</v>
      </c>
      <c r="B50" s="411" t="s">
        <v>285</v>
      </c>
      <c r="C50" s="455"/>
    </row>
    <row r="51" spans="1:3" s="92" customFormat="1" ht="12" customHeight="1">
      <c r="A51" s="431" t="s">
        <v>94</v>
      </c>
      <c r="B51" s="412" t="s">
        <v>286</v>
      </c>
      <c r="C51" s="298"/>
    </row>
    <row r="52" spans="1:3" s="92" customFormat="1" ht="12" customHeight="1">
      <c r="A52" s="431" t="s">
        <v>282</v>
      </c>
      <c r="B52" s="412" t="s">
        <v>287</v>
      </c>
      <c r="C52" s="298"/>
    </row>
    <row r="53" spans="1:3" s="92" customFormat="1" ht="12" customHeight="1">
      <c r="A53" s="431" t="s">
        <v>283</v>
      </c>
      <c r="B53" s="412" t="s">
        <v>288</v>
      </c>
      <c r="C53" s="298"/>
    </row>
    <row r="54" spans="1:3" s="92" customFormat="1" ht="12" customHeight="1" thickBot="1">
      <c r="A54" s="432" t="s">
        <v>284</v>
      </c>
      <c r="B54" s="509" t="s">
        <v>289</v>
      </c>
      <c r="C54" s="399"/>
    </row>
    <row r="55" spans="1:3" s="92" customFormat="1" ht="12" customHeight="1" thickBot="1">
      <c r="A55" s="28" t="s">
        <v>175</v>
      </c>
      <c r="B55" s="21" t="s">
        <v>290</v>
      </c>
      <c r="C55" s="293">
        <f>SUM(C56:C58)</f>
        <v>0</v>
      </c>
    </row>
    <row r="56" spans="1:3" s="92" customFormat="1" ht="12" customHeight="1">
      <c r="A56" s="430" t="s">
        <v>95</v>
      </c>
      <c r="B56" s="411" t="s">
        <v>291</v>
      </c>
      <c r="C56" s="296"/>
    </row>
    <row r="57" spans="1:3" s="92" customFormat="1" ht="12" customHeight="1">
      <c r="A57" s="431" t="s">
        <v>96</v>
      </c>
      <c r="B57" s="412" t="s">
        <v>420</v>
      </c>
      <c r="C57" s="295"/>
    </row>
    <row r="58" spans="1:3" s="92" customFormat="1" ht="12" customHeight="1">
      <c r="A58" s="431" t="s">
        <v>294</v>
      </c>
      <c r="B58" s="412" t="s">
        <v>292</v>
      </c>
      <c r="C58" s="295"/>
    </row>
    <row r="59" spans="1:3" s="92" customFormat="1" ht="12" customHeight="1" thickBot="1">
      <c r="A59" s="432" t="s">
        <v>295</v>
      </c>
      <c r="B59" s="509" t="s">
        <v>293</v>
      </c>
      <c r="C59" s="297"/>
    </row>
    <row r="60" spans="1:3" s="92" customFormat="1" ht="12" customHeight="1" thickBot="1">
      <c r="A60" s="28" t="s">
        <v>25</v>
      </c>
      <c r="B60" s="288" t="s">
        <v>296</v>
      </c>
      <c r="C60" s="293">
        <f>SUM(C61:C63)</f>
        <v>0</v>
      </c>
    </row>
    <row r="61" spans="1:3" s="92" customFormat="1" ht="12" customHeight="1">
      <c r="A61" s="430" t="s">
        <v>176</v>
      </c>
      <c r="B61" s="411" t="s">
        <v>298</v>
      </c>
      <c r="C61" s="298"/>
    </row>
    <row r="62" spans="1:3" s="92" customFormat="1" ht="12" customHeight="1">
      <c r="A62" s="431" t="s">
        <v>177</v>
      </c>
      <c r="B62" s="412" t="s">
        <v>421</v>
      </c>
      <c r="C62" s="298"/>
    </row>
    <row r="63" spans="1:3" s="92" customFormat="1" ht="12" customHeight="1">
      <c r="A63" s="431" t="s">
        <v>225</v>
      </c>
      <c r="B63" s="412" t="s">
        <v>299</v>
      </c>
      <c r="C63" s="298"/>
    </row>
    <row r="64" spans="1:3" s="92" customFormat="1" ht="12" customHeight="1" thickBot="1">
      <c r="A64" s="432" t="s">
        <v>297</v>
      </c>
      <c r="B64" s="509" t="s">
        <v>300</v>
      </c>
      <c r="C64" s="298"/>
    </row>
    <row r="65" spans="1:3" s="92" customFormat="1" ht="12" customHeight="1" thickBot="1">
      <c r="A65" s="28" t="s">
        <v>26</v>
      </c>
      <c r="B65" s="21" t="s">
        <v>301</v>
      </c>
      <c r="C65" s="299">
        <f>+C8+C15+C22+C29+C37+C49+C55+C60</f>
        <v>0</v>
      </c>
    </row>
    <row r="66" spans="1:3" s="92" customFormat="1" ht="12" customHeight="1" thickBot="1">
      <c r="A66" s="433" t="s">
        <v>388</v>
      </c>
      <c r="B66" s="288" t="s">
        <v>303</v>
      </c>
      <c r="C66" s="293">
        <f>SUM(C67:C69)</f>
        <v>0</v>
      </c>
    </row>
    <row r="67" spans="1:3" s="92" customFormat="1" ht="12" customHeight="1">
      <c r="A67" s="430" t="s">
        <v>331</v>
      </c>
      <c r="B67" s="411" t="s">
        <v>304</v>
      </c>
      <c r="C67" s="298"/>
    </row>
    <row r="68" spans="1:3" s="92" customFormat="1" ht="12" customHeight="1">
      <c r="A68" s="431" t="s">
        <v>340</v>
      </c>
      <c r="B68" s="412" t="s">
        <v>305</v>
      </c>
      <c r="C68" s="298"/>
    </row>
    <row r="69" spans="1:3" s="92" customFormat="1" ht="12" customHeight="1" thickBot="1">
      <c r="A69" s="432" t="s">
        <v>341</v>
      </c>
      <c r="B69" s="512" t="s">
        <v>306</v>
      </c>
      <c r="C69" s="298"/>
    </row>
    <row r="70" spans="1:3" s="92" customFormat="1" ht="12" customHeight="1" thickBot="1">
      <c r="A70" s="433" t="s">
        <v>307</v>
      </c>
      <c r="B70" s="288" t="s">
        <v>308</v>
      </c>
      <c r="C70" s="293">
        <f>SUM(C71:C74)</f>
        <v>0</v>
      </c>
    </row>
    <row r="71" spans="1:3" s="92" customFormat="1" ht="12" customHeight="1">
      <c r="A71" s="430" t="s">
        <v>144</v>
      </c>
      <c r="B71" s="411" t="s">
        <v>309</v>
      </c>
      <c r="C71" s="298"/>
    </row>
    <row r="72" spans="1:3" s="92" customFormat="1" ht="12" customHeight="1">
      <c r="A72" s="431" t="s">
        <v>145</v>
      </c>
      <c r="B72" s="412" t="s">
        <v>565</v>
      </c>
      <c r="C72" s="298"/>
    </row>
    <row r="73" spans="1:3" s="92" customFormat="1" ht="12" customHeight="1">
      <c r="A73" s="431" t="s">
        <v>332</v>
      </c>
      <c r="B73" s="412" t="s">
        <v>310</v>
      </c>
      <c r="C73" s="298"/>
    </row>
    <row r="74" spans="1:3" s="92" customFormat="1" ht="12" customHeight="1" thickBot="1">
      <c r="A74" s="432" t="s">
        <v>333</v>
      </c>
      <c r="B74" s="290" t="s">
        <v>566</v>
      </c>
      <c r="C74" s="298"/>
    </row>
    <row r="75" spans="1:3" s="92" customFormat="1" ht="12" customHeight="1" thickBot="1">
      <c r="A75" s="433" t="s">
        <v>311</v>
      </c>
      <c r="B75" s="288" t="s">
        <v>312</v>
      </c>
      <c r="C75" s="293">
        <f>SUM(C76:C77)</f>
        <v>0</v>
      </c>
    </row>
    <row r="76" spans="1:3" s="92" customFormat="1" ht="12" customHeight="1">
      <c r="A76" s="430" t="s">
        <v>334</v>
      </c>
      <c r="B76" s="411" t="s">
        <v>313</v>
      </c>
      <c r="C76" s="298"/>
    </row>
    <row r="77" spans="1:3" s="92" customFormat="1" ht="12" customHeight="1" thickBot="1">
      <c r="A77" s="432" t="s">
        <v>335</v>
      </c>
      <c r="B77" s="413" t="s">
        <v>314</v>
      </c>
      <c r="C77" s="298"/>
    </row>
    <row r="78" spans="1:3" s="91" customFormat="1" ht="12" customHeight="1" thickBot="1">
      <c r="A78" s="433" t="s">
        <v>315</v>
      </c>
      <c r="B78" s="288" t="s">
        <v>316</v>
      </c>
      <c r="C78" s="293">
        <f>SUM(C79:C81)</f>
        <v>0</v>
      </c>
    </row>
    <row r="79" spans="1:3" s="92" customFormat="1" ht="12" customHeight="1">
      <c r="A79" s="430" t="s">
        <v>336</v>
      </c>
      <c r="B79" s="411" t="s">
        <v>317</v>
      </c>
      <c r="C79" s="298"/>
    </row>
    <row r="80" spans="1:3" s="92" customFormat="1" ht="12" customHeight="1">
      <c r="A80" s="431" t="s">
        <v>337</v>
      </c>
      <c r="B80" s="412" t="s">
        <v>318</v>
      </c>
      <c r="C80" s="298"/>
    </row>
    <row r="81" spans="1:3" s="92" customFormat="1" ht="12" customHeight="1" thickBot="1">
      <c r="A81" s="432" t="s">
        <v>338</v>
      </c>
      <c r="B81" s="413" t="s">
        <v>567</v>
      </c>
      <c r="C81" s="298"/>
    </row>
    <row r="82" spans="1:3" s="92" customFormat="1" ht="12" customHeight="1" thickBot="1">
      <c r="A82" s="433" t="s">
        <v>319</v>
      </c>
      <c r="B82" s="288" t="s">
        <v>339</v>
      </c>
      <c r="C82" s="293">
        <f>SUM(C83:C86)</f>
        <v>0</v>
      </c>
    </row>
    <row r="83" spans="1:3" s="92" customFormat="1" ht="12" customHeight="1">
      <c r="A83" s="434" t="s">
        <v>320</v>
      </c>
      <c r="B83" s="411" t="s">
        <v>321</v>
      </c>
      <c r="C83" s="298"/>
    </row>
    <row r="84" spans="1:3" s="92" customFormat="1" ht="12" customHeight="1">
      <c r="A84" s="435" t="s">
        <v>322</v>
      </c>
      <c r="B84" s="412" t="s">
        <v>323</v>
      </c>
      <c r="C84" s="298"/>
    </row>
    <row r="85" spans="1:3" s="92" customFormat="1" ht="12" customHeight="1">
      <c r="A85" s="435" t="s">
        <v>324</v>
      </c>
      <c r="B85" s="412" t="s">
        <v>325</v>
      </c>
      <c r="C85" s="298"/>
    </row>
    <row r="86" spans="1:3" s="91" customFormat="1" ht="12" customHeight="1" thickBot="1">
      <c r="A86" s="436" t="s">
        <v>326</v>
      </c>
      <c r="B86" s="413" t="s">
        <v>327</v>
      </c>
      <c r="C86" s="298"/>
    </row>
    <row r="87" spans="1:3" s="91" customFormat="1" ht="12" customHeight="1" thickBot="1">
      <c r="A87" s="433" t="s">
        <v>328</v>
      </c>
      <c r="B87" s="288" t="s">
        <v>469</v>
      </c>
      <c r="C87" s="456"/>
    </row>
    <row r="88" spans="1:3" s="91" customFormat="1" ht="12" customHeight="1" thickBot="1">
      <c r="A88" s="433" t="s">
        <v>501</v>
      </c>
      <c r="B88" s="288" t="s">
        <v>329</v>
      </c>
      <c r="C88" s="456"/>
    </row>
    <row r="89" spans="1:3" s="91" customFormat="1" ht="12" customHeight="1" thickBot="1">
      <c r="A89" s="433" t="s">
        <v>502</v>
      </c>
      <c r="B89" s="418" t="s">
        <v>472</v>
      </c>
      <c r="C89" s="299">
        <f>+C66+C70+C75+C78+C82+C88+C87</f>
        <v>0</v>
      </c>
    </row>
    <row r="90" spans="1:3" s="91" customFormat="1" ht="12" customHeight="1" thickBot="1">
      <c r="A90" s="437" t="s">
        <v>503</v>
      </c>
      <c r="B90" s="419" t="s">
        <v>504</v>
      </c>
      <c r="C90" s="299">
        <f>+C65+C89</f>
        <v>0</v>
      </c>
    </row>
    <row r="91" spans="1:3" s="92" customFormat="1" ht="15" customHeight="1" thickBot="1">
      <c r="A91" s="232"/>
      <c r="B91" s="233"/>
      <c r="C91" s="358"/>
    </row>
    <row r="92" spans="1:3" s="63" customFormat="1" ht="16.5" customHeight="1" thickBot="1">
      <c r="A92" s="236"/>
      <c r="B92" s="237" t="s">
        <v>56</v>
      </c>
      <c r="C92" s="360"/>
    </row>
    <row r="93" spans="1:3" s="93" customFormat="1" ht="12" customHeight="1" thickBot="1">
      <c r="A93" s="405" t="s">
        <v>18</v>
      </c>
      <c r="B93" s="27" t="s">
        <v>508</v>
      </c>
      <c r="C93" s="292">
        <f>+C94+C95+C96+C97+C98+C111</f>
        <v>0</v>
      </c>
    </row>
    <row r="94" spans="1:3" ht="12" customHeight="1">
      <c r="A94" s="438" t="s">
        <v>97</v>
      </c>
      <c r="B94" s="10" t="s">
        <v>48</v>
      </c>
      <c r="C94" s="294"/>
    </row>
    <row r="95" spans="1:3" ht="12" customHeight="1">
      <c r="A95" s="431" t="s">
        <v>98</v>
      </c>
      <c r="B95" s="8" t="s">
        <v>178</v>
      </c>
      <c r="C95" s="295"/>
    </row>
    <row r="96" spans="1:3" ht="12" customHeight="1">
      <c r="A96" s="431" t="s">
        <v>99</v>
      </c>
      <c r="B96" s="8" t="s">
        <v>135</v>
      </c>
      <c r="C96" s="297"/>
    </row>
    <row r="97" spans="1:3" ht="12" customHeight="1">
      <c r="A97" s="431" t="s">
        <v>100</v>
      </c>
      <c r="B97" s="11" t="s">
        <v>179</v>
      </c>
      <c r="C97" s="297"/>
    </row>
    <row r="98" spans="1:3" ht="12" customHeight="1">
      <c r="A98" s="431" t="s">
        <v>111</v>
      </c>
      <c r="B98" s="19" t="s">
        <v>180</v>
      </c>
      <c r="C98" s="297"/>
    </row>
    <row r="99" spans="1:3" ht="12" customHeight="1">
      <c r="A99" s="431" t="s">
        <v>101</v>
      </c>
      <c r="B99" s="8" t="s">
        <v>505</v>
      </c>
      <c r="C99" s="297"/>
    </row>
    <row r="100" spans="1:3" ht="12" customHeight="1">
      <c r="A100" s="431" t="s">
        <v>102</v>
      </c>
      <c r="B100" s="139" t="s">
        <v>435</v>
      </c>
      <c r="C100" s="297"/>
    </row>
    <row r="101" spans="1:3" ht="12" customHeight="1">
      <c r="A101" s="431" t="s">
        <v>112</v>
      </c>
      <c r="B101" s="139" t="s">
        <v>434</v>
      </c>
      <c r="C101" s="297"/>
    </row>
    <row r="102" spans="1:3" ht="12" customHeight="1">
      <c r="A102" s="431" t="s">
        <v>113</v>
      </c>
      <c r="B102" s="139" t="s">
        <v>345</v>
      </c>
      <c r="C102" s="297"/>
    </row>
    <row r="103" spans="1:3" ht="12" customHeight="1">
      <c r="A103" s="431" t="s">
        <v>114</v>
      </c>
      <c r="B103" s="140" t="s">
        <v>346</v>
      </c>
      <c r="C103" s="297"/>
    </row>
    <row r="104" spans="1:3" ht="12" customHeight="1">
      <c r="A104" s="431" t="s">
        <v>115</v>
      </c>
      <c r="B104" s="140" t="s">
        <v>347</v>
      </c>
      <c r="C104" s="297"/>
    </row>
    <row r="105" spans="1:3" ht="12" customHeight="1">
      <c r="A105" s="431" t="s">
        <v>117</v>
      </c>
      <c r="B105" s="139" t="s">
        <v>348</v>
      </c>
      <c r="C105" s="297"/>
    </row>
    <row r="106" spans="1:3" ht="12" customHeight="1">
      <c r="A106" s="431" t="s">
        <v>181</v>
      </c>
      <c r="B106" s="139" t="s">
        <v>349</v>
      </c>
      <c r="C106" s="297"/>
    </row>
    <row r="107" spans="1:3" ht="12" customHeight="1">
      <c r="A107" s="431" t="s">
        <v>343</v>
      </c>
      <c r="B107" s="140" t="s">
        <v>350</v>
      </c>
      <c r="C107" s="297"/>
    </row>
    <row r="108" spans="1:3" ht="12" customHeight="1">
      <c r="A108" s="439" t="s">
        <v>344</v>
      </c>
      <c r="B108" s="141" t="s">
        <v>351</v>
      </c>
      <c r="C108" s="297"/>
    </row>
    <row r="109" spans="1:3" ht="12" customHeight="1">
      <c r="A109" s="431" t="s">
        <v>432</v>
      </c>
      <c r="B109" s="141" t="s">
        <v>352</v>
      </c>
      <c r="C109" s="297"/>
    </row>
    <row r="110" spans="1:3" ht="12" customHeight="1">
      <c r="A110" s="431" t="s">
        <v>433</v>
      </c>
      <c r="B110" s="140" t="s">
        <v>353</v>
      </c>
      <c r="C110" s="295"/>
    </row>
    <row r="111" spans="1:3" ht="12" customHeight="1">
      <c r="A111" s="431" t="s">
        <v>437</v>
      </c>
      <c r="B111" s="11" t="s">
        <v>49</v>
      </c>
      <c r="C111" s="295"/>
    </row>
    <row r="112" spans="1:3" ht="12" customHeight="1">
      <c r="A112" s="432" t="s">
        <v>438</v>
      </c>
      <c r="B112" s="8" t="s">
        <v>506</v>
      </c>
      <c r="C112" s="297"/>
    </row>
    <row r="113" spans="1:3" ht="12" customHeight="1" thickBot="1">
      <c r="A113" s="440" t="s">
        <v>439</v>
      </c>
      <c r="B113" s="142" t="s">
        <v>507</v>
      </c>
      <c r="C113" s="301"/>
    </row>
    <row r="114" spans="1:3" ht="12" customHeight="1" thickBot="1">
      <c r="A114" s="28" t="s">
        <v>19</v>
      </c>
      <c r="B114" s="26" t="s">
        <v>354</v>
      </c>
      <c r="C114" s="293">
        <f>+C115+C117+C119</f>
        <v>0</v>
      </c>
    </row>
    <row r="115" spans="1:3" ht="12" customHeight="1">
      <c r="A115" s="430" t="s">
        <v>103</v>
      </c>
      <c r="B115" s="8" t="s">
        <v>224</v>
      </c>
      <c r="C115" s="296"/>
    </row>
    <row r="116" spans="1:3" ht="12" customHeight="1">
      <c r="A116" s="430" t="s">
        <v>104</v>
      </c>
      <c r="B116" s="12" t="s">
        <v>358</v>
      </c>
      <c r="C116" s="296"/>
    </row>
    <row r="117" spans="1:3" ht="12" customHeight="1">
      <c r="A117" s="430" t="s">
        <v>105</v>
      </c>
      <c r="B117" s="12" t="s">
        <v>182</v>
      </c>
      <c r="C117" s="295"/>
    </row>
    <row r="118" spans="1:3" ht="12" customHeight="1">
      <c r="A118" s="430" t="s">
        <v>106</v>
      </c>
      <c r="B118" s="12" t="s">
        <v>359</v>
      </c>
      <c r="C118" s="260"/>
    </row>
    <row r="119" spans="1:3" ht="12" customHeight="1">
      <c r="A119" s="430" t="s">
        <v>107</v>
      </c>
      <c r="B119" s="290" t="s">
        <v>226</v>
      </c>
      <c r="C119" s="260"/>
    </row>
    <row r="120" spans="1:3" ht="12" customHeight="1">
      <c r="A120" s="430" t="s">
        <v>116</v>
      </c>
      <c r="B120" s="289" t="s">
        <v>422</v>
      </c>
      <c r="C120" s="260"/>
    </row>
    <row r="121" spans="1:3" ht="12" customHeight="1">
      <c r="A121" s="430" t="s">
        <v>118</v>
      </c>
      <c r="B121" s="407" t="s">
        <v>364</v>
      </c>
      <c r="C121" s="260"/>
    </row>
    <row r="122" spans="1:3" ht="12" customHeight="1">
      <c r="A122" s="430" t="s">
        <v>183</v>
      </c>
      <c r="B122" s="140" t="s">
        <v>347</v>
      </c>
      <c r="C122" s="260"/>
    </row>
    <row r="123" spans="1:3" ht="12" customHeight="1">
      <c r="A123" s="430" t="s">
        <v>184</v>
      </c>
      <c r="B123" s="140" t="s">
        <v>363</v>
      </c>
      <c r="C123" s="260"/>
    </row>
    <row r="124" spans="1:3" ht="12" customHeight="1">
      <c r="A124" s="430" t="s">
        <v>185</v>
      </c>
      <c r="B124" s="140" t="s">
        <v>362</v>
      </c>
      <c r="C124" s="260"/>
    </row>
    <row r="125" spans="1:3" ht="12" customHeight="1">
      <c r="A125" s="430" t="s">
        <v>355</v>
      </c>
      <c r="B125" s="140" t="s">
        <v>350</v>
      </c>
      <c r="C125" s="260"/>
    </row>
    <row r="126" spans="1:3" ht="12" customHeight="1">
      <c r="A126" s="430" t="s">
        <v>356</v>
      </c>
      <c r="B126" s="140" t="s">
        <v>361</v>
      </c>
      <c r="C126" s="260"/>
    </row>
    <row r="127" spans="1:3" ht="12" customHeight="1" thickBot="1">
      <c r="A127" s="439" t="s">
        <v>357</v>
      </c>
      <c r="B127" s="140" t="s">
        <v>360</v>
      </c>
      <c r="C127" s="262"/>
    </row>
    <row r="128" spans="1:3" ht="12" customHeight="1" thickBot="1">
      <c r="A128" s="28" t="s">
        <v>20</v>
      </c>
      <c r="B128" s="121" t="s">
        <v>442</v>
      </c>
      <c r="C128" s="293">
        <f>+C93+C114</f>
        <v>0</v>
      </c>
    </row>
    <row r="129" spans="1:3" ht="12" customHeight="1" thickBot="1">
      <c r="A129" s="28" t="s">
        <v>21</v>
      </c>
      <c r="B129" s="121" t="s">
        <v>443</v>
      </c>
      <c r="C129" s="293">
        <f>+C130+C131+C132</f>
        <v>0</v>
      </c>
    </row>
    <row r="130" spans="1:3" s="93" customFormat="1" ht="12" customHeight="1">
      <c r="A130" s="430" t="s">
        <v>262</v>
      </c>
      <c r="B130" s="9" t="s">
        <v>511</v>
      </c>
      <c r="C130" s="260"/>
    </row>
    <row r="131" spans="1:3" ht="12" customHeight="1">
      <c r="A131" s="430" t="s">
        <v>263</v>
      </c>
      <c r="B131" s="9" t="s">
        <v>451</v>
      </c>
      <c r="C131" s="260"/>
    </row>
    <row r="132" spans="1:3" ht="12" customHeight="1" thickBot="1">
      <c r="A132" s="439" t="s">
        <v>264</v>
      </c>
      <c r="B132" s="7" t="s">
        <v>510</v>
      </c>
      <c r="C132" s="260"/>
    </row>
    <row r="133" spans="1:3" ht="12" customHeight="1" thickBot="1">
      <c r="A133" s="28" t="s">
        <v>22</v>
      </c>
      <c r="B133" s="121" t="s">
        <v>444</v>
      </c>
      <c r="C133" s="293">
        <f>+C134+C135+C136+C137+C138+C139</f>
        <v>0</v>
      </c>
    </row>
    <row r="134" spans="1:3" ht="12" customHeight="1">
      <c r="A134" s="430" t="s">
        <v>90</v>
      </c>
      <c r="B134" s="9" t="s">
        <v>453</v>
      </c>
      <c r="C134" s="260"/>
    </row>
    <row r="135" spans="1:3" ht="12" customHeight="1">
      <c r="A135" s="430" t="s">
        <v>91</v>
      </c>
      <c r="B135" s="9" t="s">
        <v>445</v>
      </c>
      <c r="C135" s="260"/>
    </row>
    <row r="136" spans="1:3" ht="12" customHeight="1">
      <c r="A136" s="430" t="s">
        <v>92</v>
      </c>
      <c r="B136" s="9" t="s">
        <v>446</v>
      </c>
      <c r="C136" s="260"/>
    </row>
    <row r="137" spans="1:3" ht="12" customHeight="1">
      <c r="A137" s="430" t="s">
        <v>170</v>
      </c>
      <c r="B137" s="9" t="s">
        <v>509</v>
      </c>
      <c r="C137" s="260"/>
    </row>
    <row r="138" spans="1:3" ht="12" customHeight="1">
      <c r="A138" s="430" t="s">
        <v>171</v>
      </c>
      <c r="B138" s="9" t="s">
        <v>448</v>
      </c>
      <c r="C138" s="260"/>
    </row>
    <row r="139" spans="1:3" s="93" customFormat="1" ht="12" customHeight="1" thickBot="1">
      <c r="A139" s="439" t="s">
        <v>172</v>
      </c>
      <c r="B139" s="7" t="s">
        <v>449</v>
      </c>
      <c r="C139" s="260"/>
    </row>
    <row r="140" spans="1:11" ht="12" customHeight="1" thickBot="1">
      <c r="A140" s="28" t="s">
        <v>23</v>
      </c>
      <c r="B140" s="121" t="s">
        <v>535</v>
      </c>
      <c r="C140" s="299">
        <f>+C141+C142+C144+C145+C143</f>
        <v>0</v>
      </c>
      <c r="K140" s="243"/>
    </row>
    <row r="141" spans="1:3" ht="12.75">
      <c r="A141" s="430" t="s">
        <v>93</v>
      </c>
      <c r="B141" s="9" t="s">
        <v>365</v>
      </c>
      <c r="C141" s="260"/>
    </row>
    <row r="142" spans="1:3" ht="12" customHeight="1">
      <c r="A142" s="430" t="s">
        <v>94</v>
      </c>
      <c r="B142" s="9" t="s">
        <v>366</v>
      </c>
      <c r="C142" s="260"/>
    </row>
    <row r="143" spans="1:3" s="93" customFormat="1" ht="12" customHeight="1">
      <c r="A143" s="430" t="s">
        <v>282</v>
      </c>
      <c r="B143" s="9" t="s">
        <v>534</v>
      </c>
      <c r="C143" s="260"/>
    </row>
    <row r="144" spans="1:3" s="93" customFormat="1" ht="12" customHeight="1">
      <c r="A144" s="430" t="s">
        <v>283</v>
      </c>
      <c r="B144" s="9" t="s">
        <v>458</v>
      </c>
      <c r="C144" s="260"/>
    </row>
    <row r="145" spans="1:3" s="93" customFormat="1" ht="12" customHeight="1" thickBot="1">
      <c r="A145" s="439" t="s">
        <v>284</v>
      </c>
      <c r="B145" s="7" t="s">
        <v>384</v>
      </c>
      <c r="C145" s="260"/>
    </row>
    <row r="146" spans="1:3" s="93" customFormat="1" ht="12" customHeight="1" thickBot="1">
      <c r="A146" s="28" t="s">
        <v>24</v>
      </c>
      <c r="B146" s="121" t="s">
        <v>459</v>
      </c>
      <c r="C146" s="302">
        <f>+C147+C148+C149+C150+C151</f>
        <v>0</v>
      </c>
    </row>
    <row r="147" spans="1:3" s="93" customFormat="1" ht="12" customHeight="1">
      <c r="A147" s="430" t="s">
        <v>95</v>
      </c>
      <c r="B147" s="9" t="s">
        <v>454</v>
      </c>
      <c r="C147" s="260"/>
    </row>
    <row r="148" spans="1:3" s="93" customFormat="1" ht="12" customHeight="1">
      <c r="A148" s="430" t="s">
        <v>96</v>
      </c>
      <c r="B148" s="9" t="s">
        <v>461</v>
      </c>
      <c r="C148" s="260"/>
    </row>
    <row r="149" spans="1:3" s="93" customFormat="1" ht="12" customHeight="1">
      <c r="A149" s="430" t="s">
        <v>294</v>
      </c>
      <c r="B149" s="9" t="s">
        <v>456</v>
      </c>
      <c r="C149" s="260"/>
    </row>
    <row r="150" spans="1:3" ht="12.75" customHeight="1">
      <c r="A150" s="430" t="s">
        <v>295</v>
      </c>
      <c r="B150" s="9" t="s">
        <v>512</v>
      </c>
      <c r="C150" s="260"/>
    </row>
    <row r="151" spans="1:3" ht="12.75" customHeight="1" thickBot="1">
      <c r="A151" s="439" t="s">
        <v>460</v>
      </c>
      <c r="B151" s="7" t="s">
        <v>463</v>
      </c>
      <c r="C151" s="262"/>
    </row>
    <row r="152" spans="1:3" ht="12.75" customHeight="1" thickBot="1">
      <c r="A152" s="484" t="s">
        <v>25</v>
      </c>
      <c r="B152" s="121" t="s">
        <v>464</v>
      </c>
      <c r="C152" s="302"/>
    </row>
    <row r="153" spans="1:3" ht="12" customHeight="1" thickBot="1">
      <c r="A153" s="484" t="s">
        <v>26</v>
      </c>
      <c r="B153" s="121" t="s">
        <v>465</v>
      </c>
      <c r="C153" s="302"/>
    </row>
    <row r="154" spans="1:3" ht="15" customHeight="1" thickBot="1">
      <c r="A154" s="28" t="s">
        <v>27</v>
      </c>
      <c r="B154" s="121" t="s">
        <v>467</v>
      </c>
      <c r="C154" s="421">
        <f>+C129+C133+C140+C146+C152+C153</f>
        <v>0</v>
      </c>
    </row>
    <row r="155" spans="1:3" ht="13.5" thickBot="1">
      <c r="A155" s="441" t="s">
        <v>28</v>
      </c>
      <c r="B155" s="376" t="s">
        <v>466</v>
      </c>
      <c r="C155" s="421">
        <f>+C128+C154</f>
        <v>0</v>
      </c>
    </row>
    <row r="156" spans="1:3" ht="15" customHeight="1" thickBot="1">
      <c r="A156" s="384"/>
      <c r="B156" s="385"/>
      <c r="C156" s="617">
        <f>C90-C155</f>
        <v>0</v>
      </c>
    </row>
    <row r="157" spans="1:3" ht="14.25" customHeight="1" thickBot="1">
      <c r="A157" s="241" t="s">
        <v>513</v>
      </c>
      <c r="B157" s="242"/>
      <c r="C157" s="118"/>
    </row>
    <row r="158" spans="1:3" ht="13.5" thickBot="1">
      <c r="A158" s="241" t="s">
        <v>201</v>
      </c>
      <c r="B158" s="242"/>
      <c r="C158" s="118"/>
    </row>
    <row r="159" spans="1:3" ht="12.75">
      <c r="A159" s="614"/>
      <c r="B159" s="615"/>
      <c r="C159" s="616"/>
    </row>
    <row r="160" spans="1:2" ht="12.75">
      <c r="A160" s="614"/>
      <c r="B160" s="615"/>
    </row>
    <row r="161" spans="1:3" ht="12.75">
      <c r="A161" s="614"/>
      <c r="B161" s="615"/>
      <c r="C161" s="616"/>
    </row>
    <row r="162" spans="1:3" ht="12.75">
      <c r="A162" s="614"/>
      <c r="B162" s="615"/>
      <c r="C162" s="616"/>
    </row>
    <row r="163" spans="1:3" ht="12.75">
      <c r="A163" s="614"/>
      <c r="B163" s="615"/>
      <c r="C163" s="616"/>
    </row>
    <row r="164" spans="1:3" ht="12.75">
      <c r="A164" s="614"/>
      <c r="B164" s="615"/>
      <c r="C164" s="616"/>
    </row>
    <row r="165" spans="1:3" ht="12.75">
      <c r="A165" s="614"/>
      <c r="B165" s="615"/>
      <c r="C165" s="616"/>
    </row>
    <row r="166" spans="1:3" ht="12.75">
      <c r="A166" s="614"/>
      <c r="B166" s="615"/>
      <c r="C166" s="616"/>
    </row>
    <row r="167" spans="1:3" ht="12.75">
      <c r="A167" s="614"/>
      <c r="B167" s="615"/>
      <c r="C167" s="616"/>
    </row>
    <row r="168" spans="1:3" ht="12.75">
      <c r="A168" s="614"/>
      <c r="B168" s="615"/>
      <c r="C168" s="616"/>
    </row>
    <row r="169" spans="1:3" ht="12.75">
      <c r="A169" s="614"/>
      <c r="B169" s="615"/>
      <c r="C169" s="616"/>
    </row>
    <row r="170" spans="1:3" ht="12.75">
      <c r="A170" s="614"/>
      <c r="B170" s="615"/>
      <c r="C170" s="616"/>
    </row>
    <row r="171" spans="1:3" ht="12.75">
      <c r="A171" s="614"/>
      <c r="B171" s="615"/>
      <c r="C171" s="616"/>
    </row>
    <row r="172" spans="1:3" ht="12.75">
      <c r="A172" s="614"/>
      <c r="B172" s="615"/>
      <c r="C172" s="616"/>
    </row>
    <row r="173" spans="1:3" ht="12.75">
      <c r="A173" s="614"/>
      <c r="B173" s="615"/>
      <c r="C173" s="616"/>
    </row>
    <row r="174" spans="1:3" ht="12.75">
      <c r="A174" s="614"/>
      <c r="B174" s="615"/>
      <c r="C174" s="616"/>
    </row>
    <row r="175" spans="1:3" ht="12.75">
      <c r="A175" s="614"/>
      <c r="B175" s="615"/>
      <c r="C175" s="616"/>
    </row>
    <row r="176" spans="1:3" ht="12.75">
      <c r="A176" s="614"/>
      <c r="B176" s="615"/>
      <c r="C176" s="61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view="pageBreakPreview" zoomScale="60" zoomScaleNormal="120" workbookViewId="0" topLeftCell="A4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595"/>
      <c r="B1" s="596"/>
      <c r="C1" s="590" t="str">
        <f>CONCATENATE("17. melléklet ",ALAPADATOK!A7," ",ALAPADATOK!B7," ",ALAPADATOK!C7," ",ALAPADATOK!D7," ",ALAPADATOK!E7," ",ALAPADATOK!F7," ",ALAPADATOK!G7," ",ALAPADATOK!H7)</f>
        <v>17. melléklet a … / 2023 ( … ) önkormányzati rendelethez</v>
      </c>
    </row>
    <row r="2" spans="1:3" s="450" customFormat="1" ht="36">
      <c r="A2" s="597" t="s">
        <v>199</v>
      </c>
      <c r="B2" s="598" t="str">
        <f>ALAPADATOK!B13</f>
        <v>Balatonvilágos Község Önkormányzat Gazdasági Ellátó és Vagyongazdálkodó Szervezete</v>
      </c>
      <c r="C2" s="618" t="s">
        <v>58</v>
      </c>
    </row>
    <row r="3" spans="1:3" s="450" customFormat="1" ht="24.75" thickBot="1">
      <c r="A3" s="619" t="s">
        <v>198</v>
      </c>
      <c r="B3" s="601" t="s">
        <v>392</v>
      </c>
      <c r="C3" s="620" t="s">
        <v>53</v>
      </c>
    </row>
    <row r="4" spans="1:3" s="451" customFormat="1" ht="15.75" customHeight="1" thickBot="1">
      <c r="A4" s="603"/>
      <c r="B4" s="603"/>
      <c r="C4" s="604" t="str">
        <f>'KV_16.sz.mell'!C4</f>
        <v>Forintban!</v>
      </c>
    </row>
    <row r="5" spans="1:3" ht="13.5" thickBot="1">
      <c r="A5" s="605" t="s">
        <v>200</v>
      </c>
      <c r="B5" s="606" t="s">
        <v>557</v>
      </c>
      <c r="C5" s="621" t="s">
        <v>54</v>
      </c>
    </row>
    <row r="6" spans="1:3" s="452" customFormat="1" ht="12.75" customHeight="1" thickBot="1">
      <c r="A6" s="608"/>
      <c r="B6" s="609" t="s">
        <v>487</v>
      </c>
      <c r="C6" s="610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33475850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>
        <v>9950000</v>
      </c>
    </row>
    <row r="11" spans="1:3" s="364" customFormat="1" ht="12" customHeight="1">
      <c r="A11" s="446" t="s">
        <v>99</v>
      </c>
      <c r="B11" s="8" t="s">
        <v>273</v>
      </c>
      <c r="C11" s="311">
        <v>2418000</v>
      </c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>
        <v>14788800</v>
      </c>
    </row>
    <row r="14" spans="1:3" s="364" customFormat="1" ht="12" customHeight="1">
      <c r="A14" s="446" t="s">
        <v>101</v>
      </c>
      <c r="B14" s="8" t="s">
        <v>393</v>
      </c>
      <c r="C14" s="311">
        <v>6319050</v>
      </c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515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516</v>
      </c>
      <c r="C26" s="313">
        <f>+C27+C28+C29</f>
        <v>0</v>
      </c>
    </row>
    <row r="27" spans="1:3" s="453" customFormat="1" ht="12" customHeight="1">
      <c r="A27" s="447" t="s">
        <v>262</v>
      </c>
      <c r="B27" s="448" t="s">
        <v>257</v>
      </c>
      <c r="C27" s="72"/>
    </row>
    <row r="28" spans="1:3" s="453" customFormat="1" ht="12" customHeight="1">
      <c r="A28" s="447" t="s">
        <v>263</v>
      </c>
      <c r="B28" s="448" t="s">
        <v>396</v>
      </c>
      <c r="C28" s="311"/>
    </row>
    <row r="29" spans="1:3" s="453" customFormat="1" ht="12" customHeight="1">
      <c r="A29" s="447" t="s">
        <v>264</v>
      </c>
      <c r="B29" s="449" t="s">
        <v>399</v>
      </c>
      <c r="C29" s="311"/>
    </row>
    <row r="30" spans="1:3" s="453" customFormat="1" ht="12" customHeight="1" thickBot="1">
      <c r="A30" s="446" t="s">
        <v>265</v>
      </c>
      <c r="B30" s="138" t="s">
        <v>517</v>
      </c>
      <c r="C30" s="79"/>
    </row>
    <row r="31" spans="1:3" s="453" customFormat="1" ht="12" customHeight="1" thickBot="1">
      <c r="A31" s="197" t="s">
        <v>22</v>
      </c>
      <c r="B31" s="121" t="s">
        <v>400</v>
      </c>
      <c r="C31" s="313">
        <f>+C32+C33+C34</f>
        <v>0</v>
      </c>
    </row>
    <row r="32" spans="1:3" s="453" customFormat="1" ht="12" customHeight="1">
      <c r="A32" s="447" t="s">
        <v>90</v>
      </c>
      <c r="B32" s="448" t="s">
        <v>285</v>
      </c>
      <c r="C32" s="72"/>
    </row>
    <row r="33" spans="1:3" s="453" customFormat="1" ht="12" customHeight="1">
      <c r="A33" s="447" t="s">
        <v>91</v>
      </c>
      <c r="B33" s="449" t="s">
        <v>286</v>
      </c>
      <c r="C33" s="314"/>
    </row>
    <row r="34" spans="1:3" s="453" customFormat="1" ht="12" customHeight="1" thickBot="1">
      <c r="A34" s="446" t="s">
        <v>92</v>
      </c>
      <c r="B34" s="138" t="s">
        <v>287</v>
      </c>
      <c r="C34" s="79"/>
    </row>
    <row r="35" spans="1:3" s="364" customFormat="1" ht="12" customHeight="1" thickBot="1">
      <c r="A35" s="197" t="s">
        <v>23</v>
      </c>
      <c r="B35" s="121" t="s">
        <v>370</v>
      </c>
      <c r="C35" s="339"/>
    </row>
    <row r="36" spans="1:3" s="364" customFormat="1" ht="12" customHeight="1" thickBot="1">
      <c r="A36" s="197" t="s">
        <v>24</v>
      </c>
      <c r="B36" s="121" t="s">
        <v>401</v>
      </c>
      <c r="C36" s="356"/>
    </row>
    <row r="37" spans="1:3" s="364" customFormat="1" ht="12" customHeight="1" thickBot="1">
      <c r="A37" s="189" t="s">
        <v>25</v>
      </c>
      <c r="B37" s="121" t="s">
        <v>402</v>
      </c>
      <c r="C37" s="357">
        <f>+C8+C20+C25+C26+C31+C35+C36</f>
        <v>33475850</v>
      </c>
    </row>
    <row r="38" spans="1:3" s="364" customFormat="1" ht="12" customHeight="1" thickBot="1">
      <c r="A38" s="230" t="s">
        <v>26</v>
      </c>
      <c r="B38" s="121" t="s">
        <v>403</v>
      </c>
      <c r="C38" s="357">
        <f>+C39+C40+C41</f>
        <v>367209480</v>
      </c>
    </row>
    <row r="39" spans="1:3" s="364" customFormat="1" ht="12" customHeight="1">
      <c r="A39" s="447" t="s">
        <v>404</v>
      </c>
      <c r="B39" s="448" t="s">
        <v>230</v>
      </c>
      <c r="C39" s="72">
        <v>9619664</v>
      </c>
    </row>
    <row r="40" spans="1:3" s="364" customFormat="1" ht="12" customHeight="1">
      <c r="A40" s="447" t="s">
        <v>405</v>
      </c>
      <c r="B40" s="449" t="s">
        <v>2</v>
      </c>
      <c r="C40" s="314"/>
    </row>
    <row r="41" spans="1:3" s="453" customFormat="1" ht="12" customHeight="1" thickBot="1">
      <c r="A41" s="446" t="s">
        <v>406</v>
      </c>
      <c r="B41" s="138" t="s">
        <v>407</v>
      </c>
      <c r="C41" s="79">
        <v>357589816</v>
      </c>
    </row>
    <row r="42" spans="1:3" s="453" customFormat="1" ht="15" customHeight="1" thickBot="1">
      <c r="A42" s="230" t="s">
        <v>27</v>
      </c>
      <c r="B42" s="231" t="s">
        <v>408</v>
      </c>
      <c r="C42" s="360">
        <f>+C37+C38</f>
        <v>400685330</v>
      </c>
    </row>
    <row r="43" spans="1:3" s="453" customFormat="1" ht="15" customHeight="1">
      <c r="A43" s="232"/>
      <c r="B43" s="233"/>
      <c r="C43" s="358"/>
    </row>
    <row r="44" spans="1:3" ht="13.5" thickBot="1">
      <c r="A44" s="234"/>
      <c r="B44" s="235"/>
      <c r="C44" s="359"/>
    </row>
    <row r="45" spans="1:3" s="452" customFormat="1" ht="16.5" customHeight="1" thickBot="1">
      <c r="A45" s="236"/>
      <c r="B45" s="237" t="s">
        <v>56</v>
      </c>
      <c r="C45" s="360"/>
    </row>
    <row r="46" spans="1:3" s="454" customFormat="1" ht="12" customHeight="1" thickBot="1">
      <c r="A46" s="197" t="s">
        <v>18</v>
      </c>
      <c r="B46" s="121" t="s">
        <v>409</v>
      </c>
      <c r="C46" s="313">
        <f>SUM(C47:C51)</f>
        <v>397727630</v>
      </c>
    </row>
    <row r="47" spans="1:3" ht="12" customHeight="1">
      <c r="A47" s="446" t="s">
        <v>97</v>
      </c>
      <c r="B47" s="9" t="s">
        <v>48</v>
      </c>
      <c r="C47" s="72">
        <v>163679450</v>
      </c>
    </row>
    <row r="48" spans="1:3" ht="12" customHeight="1">
      <c r="A48" s="446" t="s">
        <v>98</v>
      </c>
      <c r="B48" s="8" t="s">
        <v>178</v>
      </c>
      <c r="C48" s="75">
        <v>25283300</v>
      </c>
    </row>
    <row r="49" spans="1:3" ht="12" customHeight="1">
      <c r="A49" s="446" t="s">
        <v>99</v>
      </c>
      <c r="B49" s="8" t="s">
        <v>135</v>
      </c>
      <c r="C49" s="75">
        <v>208764880</v>
      </c>
    </row>
    <row r="50" spans="1:3" ht="12" customHeight="1">
      <c r="A50" s="446" t="s">
        <v>100</v>
      </c>
      <c r="B50" s="8" t="s">
        <v>179</v>
      </c>
      <c r="C50" s="75"/>
    </row>
    <row r="51" spans="1:3" ht="12" customHeight="1" thickBot="1">
      <c r="A51" s="446" t="s">
        <v>143</v>
      </c>
      <c r="B51" s="8" t="s">
        <v>180</v>
      </c>
      <c r="C51" s="75"/>
    </row>
    <row r="52" spans="1:3" ht="12" customHeight="1" thickBot="1">
      <c r="A52" s="197" t="s">
        <v>19</v>
      </c>
      <c r="B52" s="121" t="s">
        <v>410</v>
      </c>
      <c r="C52" s="313">
        <f>SUM(C53:C55)</f>
        <v>2957700</v>
      </c>
    </row>
    <row r="53" spans="1:3" s="454" customFormat="1" ht="12" customHeight="1">
      <c r="A53" s="446" t="s">
        <v>103</v>
      </c>
      <c r="B53" s="9" t="s">
        <v>224</v>
      </c>
      <c r="C53" s="72">
        <v>2957700</v>
      </c>
    </row>
    <row r="54" spans="1:3" ht="12" customHeight="1">
      <c r="A54" s="446" t="s">
        <v>104</v>
      </c>
      <c r="B54" s="8" t="s">
        <v>182</v>
      </c>
      <c r="C54" s="75"/>
    </row>
    <row r="55" spans="1:3" ht="12" customHeight="1">
      <c r="A55" s="446" t="s">
        <v>105</v>
      </c>
      <c r="B55" s="8" t="s">
        <v>57</v>
      </c>
      <c r="C55" s="75"/>
    </row>
    <row r="56" spans="1:3" ht="12" customHeight="1" thickBot="1">
      <c r="A56" s="446" t="s">
        <v>106</v>
      </c>
      <c r="B56" s="8" t="s">
        <v>518</v>
      </c>
      <c r="C56" s="75"/>
    </row>
    <row r="57" spans="1:3" ht="12" customHeight="1" thickBot="1">
      <c r="A57" s="197" t="s">
        <v>20</v>
      </c>
      <c r="B57" s="121" t="s">
        <v>13</v>
      </c>
      <c r="C57" s="339"/>
    </row>
    <row r="58" spans="1:3" ht="15" customHeight="1" thickBot="1">
      <c r="A58" s="197" t="s">
        <v>21</v>
      </c>
      <c r="B58" s="238" t="s">
        <v>523</v>
      </c>
      <c r="C58" s="361">
        <f>+C46+C52+C57</f>
        <v>400685330</v>
      </c>
    </row>
    <row r="59" ht="13.5" thickBot="1">
      <c r="C59" s="625">
        <f>C42-C58</f>
        <v>0</v>
      </c>
    </row>
    <row r="60" spans="1:3" ht="15" customHeight="1" thickBot="1">
      <c r="A60" s="241" t="s">
        <v>513</v>
      </c>
      <c r="B60" s="242"/>
      <c r="C60" s="118">
        <v>33</v>
      </c>
    </row>
    <row r="61" spans="1:3" ht="14.25" customHeight="1" thickBot="1">
      <c r="A61" s="241" t="s">
        <v>201</v>
      </c>
      <c r="B61" s="242"/>
      <c r="C61" s="118">
        <v>0</v>
      </c>
    </row>
    <row r="62" spans="1:3" ht="12.75">
      <c r="A62" s="622"/>
      <c r="B62" s="623"/>
      <c r="C62" s="623"/>
    </row>
    <row r="63" spans="1:2" ht="12.75">
      <c r="A63" s="622"/>
      <c r="B63" s="623"/>
    </row>
    <row r="64" spans="1:3" ht="12.75">
      <c r="A64" s="622"/>
      <c r="B64" s="623"/>
      <c r="C64" s="623"/>
    </row>
    <row r="65" spans="1:3" ht="12.75">
      <c r="A65" s="622"/>
      <c r="B65" s="623"/>
      <c r="C65" s="623"/>
    </row>
    <row r="66" spans="1:3" ht="12.75">
      <c r="A66" s="622"/>
      <c r="B66" s="623"/>
      <c r="C66" s="623"/>
    </row>
    <row r="67" spans="1:3" ht="12.75">
      <c r="A67" s="622"/>
      <c r="B67" s="623"/>
      <c r="C67" s="623"/>
    </row>
    <row r="68" spans="1:3" ht="12.75">
      <c r="A68" s="622"/>
      <c r="B68" s="623"/>
      <c r="C68" s="623"/>
    </row>
    <row r="69" spans="1:3" ht="12.75">
      <c r="A69" s="622"/>
      <c r="B69" s="623"/>
      <c r="C69" s="623"/>
    </row>
    <row r="70" spans="1:3" ht="12.75">
      <c r="A70" s="622"/>
      <c r="B70" s="623"/>
      <c r="C70" s="623"/>
    </row>
    <row r="71" spans="1:3" ht="12.75">
      <c r="A71" s="622"/>
      <c r="B71" s="623"/>
      <c r="C71" s="623"/>
    </row>
    <row r="72" spans="1:3" ht="12.75">
      <c r="A72" s="622"/>
      <c r="B72" s="623"/>
      <c r="C72" s="623"/>
    </row>
    <row r="73" spans="1:3" ht="12.75">
      <c r="A73" s="622"/>
      <c r="B73" s="623"/>
      <c r="C73" s="623"/>
    </row>
    <row r="74" spans="1:3" ht="12.75">
      <c r="A74" s="622"/>
      <c r="B74" s="623"/>
      <c r="C74" s="623"/>
    </row>
    <row r="75" spans="1:3" ht="12.75">
      <c r="A75" s="622"/>
      <c r="B75" s="623"/>
      <c r="C75" s="623"/>
    </row>
    <row r="76" spans="1:3" ht="12.75">
      <c r="A76" s="622"/>
      <c r="B76" s="623"/>
      <c r="C76" s="623"/>
    </row>
    <row r="77" spans="1:3" ht="12.75">
      <c r="A77" s="622"/>
      <c r="B77" s="623"/>
      <c r="C77" s="623"/>
    </row>
    <row r="78" spans="1:3" ht="12.75">
      <c r="A78" s="622"/>
      <c r="B78" s="623"/>
      <c r="C78" s="623"/>
    </row>
    <row r="79" spans="1:3" ht="12.75">
      <c r="A79" s="622"/>
      <c r="B79" s="623"/>
      <c r="C79" s="623"/>
    </row>
    <row r="80" spans="1:3" ht="12.75">
      <c r="A80" s="622"/>
      <c r="B80" s="623"/>
      <c r="C80" s="623"/>
    </row>
    <row r="81" spans="1:3" ht="12.75">
      <c r="A81" s="622"/>
      <c r="B81" s="623"/>
      <c r="C81" s="623"/>
    </row>
    <row r="82" spans="1:3" ht="12.75">
      <c r="A82" s="622"/>
      <c r="B82" s="623"/>
      <c r="C82" s="623"/>
    </row>
    <row r="83" spans="1:3" ht="12.75">
      <c r="A83" s="622"/>
      <c r="B83" s="623"/>
      <c r="C83" s="623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view="pageBreakPreview" zoomScale="6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219"/>
      <c r="B1" s="221"/>
      <c r="C1" s="590" t="str">
        <f>CONCATENATE("18. melléklet ",ALAPADATOK!A7," ",ALAPADATOK!B7," ",ALAPADATOK!C7," ",ALAPADATOK!D7," ",ALAPADATOK!E7," ",ALAPADATOK!F7," ",ALAPADATOK!G7," ",ALAPADATOK!H7)</f>
        <v>18. melléklet a … / 2023 ( … ) önkormányzati rendelethez</v>
      </c>
    </row>
    <row r="2" spans="1:3" s="450" customFormat="1" ht="36">
      <c r="A2" s="403" t="s">
        <v>199</v>
      </c>
      <c r="B2" s="588" t="str">
        <f>'KV_17.sz.mell'!B2</f>
        <v>Balatonvilágos Község Önkormányzat Gazdasági Ellátó és Vagyongazdálkodó Szervezete</v>
      </c>
      <c r="C2" s="362" t="s">
        <v>58</v>
      </c>
    </row>
    <row r="3" spans="1:3" s="450" customFormat="1" ht="24.75" thickBot="1">
      <c r="A3" s="444" t="s">
        <v>198</v>
      </c>
      <c r="B3" s="589" t="s">
        <v>411</v>
      </c>
      <c r="C3" s="363" t="s">
        <v>58</v>
      </c>
    </row>
    <row r="4" spans="1:3" s="451" customFormat="1" ht="15.75" customHeight="1" thickBot="1">
      <c r="A4" s="222"/>
      <c r="B4" s="222"/>
      <c r="C4" s="223" t="str">
        <f>'KV_17.sz.mell'!C4</f>
        <v>Forintban!</v>
      </c>
    </row>
    <row r="5" spans="1:3" ht="13.5" thickBot="1">
      <c r="A5" s="404" t="s">
        <v>200</v>
      </c>
      <c r="B5" s="224" t="s">
        <v>557</v>
      </c>
      <c r="C5" s="225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33475850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>
        <v>9950000</v>
      </c>
    </row>
    <row r="11" spans="1:3" s="364" customFormat="1" ht="12" customHeight="1">
      <c r="A11" s="446" t="s">
        <v>99</v>
      </c>
      <c r="B11" s="8" t="s">
        <v>273</v>
      </c>
      <c r="C11" s="311">
        <v>2418000</v>
      </c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>
        <v>14788800</v>
      </c>
    </row>
    <row r="14" spans="1:3" s="364" customFormat="1" ht="12" customHeight="1">
      <c r="A14" s="446" t="s">
        <v>101</v>
      </c>
      <c r="B14" s="8" t="s">
        <v>393</v>
      </c>
      <c r="C14" s="311">
        <v>6319050</v>
      </c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515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516</v>
      </c>
      <c r="C26" s="313">
        <f>+C27+C28+C29</f>
        <v>0</v>
      </c>
    </row>
    <row r="27" spans="1:3" s="453" customFormat="1" ht="12" customHeight="1">
      <c r="A27" s="447" t="s">
        <v>262</v>
      </c>
      <c r="B27" s="448" t="s">
        <v>257</v>
      </c>
      <c r="C27" s="72"/>
    </row>
    <row r="28" spans="1:3" s="453" customFormat="1" ht="12" customHeight="1">
      <c r="A28" s="447" t="s">
        <v>263</v>
      </c>
      <c r="B28" s="448" t="s">
        <v>396</v>
      </c>
      <c r="C28" s="311"/>
    </row>
    <row r="29" spans="1:3" s="453" customFormat="1" ht="12" customHeight="1">
      <c r="A29" s="447" t="s">
        <v>264</v>
      </c>
      <c r="B29" s="449" t="s">
        <v>399</v>
      </c>
      <c r="C29" s="311"/>
    </row>
    <row r="30" spans="1:3" s="453" customFormat="1" ht="12" customHeight="1" thickBot="1">
      <c r="A30" s="446" t="s">
        <v>265</v>
      </c>
      <c r="B30" s="138" t="s">
        <v>517</v>
      </c>
      <c r="C30" s="79"/>
    </row>
    <row r="31" spans="1:3" s="453" customFormat="1" ht="12" customHeight="1" thickBot="1">
      <c r="A31" s="197" t="s">
        <v>22</v>
      </c>
      <c r="B31" s="121" t="s">
        <v>400</v>
      </c>
      <c r="C31" s="313">
        <f>+C32+C33+C34</f>
        <v>0</v>
      </c>
    </row>
    <row r="32" spans="1:3" s="453" customFormat="1" ht="12" customHeight="1">
      <c r="A32" s="447" t="s">
        <v>90</v>
      </c>
      <c r="B32" s="448" t="s">
        <v>285</v>
      </c>
      <c r="C32" s="72"/>
    </row>
    <row r="33" spans="1:3" s="453" customFormat="1" ht="12" customHeight="1">
      <c r="A33" s="447" t="s">
        <v>91</v>
      </c>
      <c r="B33" s="449" t="s">
        <v>286</v>
      </c>
      <c r="C33" s="314"/>
    </row>
    <row r="34" spans="1:3" s="453" customFormat="1" ht="12" customHeight="1" thickBot="1">
      <c r="A34" s="446" t="s">
        <v>92</v>
      </c>
      <c r="B34" s="138" t="s">
        <v>287</v>
      </c>
      <c r="C34" s="79"/>
    </row>
    <row r="35" spans="1:3" s="364" customFormat="1" ht="12" customHeight="1" thickBot="1">
      <c r="A35" s="197" t="s">
        <v>23</v>
      </c>
      <c r="B35" s="121" t="s">
        <v>370</v>
      </c>
      <c r="C35" s="339"/>
    </row>
    <row r="36" spans="1:3" s="364" customFormat="1" ht="12" customHeight="1" thickBot="1">
      <c r="A36" s="197" t="s">
        <v>24</v>
      </c>
      <c r="B36" s="121" t="s">
        <v>401</v>
      </c>
      <c r="C36" s="356"/>
    </row>
    <row r="37" spans="1:3" s="364" customFormat="1" ht="12" customHeight="1" thickBot="1">
      <c r="A37" s="189" t="s">
        <v>25</v>
      </c>
      <c r="B37" s="121" t="s">
        <v>402</v>
      </c>
      <c r="C37" s="357">
        <f>+C8+C20+C25+C26+C31+C35+C36</f>
        <v>33475850</v>
      </c>
    </row>
    <row r="38" spans="1:3" s="364" customFormat="1" ht="12" customHeight="1" thickBot="1">
      <c r="A38" s="230" t="s">
        <v>26</v>
      </c>
      <c r="B38" s="121" t="s">
        <v>403</v>
      </c>
      <c r="C38" s="357">
        <f>+C39+C40+C41</f>
        <v>367209480</v>
      </c>
    </row>
    <row r="39" spans="1:3" s="364" customFormat="1" ht="12" customHeight="1">
      <c r="A39" s="447" t="s">
        <v>404</v>
      </c>
      <c r="B39" s="448" t="s">
        <v>230</v>
      </c>
      <c r="C39" s="72">
        <v>9619664</v>
      </c>
    </row>
    <row r="40" spans="1:3" s="364" customFormat="1" ht="12" customHeight="1">
      <c r="A40" s="447" t="s">
        <v>405</v>
      </c>
      <c r="B40" s="449" t="s">
        <v>2</v>
      </c>
      <c r="C40" s="314"/>
    </row>
    <row r="41" spans="1:3" s="453" customFormat="1" ht="12" customHeight="1" thickBot="1">
      <c r="A41" s="446" t="s">
        <v>406</v>
      </c>
      <c r="B41" s="138" t="s">
        <v>407</v>
      </c>
      <c r="C41" s="79">
        <v>357589816</v>
      </c>
    </row>
    <row r="42" spans="1:3" s="453" customFormat="1" ht="15" customHeight="1" thickBot="1">
      <c r="A42" s="230" t="s">
        <v>27</v>
      </c>
      <c r="B42" s="231" t="s">
        <v>408</v>
      </c>
      <c r="C42" s="360">
        <f>+C37+C38</f>
        <v>400685330</v>
      </c>
    </row>
    <row r="43" spans="1:3" s="453" customFormat="1" ht="15" customHeight="1">
      <c r="A43" s="232"/>
      <c r="B43" s="233"/>
      <c r="C43" s="358"/>
    </row>
    <row r="44" spans="1:3" ht="13.5" thickBot="1">
      <c r="A44" s="234"/>
      <c r="B44" s="235"/>
      <c r="C44" s="359"/>
    </row>
    <row r="45" spans="1:3" s="452" customFormat="1" ht="16.5" customHeight="1" thickBot="1">
      <c r="A45" s="236"/>
      <c r="B45" s="237" t="s">
        <v>56</v>
      </c>
      <c r="C45" s="360"/>
    </row>
    <row r="46" spans="1:3" s="454" customFormat="1" ht="12" customHeight="1" thickBot="1">
      <c r="A46" s="197" t="s">
        <v>18</v>
      </c>
      <c r="B46" s="121" t="s">
        <v>409</v>
      </c>
      <c r="C46" s="313">
        <f>SUM(C47:C51)</f>
        <v>395761630</v>
      </c>
    </row>
    <row r="47" spans="1:3" ht="12" customHeight="1">
      <c r="A47" s="446" t="s">
        <v>97</v>
      </c>
      <c r="B47" s="9" t="s">
        <v>48</v>
      </c>
      <c r="C47" s="72">
        <v>163679450</v>
      </c>
    </row>
    <row r="48" spans="1:3" ht="12" customHeight="1">
      <c r="A48" s="446" t="s">
        <v>98</v>
      </c>
      <c r="B48" s="8" t="s">
        <v>178</v>
      </c>
      <c r="C48" s="75">
        <v>25283300</v>
      </c>
    </row>
    <row r="49" spans="1:3" ht="12" customHeight="1">
      <c r="A49" s="446" t="s">
        <v>99</v>
      </c>
      <c r="B49" s="8" t="s">
        <v>135</v>
      </c>
      <c r="C49" s="75">
        <v>206798880</v>
      </c>
    </row>
    <row r="50" spans="1:3" ht="12" customHeight="1">
      <c r="A50" s="446" t="s">
        <v>100</v>
      </c>
      <c r="B50" s="8" t="s">
        <v>179</v>
      </c>
      <c r="C50" s="75"/>
    </row>
    <row r="51" spans="1:3" ht="12" customHeight="1" thickBot="1">
      <c r="A51" s="446" t="s">
        <v>143</v>
      </c>
      <c r="B51" s="8" t="s">
        <v>180</v>
      </c>
      <c r="C51" s="75"/>
    </row>
    <row r="52" spans="1:3" ht="12" customHeight="1" thickBot="1">
      <c r="A52" s="197" t="s">
        <v>19</v>
      </c>
      <c r="B52" s="121" t="s">
        <v>410</v>
      </c>
      <c r="C52" s="313">
        <f>SUM(C53:C55)</f>
        <v>2957700</v>
      </c>
    </row>
    <row r="53" spans="1:3" s="454" customFormat="1" ht="12" customHeight="1">
      <c r="A53" s="446" t="s">
        <v>103</v>
      </c>
      <c r="B53" s="9" t="s">
        <v>224</v>
      </c>
      <c r="C53" s="72">
        <v>2957700</v>
      </c>
    </row>
    <row r="54" spans="1:3" ht="12" customHeight="1">
      <c r="A54" s="446" t="s">
        <v>104</v>
      </c>
      <c r="B54" s="8" t="s">
        <v>182</v>
      </c>
      <c r="C54" s="75"/>
    </row>
    <row r="55" spans="1:3" ht="12" customHeight="1">
      <c r="A55" s="446" t="s">
        <v>105</v>
      </c>
      <c r="B55" s="8" t="s">
        <v>57</v>
      </c>
      <c r="C55" s="75"/>
    </row>
    <row r="56" spans="1:3" ht="12" customHeight="1" thickBot="1">
      <c r="A56" s="446" t="s">
        <v>106</v>
      </c>
      <c r="B56" s="8" t="s">
        <v>518</v>
      </c>
      <c r="C56" s="75"/>
    </row>
    <row r="57" spans="1:3" ht="15" customHeight="1" thickBot="1">
      <c r="A57" s="197" t="s">
        <v>20</v>
      </c>
      <c r="B57" s="121" t="s">
        <v>13</v>
      </c>
      <c r="C57" s="339"/>
    </row>
    <row r="58" spans="1:3" ht="13.5" thickBot="1">
      <c r="A58" s="197" t="s">
        <v>21</v>
      </c>
      <c r="B58" s="238" t="s">
        <v>523</v>
      </c>
      <c r="C58" s="361">
        <f>+C46+C52+C57</f>
        <v>398719330</v>
      </c>
    </row>
    <row r="59" ht="15" customHeight="1" thickBot="1">
      <c r="C59" s="625">
        <f>C42-C58</f>
        <v>1966000</v>
      </c>
    </row>
    <row r="60" spans="1:3" ht="14.25" customHeight="1" thickBot="1">
      <c r="A60" s="241" t="s">
        <v>513</v>
      </c>
      <c r="B60" s="242"/>
      <c r="C60" s="118">
        <v>33</v>
      </c>
    </row>
    <row r="61" spans="1:3" ht="13.5" thickBot="1">
      <c r="A61" s="241" t="s">
        <v>201</v>
      </c>
      <c r="B61" s="242"/>
      <c r="C61" s="118">
        <v>0</v>
      </c>
    </row>
    <row r="63" ht="12.75">
      <c r="C63" s="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219"/>
      <c r="B1" s="221"/>
      <c r="C1" s="590" t="str">
        <f>CONCATENATE("19. melléklet ",ALAPADATOK!A7," ",ALAPADATOK!B7," ",ALAPADATOK!C7," ",ALAPADATOK!D7," ",ALAPADATOK!E7," ",ALAPADATOK!F7," ",ALAPADATOK!G7," ",ALAPADATOK!H7)</f>
        <v>19. melléklet a … / 2023 ( … ) önkormányzati rendelethez</v>
      </c>
    </row>
    <row r="2" spans="1:3" s="450" customFormat="1" ht="36">
      <c r="A2" s="403" t="s">
        <v>199</v>
      </c>
      <c r="B2" s="588" t="str">
        <f>'KV_18.sz.mell'!B2</f>
        <v>Balatonvilágos Község Önkormányzat Gazdasági Ellátó és Vagyongazdálkodó Szervezete</v>
      </c>
      <c r="C2" s="362" t="s">
        <v>58</v>
      </c>
    </row>
    <row r="3" spans="1:3" s="450" customFormat="1" ht="24.75" thickBot="1">
      <c r="A3" s="444" t="s">
        <v>198</v>
      </c>
      <c r="B3" s="589" t="s">
        <v>412</v>
      </c>
      <c r="C3" s="363" t="s">
        <v>59</v>
      </c>
    </row>
    <row r="4" spans="1:3" s="451" customFormat="1" ht="15.75" customHeight="1" thickBot="1">
      <c r="A4" s="222"/>
      <c r="B4" s="222"/>
      <c r="C4" s="223" t="str">
        <f>'KV_18.sz.mell'!C4</f>
        <v>Forintban!</v>
      </c>
    </row>
    <row r="5" spans="1:3" ht="13.5" thickBot="1">
      <c r="A5" s="404" t="s">
        <v>200</v>
      </c>
      <c r="B5" s="224" t="s">
        <v>557</v>
      </c>
      <c r="C5" s="225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/>
    </row>
    <row r="11" spans="1:3" s="364" customFormat="1" ht="12" customHeight="1">
      <c r="A11" s="446" t="s">
        <v>99</v>
      </c>
      <c r="B11" s="8" t="s">
        <v>273</v>
      </c>
      <c r="C11" s="311"/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/>
    </row>
    <row r="14" spans="1:3" s="364" customFormat="1" ht="12" customHeight="1">
      <c r="A14" s="446" t="s">
        <v>101</v>
      </c>
      <c r="B14" s="8" t="s">
        <v>393</v>
      </c>
      <c r="C14" s="311"/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515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516</v>
      </c>
      <c r="C26" s="313">
        <f>+C27+C28+C29</f>
        <v>0</v>
      </c>
    </row>
    <row r="27" spans="1:3" s="453" customFormat="1" ht="12" customHeight="1">
      <c r="A27" s="447" t="s">
        <v>262</v>
      </c>
      <c r="B27" s="448" t="s">
        <v>257</v>
      </c>
      <c r="C27" s="72"/>
    </row>
    <row r="28" spans="1:3" s="453" customFormat="1" ht="12" customHeight="1">
      <c r="A28" s="447" t="s">
        <v>263</v>
      </c>
      <c r="B28" s="448" t="s">
        <v>396</v>
      </c>
      <c r="C28" s="311"/>
    </row>
    <row r="29" spans="1:3" s="453" customFormat="1" ht="12" customHeight="1">
      <c r="A29" s="447" t="s">
        <v>264</v>
      </c>
      <c r="B29" s="449" t="s">
        <v>399</v>
      </c>
      <c r="C29" s="311"/>
    </row>
    <row r="30" spans="1:3" s="453" customFormat="1" ht="12" customHeight="1" thickBot="1">
      <c r="A30" s="446" t="s">
        <v>265</v>
      </c>
      <c r="B30" s="138" t="s">
        <v>517</v>
      </c>
      <c r="C30" s="79"/>
    </row>
    <row r="31" spans="1:3" s="453" customFormat="1" ht="12" customHeight="1" thickBot="1">
      <c r="A31" s="197" t="s">
        <v>22</v>
      </c>
      <c r="B31" s="121" t="s">
        <v>400</v>
      </c>
      <c r="C31" s="313">
        <f>+C32+C33+C34</f>
        <v>0</v>
      </c>
    </row>
    <row r="32" spans="1:3" s="453" customFormat="1" ht="12" customHeight="1">
      <c r="A32" s="447" t="s">
        <v>90</v>
      </c>
      <c r="B32" s="448" t="s">
        <v>285</v>
      </c>
      <c r="C32" s="72"/>
    </row>
    <row r="33" spans="1:3" s="453" customFormat="1" ht="12" customHeight="1">
      <c r="A33" s="447" t="s">
        <v>91</v>
      </c>
      <c r="B33" s="449" t="s">
        <v>286</v>
      </c>
      <c r="C33" s="314"/>
    </row>
    <row r="34" spans="1:3" s="453" customFormat="1" ht="12" customHeight="1" thickBot="1">
      <c r="A34" s="446" t="s">
        <v>92</v>
      </c>
      <c r="B34" s="138" t="s">
        <v>287</v>
      </c>
      <c r="C34" s="79"/>
    </row>
    <row r="35" spans="1:3" s="364" customFormat="1" ht="12" customHeight="1" thickBot="1">
      <c r="A35" s="197" t="s">
        <v>23</v>
      </c>
      <c r="B35" s="121" t="s">
        <v>370</v>
      </c>
      <c r="C35" s="339"/>
    </row>
    <row r="36" spans="1:3" s="364" customFormat="1" ht="12" customHeight="1" thickBot="1">
      <c r="A36" s="197" t="s">
        <v>24</v>
      </c>
      <c r="B36" s="121" t="s">
        <v>401</v>
      </c>
      <c r="C36" s="356"/>
    </row>
    <row r="37" spans="1:3" s="364" customFormat="1" ht="12" customHeight="1" thickBot="1">
      <c r="A37" s="189" t="s">
        <v>25</v>
      </c>
      <c r="B37" s="121" t="s">
        <v>402</v>
      </c>
      <c r="C37" s="357">
        <f>+C8+C20+C25+C26+C31+C35+C36</f>
        <v>0</v>
      </c>
    </row>
    <row r="38" spans="1:3" s="364" customFormat="1" ht="12" customHeight="1" thickBot="1">
      <c r="A38" s="230" t="s">
        <v>26</v>
      </c>
      <c r="B38" s="121" t="s">
        <v>403</v>
      </c>
      <c r="C38" s="357">
        <f>+C39+C40+C41</f>
        <v>0</v>
      </c>
    </row>
    <row r="39" spans="1:3" s="364" customFormat="1" ht="12" customHeight="1">
      <c r="A39" s="447" t="s">
        <v>404</v>
      </c>
      <c r="B39" s="448" t="s">
        <v>230</v>
      </c>
      <c r="C39" s="72"/>
    </row>
    <row r="40" spans="1:3" s="364" customFormat="1" ht="12" customHeight="1">
      <c r="A40" s="447" t="s">
        <v>405</v>
      </c>
      <c r="B40" s="449" t="s">
        <v>2</v>
      </c>
      <c r="C40" s="314"/>
    </row>
    <row r="41" spans="1:3" s="453" customFormat="1" ht="12" customHeight="1" thickBot="1">
      <c r="A41" s="446" t="s">
        <v>406</v>
      </c>
      <c r="B41" s="138" t="s">
        <v>407</v>
      </c>
      <c r="C41" s="79"/>
    </row>
    <row r="42" spans="1:3" s="453" customFormat="1" ht="15" customHeight="1" thickBot="1">
      <c r="A42" s="230" t="s">
        <v>27</v>
      </c>
      <c r="B42" s="231" t="s">
        <v>408</v>
      </c>
      <c r="C42" s="360">
        <f>+C37+C38</f>
        <v>0</v>
      </c>
    </row>
    <row r="43" spans="1:3" s="453" customFormat="1" ht="15" customHeight="1">
      <c r="A43" s="232"/>
      <c r="B43" s="233"/>
      <c r="C43" s="358"/>
    </row>
    <row r="44" spans="1:3" ht="13.5" thickBot="1">
      <c r="A44" s="234"/>
      <c r="B44" s="235"/>
      <c r="C44" s="359"/>
    </row>
    <row r="45" spans="1:3" s="452" customFormat="1" ht="16.5" customHeight="1" thickBot="1">
      <c r="A45" s="236"/>
      <c r="B45" s="237" t="s">
        <v>56</v>
      </c>
      <c r="C45" s="360"/>
    </row>
    <row r="46" spans="1:3" s="454" customFormat="1" ht="12" customHeight="1" thickBot="1">
      <c r="A46" s="197" t="s">
        <v>18</v>
      </c>
      <c r="B46" s="121" t="s">
        <v>409</v>
      </c>
      <c r="C46" s="313">
        <f>SUM(C47:C51)</f>
        <v>1966000</v>
      </c>
    </row>
    <row r="47" spans="1:3" ht="12" customHeight="1">
      <c r="A47" s="446" t="s">
        <v>97</v>
      </c>
      <c r="B47" s="9" t="s">
        <v>48</v>
      </c>
      <c r="C47" s="72"/>
    </row>
    <row r="48" spans="1:3" ht="12" customHeight="1">
      <c r="A48" s="446" t="s">
        <v>98</v>
      </c>
      <c r="B48" s="8" t="s">
        <v>178</v>
      </c>
      <c r="C48" s="75"/>
    </row>
    <row r="49" spans="1:3" ht="12" customHeight="1">
      <c r="A49" s="446" t="s">
        <v>99</v>
      </c>
      <c r="B49" s="8" t="s">
        <v>135</v>
      </c>
      <c r="C49" s="75">
        <v>1966000</v>
      </c>
    </row>
    <row r="50" spans="1:3" ht="12" customHeight="1">
      <c r="A50" s="446" t="s">
        <v>100</v>
      </c>
      <c r="B50" s="8" t="s">
        <v>179</v>
      </c>
      <c r="C50" s="75"/>
    </row>
    <row r="51" spans="1:3" ht="12" customHeight="1" thickBot="1">
      <c r="A51" s="446" t="s">
        <v>143</v>
      </c>
      <c r="B51" s="8" t="s">
        <v>180</v>
      </c>
      <c r="C51" s="75"/>
    </row>
    <row r="52" spans="1:3" ht="12" customHeight="1" thickBot="1">
      <c r="A52" s="197" t="s">
        <v>19</v>
      </c>
      <c r="B52" s="121" t="s">
        <v>410</v>
      </c>
      <c r="C52" s="313">
        <f>SUM(C53:C55)</f>
        <v>0</v>
      </c>
    </row>
    <row r="53" spans="1:3" s="454" customFormat="1" ht="12" customHeight="1">
      <c r="A53" s="446" t="s">
        <v>103</v>
      </c>
      <c r="B53" s="9" t="s">
        <v>224</v>
      </c>
      <c r="C53" s="72"/>
    </row>
    <row r="54" spans="1:3" ht="12" customHeight="1">
      <c r="A54" s="446" t="s">
        <v>104</v>
      </c>
      <c r="B54" s="8" t="s">
        <v>182</v>
      </c>
      <c r="C54" s="75"/>
    </row>
    <row r="55" spans="1:3" ht="12" customHeight="1">
      <c r="A55" s="446" t="s">
        <v>105</v>
      </c>
      <c r="B55" s="8" t="s">
        <v>57</v>
      </c>
      <c r="C55" s="75"/>
    </row>
    <row r="56" spans="1:3" ht="12" customHeight="1" thickBot="1">
      <c r="A56" s="446" t="s">
        <v>106</v>
      </c>
      <c r="B56" s="8" t="s">
        <v>518</v>
      </c>
      <c r="C56" s="75"/>
    </row>
    <row r="57" spans="1:3" ht="15" customHeight="1" thickBot="1">
      <c r="A57" s="197" t="s">
        <v>20</v>
      </c>
      <c r="B57" s="121" t="s">
        <v>13</v>
      </c>
      <c r="C57" s="339"/>
    </row>
    <row r="58" spans="1:3" ht="13.5" thickBot="1">
      <c r="A58" s="197" t="s">
        <v>21</v>
      </c>
      <c r="B58" s="238" t="s">
        <v>523</v>
      </c>
      <c r="C58" s="361">
        <f>+C46+C52+C57</f>
        <v>1966000</v>
      </c>
    </row>
    <row r="59" ht="15" customHeight="1" thickBot="1">
      <c r="C59" s="625">
        <f>C42-C58</f>
        <v>-1966000</v>
      </c>
    </row>
    <row r="60" spans="1:3" ht="14.25" customHeight="1" thickBot="1">
      <c r="A60" s="241" t="s">
        <v>513</v>
      </c>
      <c r="B60" s="242"/>
      <c r="C60" s="118"/>
    </row>
    <row r="61" spans="1:3" ht="13.5" thickBot="1">
      <c r="A61" s="241" t="s">
        <v>201</v>
      </c>
      <c r="B61" s="242"/>
      <c r="C61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219"/>
      <c r="B1" s="221"/>
      <c r="C1" s="590" t="str">
        <f>CONCATENATE("20. melléklet ",ALAPADATOK!A7," ",ALAPADATOK!B7," ",ALAPADATOK!C7," ",ALAPADATOK!D7," ",ALAPADATOK!E7," ",ALAPADATOK!F7," ",ALAPADATOK!G7," ",ALAPADATOK!H7)</f>
        <v>20. melléklet a … / 2023 ( … ) önkormányzati rendelethez</v>
      </c>
    </row>
    <row r="2" spans="1:3" s="450" customFormat="1" ht="36">
      <c r="A2" s="403" t="s">
        <v>199</v>
      </c>
      <c r="B2" s="588" t="str">
        <f>'KV_19.sz.mell'!B2</f>
        <v>Balatonvilágos Község Önkormányzat Gazdasági Ellátó és Vagyongazdálkodó Szervezete</v>
      </c>
      <c r="C2" s="362" t="s">
        <v>58</v>
      </c>
    </row>
    <row r="3" spans="1:3" s="450" customFormat="1" ht="24.75" thickBot="1">
      <c r="A3" s="444" t="s">
        <v>198</v>
      </c>
      <c r="B3" s="589" t="s">
        <v>524</v>
      </c>
      <c r="C3" s="363" t="s">
        <v>425</v>
      </c>
    </row>
    <row r="4" spans="1:3" s="451" customFormat="1" ht="15.75" customHeight="1" thickBot="1">
      <c r="A4" s="222"/>
      <c r="B4" s="222"/>
      <c r="C4" s="223" t="str">
        <f>'KV_19.sz.mell'!C4</f>
        <v>Forintban!</v>
      </c>
    </row>
    <row r="5" spans="1:3" ht="13.5" thickBot="1">
      <c r="A5" s="404" t="s">
        <v>200</v>
      </c>
      <c r="B5" s="224" t="s">
        <v>557</v>
      </c>
      <c r="C5" s="225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/>
    </row>
    <row r="11" spans="1:3" s="364" customFormat="1" ht="12" customHeight="1">
      <c r="A11" s="446" t="s">
        <v>99</v>
      </c>
      <c r="B11" s="8" t="s">
        <v>273</v>
      </c>
      <c r="C11" s="311"/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/>
    </row>
    <row r="14" spans="1:3" s="364" customFormat="1" ht="12" customHeight="1">
      <c r="A14" s="446" t="s">
        <v>101</v>
      </c>
      <c r="B14" s="8" t="s">
        <v>393</v>
      </c>
      <c r="C14" s="311"/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515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516</v>
      </c>
      <c r="C26" s="313">
        <f>+C27+C28+C29</f>
        <v>0</v>
      </c>
    </row>
    <row r="27" spans="1:3" s="453" customFormat="1" ht="12" customHeight="1">
      <c r="A27" s="447" t="s">
        <v>262</v>
      </c>
      <c r="B27" s="448" t="s">
        <v>257</v>
      </c>
      <c r="C27" s="72"/>
    </row>
    <row r="28" spans="1:3" s="453" customFormat="1" ht="12" customHeight="1">
      <c r="A28" s="447" t="s">
        <v>263</v>
      </c>
      <c r="B28" s="448" t="s">
        <v>396</v>
      </c>
      <c r="C28" s="311"/>
    </row>
    <row r="29" spans="1:3" s="453" customFormat="1" ht="12" customHeight="1">
      <c r="A29" s="447" t="s">
        <v>264</v>
      </c>
      <c r="B29" s="449" t="s">
        <v>399</v>
      </c>
      <c r="C29" s="311"/>
    </row>
    <row r="30" spans="1:3" s="453" customFormat="1" ht="12" customHeight="1" thickBot="1">
      <c r="A30" s="446" t="s">
        <v>265</v>
      </c>
      <c r="B30" s="138" t="s">
        <v>517</v>
      </c>
      <c r="C30" s="79"/>
    </row>
    <row r="31" spans="1:3" s="453" customFormat="1" ht="12" customHeight="1" thickBot="1">
      <c r="A31" s="197" t="s">
        <v>22</v>
      </c>
      <c r="B31" s="121" t="s">
        <v>400</v>
      </c>
      <c r="C31" s="313">
        <f>+C32+C33+C34</f>
        <v>0</v>
      </c>
    </row>
    <row r="32" spans="1:3" s="453" customFormat="1" ht="12" customHeight="1">
      <c r="A32" s="447" t="s">
        <v>90</v>
      </c>
      <c r="B32" s="448" t="s">
        <v>285</v>
      </c>
      <c r="C32" s="72"/>
    </row>
    <row r="33" spans="1:3" s="453" customFormat="1" ht="12" customHeight="1">
      <c r="A33" s="447" t="s">
        <v>91</v>
      </c>
      <c r="B33" s="449" t="s">
        <v>286</v>
      </c>
      <c r="C33" s="314"/>
    </row>
    <row r="34" spans="1:3" s="453" customFormat="1" ht="12" customHeight="1" thickBot="1">
      <c r="A34" s="446" t="s">
        <v>92</v>
      </c>
      <c r="B34" s="138" t="s">
        <v>287</v>
      </c>
      <c r="C34" s="79"/>
    </row>
    <row r="35" spans="1:3" s="364" customFormat="1" ht="12" customHeight="1" thickBot="1">
      <c r="A35" s="197" t="s">
        <v>23</v>
      </c>
      <c r="B35" s="121" t="s">
        <v>370</v>
      </c>
      <c r="C35" s="339"/>
    </row>
    <row r="36" spans="1:3" s="364" customFormat="1" ht="12" customHeight="1" thickBot="1">
      <c r="A36" s="197" t="s">
        <v>24</v>
      </c>
      <c r="B36" s="121" t="s">
        <v>401</v>
      </c>
      <c r="C36" s="356"/>
    </row>
    <row r="37" spans="1:3" s="364" customFormat="1" ht="12" customHeight="1" thickBot="1">
      <c r="A37" s="189" t="s">
        <v>25</v>
      </c>
      <c r="B37" s="121" t="s">
        <v>402</v>
      </c>
      <c r="C37" s="357">
        <f>+C8+C20+C25+C26+C31+C35+C36</f>
        <v>0</v>
      </c>
    </row>
    <row r="38" spans="1:3" s="364" customFormat="1" ht="12" customHeight="1" thickBot="1">
      <c r="A38" s="230" t="s">
        <v>26</v>
      </c>
      <c r="B38" s="121" t="s">
        <v>403</v>
      </c>
      <c r="C38" s="357">
        <f>+C39+C40+C41</f>
        <v>0</v>
      </c>
    </row>
    <row r="39" spans="1:3" s="364" customFormat="1" ht="12" customHeight="1">
      <c r="A39" s="447" t="s">
        <v>404</v>
      </c>
      <c r="B39" s="448" t="s">
        <v>230</v>
      </c>
      <c r="C39" s="72"/>
    </row>
    <row r="40" spans="1:3" s="364" customFormat="1" ht="12" customHeight="1">
      <c r="A40" s="447" t="s">
        <v>405</v>
      </c>
      <c r="B40" s="449" t="s">
        <v>2</v>
      </c>
      <c r="C40" s="314"/>
    </row>
    <row r="41" spans="1:3" s="453" customFormat="1" ht="12" customHeight="1" thickBot="1">
      <c r="A41" s="446" t="s">
        <v>406</v>
      </c>
      <c r="B41" s="138" t="s">
        <v>407</v>
      </c>
      <c r="C41" s="79"/>
    </row>
    <row r="42" spans="1:3" s="453" customFormat="1" ht="15" customHeight="1" thickBot="1">
      <c r="A42" s="230" t="s">
        <v>27</v>
      </c>
      <c r="B42" s="231" t="s">
        <v>408</v>
      </c>
      <c r="C42" s="360">
        <f>+C37+C38</f>
        <v>0</v>
      </c>
    </row>
    <row r="43" spans="1:3" s="453" customFormat="1" ht="15" customHeight="1">
      <c r="A43" s="232"/>
      <c r="B43" s="233"/>
      <c r="C43" s="358"/>
    </row>
    <row r="44" spans="1:3" ht="13.5" thickBot="1">
      <c r="A44" s="234"/>
      <c r="B44" s="235"/>
      <c r="C44" s="359"/>
    </row>
    <row r="45" spans="1:3" s="452" customFormat="1" ht="16.5" customHeight="1" thickBot="1">
      <c r="A45" s="236"/>
      <c r="B45" s="237" t="s">
        <v>56</v>
      </c>
      <c r="C45" s="360"/>
    </row>
    <row r="46" spans="1:3" s="454" customFormat="1" ht="12" customHeight="1" thickBot="1">
      <c r="A46" s="197" t="s">
        <v>18</v>
      </c>
      <c r="B46" s="121" t="s">
        <v>409</v>
      </c>
      <c r="C46" s="313">
        <f>SUM(C47:C51)</f>
        <v>0</v>
      </c>
    </row>
    <row r="47" spans="1:3" ht="12" customHeight="1">
      <c r="A47" s="446" t="s">
        <v>97</v>
      </c>
      <c r="B47" s="9" t="s">
        <v>48</v>
      </c>
      <c r="C47" s="72"/>
    </row>
    <row r="48" spans="1:3" ht="12" customHeight="1">
      <c r="A48" s="446" t="s">
        <v>98</v>
      </c>
      <c r="B48" s="8" t="s">
        <v>178</v>
      </c>
      <c r="C48" s="75"/>
    </row>
    <row r="49" spans="1:3" ht="12" customHeight="1">
      <c r="A49" s="446" t="s">
        <v>99</v>
      </c>
      <c r="B49" s="8" t="s">
        <v>135</v>
      </c>
      <c r="C49" s="75"/>
    </row>
    <row r="50" spans="1:3" ht="12" customHeight="1">
      <c r="A50" s="446" t="s">
        <v>100</v>
      </c>
      <c r="B50" s="8" t="s">
        <v>179</v>
      </c>
      <c r="C50" s="75"/>
    </row>
    <row r="51" spans="1:3" ht="12" customHeight="1" thickBot="1">
      <c r="A51" s="446" t="s">
        <v>143</v>
      </c>
      <c r="B51" s="8" t="s">
        <v>180</v>
      </c>
      <c r="C51" s="75"/>
    </row>
    <row r="52" spans="1:3" ht="12" customHeight="1" thickBot="1">
      <c r="A52" s="197" t="s">
        <v>19</v>
      </c>
      <c r="B52" s="121" t="s">
        <v>410</v>
      </c>
      <c r="C52" s="313">
        <f>SUM(C53:C55)</f>
        <v>0</v>
      </c>
    </row>
    <row r="53" spans="1:3" s="454" customFormat="1" ht="12" customHeight="1">
      <c r="A53" s="446" t="s">
        <v>103</v>
      </c>
      <c r="B53" s="9" t="s">
        <v>224</v>
      </c>
      <c r="C53" s="72"/>
    </row>
    <row r="54" spans="1:3" ht="12" customHeight="1">
      <c r="A54" s="446" t="s">
        <v>104</v>
      </c>
      <c r="B54" s="8" t="s">
        <v>182</v>
      </c>
      <c r="C54" s="75"/>
    </row>
    <row r="55" spans="1:3" ht="12" customHeight="1">
      <c r="A55" s="446" t="s">
        <v>105</v>
      </c>
      <c r="B55" s="8" t="s">
        <v>57</v>
      </c>
      <c r="C55" s="75"/>
    </row>
    <row r="56" spans="1:3" ht="12" customHeight="1" thickBot="1">
      <c r="A56" s="446" t="s">
        <v>106</v>
      </c>
      <c r="B56" s="8" t="s">
        <v>518</v>
      </c>
      <c r="C56" s="75"/>
    </row>
    <row r="57" spans="1:3" ht="15" customHeight="1" thickBot="1">
      <c r="A57" s="197" t="s">
        <v>20</v>
      </c>
      <c r="B57" s="121" t="s">
        <v>13</v>
      </c>
      <c r="C57" s="339"/>
    </row>
    <row r="58" spans="1:3" ht="13.5" thickBot="1">
      <c r="A58" s="197" t="s">
        <v>21</v>
      </c>
      <c r="B58" s="238" t="s">
        <v>523</v>
      </c>
      <c r="C58" s="361">
        <f>+C46+C52+C57</f>
        <v>0</v>
      </c>
    </row>
    <row r="59" ht="15" customHeight="1" thickBot="1">
      <c r="C59" s="625">
        <f>C42-C58</f>
        <v>0</v>
      </c>
    </row>
    <row r="60" spans="1:3" ht="14.25" customHeight="1" thickBot="1">
      <c r="A60" s="241" t="s">
        <v>513</v>
      </c>
      <c r="B60" s="242"/>
      <c r="C60" s="118"/>
    </row>
    <row r="61" spans="1:3" ht="13.5" thickBot="1">
      <c r="A61" s="241" t="s">
        <v>201</v>
      </c>
      <c r="B61" s="242"/>
      <c r="C61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219"/>
      <c r="B1" s="221"/>
      <c r="C1" s="590" t="str">
        <f>CONCATENATE("21. melléklet ",ALAPADATOK!A7," ",ALAPADATOK!B7," ",ALAPADATOK!C7," ",ALAPADATOK!D7," ",ALAPADATOK!E7," ",ALAPADATOK!F7," ",ALAPADATOK!G7," ",ALAPADATOK!H7)</f>
        <v>21. melléklet a … / 2023 ( … ) önkormányzati rendelethez</v>
      </c>
    </row>
    <row r="2" spans="1:3" s="450" customFormat="1" ht="36">
      <c r="A2" s="403" t="s">
        <v>199</v>
      </c>
      <c r="B2" s="647" t="str">
        <f>CONCATENATE(ALAPADATOK!B15)</f>
        <v>Balatonvilágosi Szivárvány Óvoda</v>
      </c>
      <c r="C2" s="362" t="s">
        <v>59</v>
      </c>
    </row>
    <row r="3" spans="1:3" s="450" customFormat="1" ht="24.75" thickBot="1">
      <c r="A3" s="444" t="s">
        <v>198</v>
      </c>
      <c r="B3" s="589" t="s">
        <v>392</v>
      </c>
      <c r="C3" s="363" t="s">
        <v>53</v>
      </c>
    </row>
    <row r="4" spans="1:3" s="451" customFormat="1" ht="15.75" customHeight="1" thickBot="1">
      <c r="A4" s="222"/>
      <c r="B4" s="222"/>
      <c r="C4" s="223" t="str">
        <f>'KV_20.sz.mell'!C4</f>
        <v>Forintban!</v>
      </c>
    </row>
    <row r="5" spans="1:3" ht="13.5" thickBot="1">
      <c r="A5" s="404" t="s">
        <v>200</v>
      </c>
      <c r="B5" s="224" t="s">
        <v>557</v>
      </c>
      <c r="C5" s="225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/>
    </row>
    <row r="11" spans="1:3" s="364" customFormat="1" ht="12" customHeight="1">
      <c r="A11" s="446" t="s">
        <v>99</v>
      </c>
      <c r="B11" s="8" t="s">
        <v>273</v>
      </c>
      <c r="C11" s="311"/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/>
    </row>
    <row r="14" spans="1:3" s="364" customFormat="1" ht="12" customHeight="1">
      <c r="A14" s="446" t="s">
        <v>101</v>
      </c>
      <c r="B14" s="8" t="s">
        <v>393</v>
      </c>
      <c r="C14" s="311"/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519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398</v>
      </c>
      <c r="C26" s="313">
        <f>+C27+C28</f>
        <v>0</v>
      </c>
    </row>
    <row r="27" spans="1:3" s="453" customFormat="1" ht="12" customHeight="1">
      <c r="A27" s="447" t="s">
        <v>262</v>
      </c>
      <c r="B27" s="448" t="s">
        <v>396</v>
      </c>
      <c r="C27" s="72"/>
    </row>
    <row r="28" spans="1:3" s="453" customFormat="1" ht="12" customHeight="1">
      <c r="A28" s="447" t="s">
        <v>263</v>
      </c>
      <c r="B28" s="449" t="s">
        <v>399</v>
      </c>
      <c r="C28" s="314"/>
    </row>
    <row r="29" spans="1:3" s="453" customFormat="1" ht="12" customHeight="1" thickBot="1">
      <c r="A29" s="446" t="s">
        <v>264</v>
      </c>
      <c r="B29" s="138" t="s">
        <v>520</v>
      </c>
      <c r="C29" s="79"/>
    </row>
    <row r="30" spans="1:3" s="453" customFormat="1" ht="12" customHeight="1" thickBot="1">
      <c r="A30" s="197" t="s">
        <v>22</v>
      </c>
      <c r="B30" s="121" t="s">
        <v>400</v>
      </c>
      <c r="C30" s="313">
        <f>+C31+C32+C33</f>
        <v>0</v>
      </c>
    </row>
    <row r="31" spans="1:3" s="453" customFormat="1" ht="12" customHeight="1">
      <c r="A31" s="447" t="s">
        <v>90</v>
      </c>
      <c r="B31" s="448" t="s">
        <v>285</v>
      </c>
      <c r="C31" s="72"/>
    </row>
    <row r="32" spans="1:3" s="453" customFormat="1" ht="12" customHeight="1">
      <c r="A32" s="447" t="s">
        <v>91</v>
      </c>
      <c r="B32" s="449" t="s">
        <v>286</v>
      </c>
      <c r="C32" s="314"/>
    </row>
    <row r="33" spans="1:3" s="453" customFormat="1" ht="12" customHeight="1" thickBot="1">
      <c r="A33" s="446" t="s">
        <v>92</v>
      </c>
      <c r="B33" s="138" t="s">
        <v>287</v>
      </c>
      <c r="C33" s="79"/>
    </row>
    <row r="34" spans="1:3" s="364" customFormat="1" ht="12" customHeight="1" thickBot="1">
      <c r="A34" s="197" t="s">
        <v>23</v>
      </c>
      <c r="B34" s="121" t="s">
        <v>370</v>
      </c>
      <c r="C34" s="339"/>
    </row>
    <row r="35" spans="1:3" s="364" customFormat="1" ht="12" customHeight="1" thickBot="1">
      <c r="A35" s="197" t="s">
        <v>24</v>
      </c>
      <c r="B35" s="121" t="s">
        <v>401</v>
      </c>
      <c r="C35" s="356"/>
    </row>
    <row r="36" spans="1:3" s="364" customFormat="1" ht="12" customHeight="1" thickBot="1">
      <c r="A36" s="189" t="s">
        <v>25</v>
      </c>
      <c r="B36" s="121" t="s">
        <v>521</v>
      </c>
      <c r="C36" s="357">
        <f>+C8+C20+C25+C26+C30+C34+C35</f>
        <v>0</v>
      </c>
    </row>
    <row r="37" spans="1:3" s="364" customFormat="1" ht="12" customHeight="1" thickBot="1">
      <c r="A37" s="230" t="s">
        <v>26</v>
      </c>
      <c r="B37" s="121" t="s">
        <v>403</v>
      </c>
      <c r="C37" s="357">
        <f>+C38+C39+C40</f>
        <v>79363500</v>
      </c>
    </row>
    <row r="38" spans="1:3" s="364" customFormat="1" ht="12" customHeight="1">
      <c r="A38" s="447" t="s">
        <v>404</v>
      </c>
      <c r="B38" s="448" t="s">
        <v>230</v>
      </c>
      <c r="C38" s="72">
        <v>6866804</v>
      </c>
    </row>
    <row r="39" spans="1:3" s="364" customFormat="1" ht="12" customHeight="1">
      <c r="A39" s="447" t="s">
        <v>405</v>
      </c>
      <c r="B39" s="449" t="s">
        <v>2</v>
      </c>
      <c r="C39" s="314"/>
    </row>
    <row r="40" spans="1:3" s="453" customFormat="1" ht="12" customHeight="1" thickBot="1">
      <c r="A40" s="446" t="s">
        <v>406</v>
      </c>
      <c r="B40" s="138" t="s">
        <v>407</v>
      </c>
      <c r="C40" s="79">
        <v>72496696</v>
      </c>
    </row>
    <row r="41" spans="1:3" s="453" customFormat="1" ht="15" customHeight="1" thickBot="1">
      <c r="A41" s="230" t="s">
        <v>27</v>
      </c>
      <c r="B41" s="231" t="s">
        <v>408</v>
      </c>
      <c r="C41" s="360">
        <f>+C36+C37</f>
        <v>79363500</v>
      </c>
    </row>
    <row r="42" spans="1:3" s="453" customFormat="1" ht="15" customHeight="1">
      <c r="A42" s="232"/>
      <c r="B42" s="233"/>
      <c r="C42" s="358"/>
    </row>
    <row r="43" spans="1:3" ht="13.5" thickBot="1">
      <c r="A43" s="234"/>
      <c r="B43" s="235"/>
      <c r="C43" s="359"/>
    </row>
    <row r="44" spans="1:3" s="452" customFormat="1" ht="16.5" customHeight="1" thickBot="1">
      <c r="A44" s="236"/>
      <c r="B44" s="237" t="s">
        <v>56</v>
      </c>
      <c r="C44" s="360"/>
    </row>
    <row r="45" spans="1:3" s="454" customFormat="1" ht="12" customHeight="1" thickBot="1">
      <c r="A45" s="197" t="s">
        <v>18</v>
      </c>
      <c r="B45" s="121" t="s">
        <v>409</v>
      </c>
      <c r="C45" s="313">
        <f>SUM(C46:C50)</f>
        <v>79363500</v>
      </c>
    </row>
    <row r="46" spans="1:3" ht="12" customHeight="1">
      <c r="A46" s="446" t="s">
        <v>97</v>
      </c>
      <c r="B46" s="9" t="s">
        <v>48</v>
      </c>
      <c r="C46" s="72">
        <v>53840600</v>
      </c>
    </row>
    <row r="47" spans="1:3" ht="12" customHeight="1">
      <c r="A47" s="446" t="s">
        <v>98</v>
      </c>
      <c r="B47" s="8" t="s">
        <v>178</v>
      </c>
      <c r="C47" s="75">
        <v>7402000</v>
      </c>
    </row>
    <row r="48" spans="1:3" ht="12" customHeight="1">
      <c r="A48" s="446" t="s">
        <v>99</v>
      </c>
      <c r="B48" s="8" t="s">
        <v>135</v>
      </c>
      <c r="C48" s="75">
        <v>18120900</v>
      </c>
    </row>
    <row r="49" spans="1:3" ht="12" customHeight="1">
      <c r="A49" s="446" t="s">
        <v>100</v>
      </c>
      <c r="B49" s="8" t="s">
        <v>179</v>
      </c>
      <c r="C49" s="75"/>
    </row>
    <row r="50" spans="1:3" ht="12" customHeight="1" thickBot="1">
      <c r="A50" s="446" t="s">
        <v>143</v>
      </c>
      <c r="B50" s="8" t="s">
        <v>180</v>
      </c>
      <c r="C50" s="75"/>
    </row>
    <row r="51" spans="1:3" ht="12" customHeight="1" thickBot="1">
      <c r="A51" s="197" t="s">
        <v>19</v>
      </c>
      <c r="B51" s="121" t="s">
        <v>410</v>
      </c>
      <c r="C51" s="313">
        <f>SUM(C52:C54)</f>
        <v>0</v>
      </c>
    </row>
    <row r="52" spans="1:3" s="454" customFormat="1" ht="12" customHeight="1">
      <c r="A52" s="446" t="s">
        <v>103</v>
      </c>
      <c r="B52" s="9" t="s">
        <v>224</v>
      </c>
      <c r="C52" s="72"/>
    </row>
    <row r="53" spans="1:3" ht="12" customHeight="1">
      <c r="A53" s="446" t="s">
        <v>104</v>
      </c>
      <c r="B53" s="8" t="s">
        <v>182</v>
      </c>
      <c r="C53" s="75"/>
    </row>
    <row r="54" spans="1:3" ht="12" customHeight="1">
      <c r="A54" s="446" t="s">
        <v>105</v>
      </c>
      <c r="B54" s="8" t="s">
        <v>57</v>
      </c>
      <c r="C54" s="75"/>
    </row>
    <row r="55" spans="1:3" ht="12" customHeight="1" thickBot="1">
      <c r="A55" s="446" t="s">
        <v>106</v>
      </c>
      <c r="B55" s="8" t="s">
        <v>518</v>
      </c>
      <c r="C55" s="75"/>
    </row>
    <row r="56" spans="1:3" ht="15" customHeight="1" thickBot="1">
      <c r="A56" s="197" t="s">
        <v>20</v>
      </c>
      <c r="B56" s="121" t="s">
        <v>13</v>
      </c>
      <c r="C56" s="339"/>
    </row>
    <row r="57" spans="1:3" ht="13.5" thickBot="1">
      <c r="A57" s="197" t="s">
        <v>21</v>
      </c>
      <c r="B57" s="238" t="s">
        <v>523</v>
      </c>
      <c r="C57" s="361">
        <f>+C45+C51+C56</f>
        <v>79363500</v>
      </c>
    </row>
    <row r="58" ht="15" customHeight="1" thickBot="1">
      <c r="C58" s="625">
        <f>C41-C57</f>
        <v>0</v>
      </c>
    </row>
    <row r="59" spans="1:3" ht="14.25" customHeight="1" thickBot="1">
      <c r="A59" s="241" t="s">
        <v>513</v>
      </c>
      <c r="B59" s="242"/>
      <c r="C59" s="118">
        <v>11</v>
      </c>
    </row>
    <row r="60" spans="1:3" ht="13.5" thickBot="1">
      <c r="A60" s="241" t="s">
        <v>201</v>
      </c>
      <c r="B60" s="242"/>
      <c r="C60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219"/>
      <c r="B1" s="221"/>
      <c r="C1" s="590" t="str">
        <f>CONCATENATE("22. melléklet ",ALAPADATOK!A7," ",ALAPADATOK!B7," ",ALAPADATOK!C7," ",ALAPADATOK!D7," ",ALAPADATOK!E7," ",ALAPADATOK!F7," ",ALAPADATOK!G7," ",ALAPADATOK!H7)</f>
        <v>22. melléklet a … / 2023 ( … ) önkormányzati rendelethez</v>
      </c>
    </row>
    <row r="2" spans="1:3" s="450" customFormat="1" ht="36">
      <c r="A2" s="403" t="s">
        <v>199</v>
      </c>
      <c r="B2" s="588" t="str">
        <f>CONCATENATE('KV_21.sz.mell'!B2)</f>
        <v>Balatonvilágosi Szivárvány Óvoda</v>
      </c>
      <c r="C2" s="362" t="s">
        <v>59</v>
      </c>
    </row>
    <row r="3" spans="1:3" s="450" customFormat="1" ht="24.75" thickBot="1">
      <c r="A3" s="444" t="s">
        <v>198</v>
      </c>
      <c r="B3" s="589" t="s">
        <v>411</v>
      </c>
      <c r="C3" s="363" t="s">
        <v>58</v>
      </c>
    </row>
    <row r="4" spans="1:3" s="451" customFormat="1" ht="15.75" customHeight="1" thickBot="1">
      <c r="A4" s="222"/>
      <c r="B4" s="222"/>
      <c r="C4" s="223" t="str">
        <f>'KV_21.sz.mell'!C4</f>
        <v>Forintban!</v>
      </c>
    </row>
    <row r="5" spans="1:3" ht="13.5" thickBot="1">
      <c r="A5" s="404" t="s">
        <v>200</v>
      </c>
      <c r="B5" s="224" t="s">
        <v>557</v>
      </c>
      <c r="C5" s="225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/>
    </row>
    <row r="11" spans="1:3" s="364" customFormat="1" ht="12" customHeight="1">
      <c r="A11" s="446" t="s">
        <v>99</v>
      </c>
      <c r="B11" s="8" t="s">
        <v>273</v>
      </c>
      <c r="C11" s="311"/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/>
    </row>
    <row r="14" spans="1:3" s="364" customFormat="1" ht="12" customHeight="1">
      <c r="A14" s="446" t="s">
        <v>101</v>
      </c>
      <c r="B14" s="8" t="s">
        <v>393</v>
      </c>
      <c r="C14" s="311"/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519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398</v>
      </c>
      <c r="C26" s="313">
        <f>+C27+C28</f>
        <v>0</v>
      </c>
    </row>
    <row r="27" spans="1:3" s="453" customFormat="1" ht="12" customHeight="1">
      <c r="A27" s="447" t="s">
        <v>262</v>
      </c>
      <c r="B27" s="448" t="s">
        <v>396</v>
      </c>
      <c r="C27" s="72"/>
    </row>
    <row r="28" spans="1:3" s="453" customFormat="1" ht="12" customHeight="1">
      <c r="A28" s="447" t="s">
        <v>263</v>
      </c>
      <c r="B28" s="449" t="s">
        <v>399</v>
      </c>
      <c r="C28" s="314"/>
    </row>
    <row r="29" spans="1:3" s="453" customFormat="1" ht="12" customHeight="1" thickBot="1">
      <c r="A29" s="446" t="s">
        <v>264</v>
      </c>
      <c r="B29" s="138" t="s">
        <v>520</v>
      </c>
      <c r="C29" s="79"/>
    </row>
    <row r="30" spans="1:3" s="453" customFormat="1" ht="12" customHeight="1" thickBot="1">
      <c r="A30" s="197" t="s">
        <v>22</v>
      </c>
      <c r="B30" s="121" t="s">
        <v>400</v>
      </c>
      <c r="C30" s="313">
        <f>+C31+C32+C33</f>
        <v>0</v>
      </c>
    </row>
    <row r="31" spans="1:3" s="453" customFormat="1" ht="12" customHeight="1">
      <c r="A31" s="447" t="s">
        <v>90</v>
      </c>
      <c r="B31" s="448" t="s">
        <v>285</v>
      </c>
      <c r="C31" s="72"/>
    </row>
    <row r="32" spans="1:3" s="453" customFormat="1" ht="12" customHeight="1">
      <c r="A32" s="447" t="s">
        <v>91</v>
      </c>
      <c r="B32" s="449" t="s">
        <v>286</v>
      </c>
      <c r="C32" s="314"/>
    </row>
    <row r="33" spans="1:3" s="453" customFormat="1" ht="12" customHeight="1" thickBot="1">
      <c r="A33" s="446" t="s">
        <v>92</v>
      </c>
      <c r="B33" s="138" t="s">
        <v>287</v>
      </c>
      <c r="C33" s="79"/>
    </row>
    <row r="34" spans="1:3" s="364" customFormat="1" ht="12" customHeight="1" thickBot="1">
      <c r="A34" s="197" t="s">
        <v>23</v>
      </c>
      <c r="B34" s="121" t="s">
        <v>370</v>
      </c>
      <c r="C34" s="339"/>
    </row>
    <row r="35" spans="1:3" s="364" customFormat="1" ht="12" customHeight="1" thickBot="1">
      <c r="A35" s="197" t="s">
        <v>24</v>
      </c>
      <c r="B35" s="121" t="s">
        <v>401</v>
      </c>
      <c r="C35" s="356"/>
    </row>
    <row r="36" spans="1:3" s="364" customFormat="1" ht="12" customHeight="1" thickBot="1">
      <c r="A36" s="189" t="s">
        <v>25</v>
      </c>
      <c r="B36" s="121" t="s">
        <v>521</v>
      </c>
      <c r="C36" s="357">
        <f>+C8+C20+C25+C26+C30+C34+C35</f>
        <v>0</v>
      </c>
    </row>
    <row r="37" spans="1:3" s="364" customFormat="1" ht="12" customHeight="1" thickBot="1">
      <c r="A37" s="230" t="s">
        <v>26</v>
      </c>
      <c r="B37" s="121" t="s">
        <v>403</v>
      </c>
      <c r="C37" s="357">
        <f>+C38+C39+C40</f>
        <v>79363500</v>
      </c>
    </row>
    <row r="38" spans="1:3" s="364" customFormat="1" ht="12" customHeight="1">
      <c r="A38" s="447" t="s">
        <v>404</v>
      </c>
      <c r="B38" s="448" t="s">
        <v>230</v>
      </c>
      <c r="C38" s="72">
        <v>6866804</v>
      </c>
    </row>
    <row r="39" spans="1:3" s="364" customFormat="1" ht="12" customHeight="1">
      <c r="A39" s="447" t="s">
        <v>405</v>
      </c>
      <c r="B39" s="449" t="s">
        <v>2</v>
      </c>
      <c r="C39" s="314"/>
    </row>
    <row r="40" spans="1:3" s="453" customFormat="1" ht="12" customHeight="1" thickBot="1">
      <c r="A40" s="446" t="s">
        <v>406</v>
      </c>
      <c r="B40" s="138" t="s">
        <v>407</v>
      </c>
      <c r="C40" s="79">
        <v>72496696</v>
      </c>
    </row>
    <row r="41" spans="1:3" s="453" customFormat="1" ht="15" customHeight="1" thickBot="1">
      <c r="A41" s="230" t="s">
        <v>27</v>
      </c>
      <c r="B41" s="231" t="s">
        <v>408</v>
      </c>
      <c r="C41" s="360">
        <f>+C36+C37</f>
        <v>79363500</v>
      </c>
    </row>
    <row r="42" spans="1:3" s="453" customFormat="1" ht="15" customHeight="1">
      <c r="A42" s="232"/>
      <c r="B42" s="233"/>
      <c r="C42" s="358"/>
    </row>
    <row r="43" spans="1:3" ht="13.5" thickBot="1">
      <c r="A43" s="234"/>
      <c r="B43" s="235"/>
      <c r="C43" s="359"/>
    </row>
    <row r="44" spans="1:3" s="452" customFormat="1" ht="16.5" customHeight="1" thickBot="1">
      <c r="A44" s="236"/>
      <c r="B44" s="237" t="s">
        <v>56</v>
      </c>
      <c r="C44" s="360"/>
    </row>
    <row r="45" spans="1:3" s="454" customFormat="1" ht="12" customHeight="1" thickBot="1">
      <c r="A45" s="197" t="s">
        <v>18</v>
      </c>
      <c r="B45" s="121" t="s">
        <v>409</v>
      </c>
      <c r="C45" s="313">
        <f>SUM(C46:C50)</f>
        <v>79363500</v>
      </c>
    </row>
    <row r="46" spans="1:3" ht="12" customHeight="1">
      <c r="A46" s="446" t="s">
        <v>97</v>
      </c>
      <c r="B46" s="9" t="s">
        <v>48</v>
      </c>
      <c r="C46" s="72">
        <v>53840600</v>
      </c>
    </row>
    <row r="47" spans="1:3" ht="12" customHeight="1">
      <c r="A47" s="446" t="s">
        <v>98</v>
      </c>
      <c r="B47" s="8" t="s">
        <v>178</v>
      </c>
      <c r="C47" s="75">
        <v>7402000</v>
      </c>
    </row>
    <row r="48" spans="1:3" ht="12" customHeight="1">
      <c r="A48" s="446" t="s">
        <v>99</v>
      </c>
      <c r="B48" s="8" t="s">
        <v>135</v>
      </c>
      <c r="C48" s="75">
        <v>18120900</v>
      </c>
    </row>
    <row r="49" spans="1:3" ht="12" customHeight="1">
      <c r="A49" s="446" t="s">
        <v>100</v>
      </c>
      <c r="B49" s="8" t="s">
        <v>179</v>
      </c>
      <c r="C49" s="75"/>
    </row>
    <row r="50" spans="1:3" ht="12" customHeight="1" thickBot="1">
      <c r="A50" s="446" t="s">
        <v>143</v>
      </c>
      <c r="B50" s="8" t="s">
        <v>180</v>
      </c>
      <c r="C50" s="75"/>
    </row>
    <row r="51" spans="1:3" ht="12" customHeight="1" thickBot="1">
      <c r="A51" s="197" t="s">
        <v>19</v>
      </c>
      <c r="B51" s="121" t="s">
        <v>410</v>
      </c>
      <c r="C51" s="313">
        <f>SUM(C52:C54)</f>
        <v>0</v>
      </c>
    </row>
    <row r="52" spans="1:3" s="454" customFormat="1" ht="12" customHeight="1">
      <c r="A52" s="446" t="s">
        <v>103</v>
      </c>
      <c r="B52" s="9" t="s">
        <v>224</v>
      </c>
      <c r="C52" s="72"/>
    </row>
    <row r="53" spans="1:3" ht="12" customHeight="1">
      <c r="A53" s="446" t="s">
        <v>104</v>
      </c>
      <c r="B53" s="8" t="s">
        <v>182</v>
      </c>
      <c r="C53" s="75"/>
    </row>
    <row r="54" spans="1:3" ht="12" customHeight="1">
      <c r="A54" s="446" t="s">
        <v>105</v>
      </c>
      <c r="B54" s="8" t="s">
        <v>57</v>
      </c>
      <c r="C54" s="75"/>
    </row>
    <row r="55" spans="1:3" ht="12" customHeight="1" thickBot="1">
      <c r="A55" s="446" t="s">
        <v>106</v>
      </c>
      <c r="B55" s="8" t="s">
        <v>518</v>
      </c>
      <c r="C55" s="75"/>
    </row>
    <row r="56" spans="1:3" ht="15" customHeight="1" thickBot="1">
      <c r="A56" s="197" t="s">
        <v>20</v>
      </c>
      <c r="B56" s="121" t="s">
        <v>13</v>
      </c>
      <c r="C56" s="339"/>
    </row>
    <row r="57" spans="1:3" ht="13.5" thickBot="1">
      <c r="A57" s="197" t="s">
        <v>21</v>
      </c>
      <c r="B57" s="238" t="s">
        <v>523</v>
      </c>
      <c r="C57" s="361">
        <f>+C45+C51+C56</f>
        <v>79363500</v>
      </c>
    </row>
    <row r="58" ht="15" customHeight="1" thickBot="1">
      <c r="C58" s="625">
        <f>C41-C57</f>
        <v>0</v>
      </c>
    </row>
    <row r="59" spans="1:3" ht="14.25" customHeight="1" thickBot="1">
      <c r="A59" s="241" t="s">
        <v>513</v>
      </c>
      <c r="B59" s="242"/>
      <c r="C59" s="118">
        <v>11</v>
      </c>
    </row>
    <row r="60" spans="1:3" ht="13.5" thickBot="1">
      <c r="A60" s="241" t="s">
        <v>201</v>
      </c>
      <c r="B60" s="242"/>
      <c r="C60" s="118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219"/>
      <c r="B1" s="221"/>
      <c r="C1" s="590" t="str">
        <f>CONCATENATE("23. melléklet ",ALAPADATOK!A7," ",ALAPADATOK!B7," ",ALAPADATOK!C7," ",ALAPADATOK!D7," ",ALAPADATOK!E7," ",ALAPADATOK!F7," ",ALAPADATOK!G7," ",ALAPADATOK!H7)</f>
        <v>23. melléklet a … / 2023 ( … ) önkormányzati rendelethez</v>
      </c>
    </row>
    <row r="2" spans="1:3" s="450" customFormat="1" ht="36">
      <c r="A2" s="403" t="s">
        <v>199</v>
      </c>
      <c r="B2" s="588" t="str">
        <f>CONCATENATE('KV_22.sz.mell'!B2)</f>
        <v>Balatonvilágosi Szivárvány Óvoda</v>
      </c>
      <c r="C2" s="362" t="s">
        <v>59</v>
      </c>
    </row>
    <row r="3" spans="1:3" s="450" customFormat="1" ht="24.75" thickBot="1">
      <c r="A3" s="444" t="s">
        <v>198</v>
      </c>
      <c r="B3" s="589" t="s">
        <v>412</v>
      </c>
      <c r="C3" s="363" t="s">
        <v>59</v>
      </c>
    </row>
    <row r="4" spans="1:3" s="451" customFormat="1" ht="15.75" customHeight="1" thickBot="1">
      <c r="A4" s="222"/>
      <c r="B4" s="222"/>
      <c r="C4" s="223" t="str">
        <f>'KV_22.sz.mell'!C4</f>
        <v>Forintban!</v>
      </c>
    </row>
    <row r="5" spans="1:3" ht="13.5" thickBot="1">
      <c r="A5" s="404" t="s">
        <v>200</v>
      </c>
      <c r="B5" s="224" t="s">
        <v>557</v>
      </c>
      <c r="C5" s="225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/>
    </row>
    <row r="11" spans="1:3" s="364" customFormat="1" ht="12" customHeight="1">
      <c r="A11" s="446" t="s">
        <v>99</v>
      </c>
      <c r="B11" s="8" t="s">
        <v>273</v>
      </c>
      <c r="C11" s="311"/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/>
    </row>
    <row r="14" spans="1:3" s="364" customFormat="1" ht="12" customHeight="1">
      <c r="A14" s="446" t="s">
        <v>101</v>
      </c>
      <c r="B14" s="8" t="s">
        <v>393</v>
      </c>
      <c r="C14" s="311"/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519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398</v>
      </c>
      <c r="C26" s="313">
        <f>+C27+C28</f>
        <v>0</v>
      </c>
    </row>
    <row r="27" spans="1:3" s="453" customFormat="1" ht="12" customHeight="1">
      <c r="A27" s="447" t="s">
        <v>262</v>
      </c>
      <c r="B27" s="448" t="s">
        <v>396</v>
      </c>
      <c r="C27" s="72"/>
    </row>
    <row r="28" spans="1:3" s="453" customFormat="1" ht="12" customHeight="1">
      <c r="A28" s="447" t="s">
        <v>263</v>
      </c>
      <c r="B28" s="449" t="s">
        <v>399</v>
      </c>
      <c r="C28" s="314"/>
    </row>
    <row r="29" spans="1:3" s="453" customFormat="1" ht="12" customHeight="1" thickBot="1">
      <c r="A29" s="446" t="s">
        <v>264</v>
      </c>
      <c r="B29" s="138" t="s">
        <v>520</v>
      </c>
      <c r="C29" s="79"/>
    </row>
    <row r="30" spans="1:3" s="453" customFormat="1" ht="12" customHeight="1" thickBot="1">
      <c r="A30" s="197" t="s">
        <v>22</v>
      </c>
      <c r="B30" s="121" t="s">
        <v>400</v>
      </c>
      <c r="C30" s="313">
        <f>+C31+C32+C33</f>
        <v>0</v>
      </c>
    </row>
    <row r="31" spans="1:3" s="453" customFormat="1" ht="12" customHeight="1">
      <c r="A31" s="447" t="s">
        <v>90</v>
      </c>
      <c r="B31" s="448" t="s">
        <v>285</v>
      </c>
      <c r="C31" s="72"/>
    </row>
    <row r="32" spans="1:3" s="453" customFormat="1" ht="12" customHeight="1">
      <c r="A32" s="447" t="s">
        <v>91</v>
      </c>
      <c r="B32" s="449" t="s">
        <v>286</v>
      </c>
      <c r="C32" s="314"/>
    </row>
    <row r="33" spans="1:3" s="453" customFormat="1" ht="12" customHeight="1" thickBot="1">
      <c r="A33" s="446" t="s">
        <v>92</v>
      </c>
      <c r="B33" s="138" t="s">
        <v>287</v>
      </c>
      <c r="C33" s="79"/>
    </row>
    <row r="34" spans="1:3" s="364" customFormat="1" ht="12" customHeight="1" thickBot="1">
      <c r="A34" s="197" t="s">
        <v>23</v>
      </c>
      <c r="B34" s="121" t="s">
        <v>370</v>
      </c>
      <c r="C34" s="339"/>
    </row>
    <row r="35" spans="1:3" s="364" customFormat="1" ht="12" customHeight="1" thickBot="1">
      <c r="A35" s="197" t="s">
        <v>24</v>
      </c>
      <c r="B35" s="121" t="s">
        <v>401</v>
      </c>
      <c r="C35" s="356"/>
    </row>
    <row r="36" spans="1:3" s="364" customFormat="1" ht="12" customHeight="1" thickBot="1">
      <c r="A36" s="189" t="s">
        <v>25</v>
      </c>
      <c r="B36" s="121" t="s">
        <v>521</v>
      </c>
      <c r="C36" s="357">
        <f>+C8+C20+C25+C26+C30+C34+C35</f>
        <v>0</v>
      </c>
    </row>
    <row r="37" spans="1:3" s="364" customFormat="1" ht="12" customHeight="1" thickBot="1">
      <c r="A37" s="230" t="s">
        <v>26</v>
      </c>
      <c r="B37" s="121" t="s">
        <v>403</v>
      </c>
      <c r="C37" s="357">
        <f>+C38+C39+C40</f>
        <v>0</v>
      </c>
    </row>
    <row r="38" spans="1:3" s="364" customFormat="1" ht="12" customHeight="1">
      <c r="A38" s="447" t="s">
        <v>404</v>
      </c>
      <c r="B38" s="448" t="s">
        <v>230</v>
      </c>
      <c r="C38" s="72"/>
    </row>
    <row r="39" spans="1:3" s="364" customFormat="1" ht="12" customHeight="1">
      <c r="A39" s="447" t="s">
        <v>405</v>
      </c>
      <c r="B39" s="449" t="s">
        <v>2</v>
      </c>
      <c r="C39" s="314"/>
    </row>
    <row r="40" spans="1:3" s="453" customFormat="1" ht="12" customHeight="1" thickBot="1">
      <c r="A40" s="446" t="s">
        <v>406</v>
      </c>
      <c r="B40" s="138" t="s">
        <v>407</v>
      </c>
      <c r="C40" s="79"/>
    </row>
    <row r="41" spans="1:3" s="453" customFormat="1" ht="15" customHeight="1" thickBot="1">
      <c r="A41" s="230" t="s">
        <v>27</v>
      </c>
      <c r="B41" s="231" t="s">
        <v>408</v>
      </c>
      <c r="C41" s="360">
        <f>+C36+C37</f>
        <v>0</v>
      </c>
    </row>
    <row r="42" spans="1:3" s="453" customFormat="1" ht="15" customHeight="1">
      <c r="A42" s="232"/>
      <c r="B42" s="233"/>
      <c r="C42" s="358"/>
    </row>
    <row r="43" spans="1:3" ht="13.5" thickBot="1">
      <c r="A43" s="234"/>
      <c r="B43" s="235"/>
      <c r="C43" s="359"/>
    </row>
    <row r="44" spans="1:3" s="452" customFormat="1" ht="16.5" customHeight="1" thickBot="1">
      <c r="A44" s="236"/>
      <c r="B44" s="237" t="s">
        <v>56</v>
      </c>
      <c r="C44" s="360"/>
    </row>
    <row r="45" spans="1:3" s="454" customFormat="1" ht="12" customHeight="1" thickBot="1">
      <c r="A45" s="197" t="s">
        <v>18</v>
      </c>
      <c r="B45" s="121" t="s">
        <v>409</v>
      </c>
      <c r="C45" s="313">
        <f>SUM(C46:C50)</f>
        <v>0</v>
      </c>
    </row>
    <row r="46" spans="1:3" ht="12" customHeight="1">
      <c r="A46" s="446" t="s">
        <v>97</v>
      </c>
      <c r="B46" s="9" t="s">
        <v>48</v>
      </c>
      <c r="C46" s="72"/>
    </row>
    <row r="47" spans="1:3" ht="12" customHeight="1">
      <c r="A47" s="446" t="s">
        <v>98</v>
      </c>
      <c r="B47" s="8" t="s">
        <v>178</v>
      </c>
      <c r="C47" s="75"/>
    </row>
    <row r="48" spans="1:3" ht="12" customHeight="1">
      <c r="A48" s="446" t="s">
        <v>99</v>
      </c>
      <c r="B48" s="8" t="s">
        <v>135</v>
      </c>
      <c r="C48" s="75"/>
    </row>
    <row r="49" spans="1:3" ht="12" customHeight="1">
      <c r="A49" s="446" t="s">
        <v>100</v>
      </c>
      <c r="B49" s="8" t="s">
        <v>179</v>
      </c>
      <c r="C49" s="75"/>
    </row>
    <row r="50" spans="1:3" ht="12" customHeight="1" thickBot="1">
      <c r="A50" s="446" t="s">
        <v>143</v>
      </c>
      <c r="B50" s="8" t="s">
        <v>180</v>
      </c>
      <c r="C50" s="75"/>
    </row>
    <row r="51" spans="1:3" ht="12" customHeight="1" thickBot="1">
      <c r="A51" s="197" t="s">
        <v>19</v>
      </c>
      <c r="B51" s="121" t="s">
        <v>410</v>
      </c>
      <c r="C51" s="313">
        <f>SUM(C52:C54)</f>
        <v>0</v>
      </c>
    </row>
    <row r="52" spans="1:3" s="454" customFormat="1" ht="12" customHeight="1">
      <c r="A52" s="446" t="s">
        <v>103</v>
      </c>
      <c r="B52" s="9" t="s">
        <v>224</v>
      </c>
      <c r="C52" s="72"/>
    </row>
    <row r="53" spans="1:3" ht="12" customHeight="1">
      <c r="A53" s="446" t="s">
        <v>104</v>
      </c>
      <c r="B53" s="8" t="s">
        <v>182</v>
      </c>
      <c r="C53" s="75"/>
    </row>
    <row r="54" spans="1:3" ht="12" customHeight="1">
      <c r="A54" s="446" t="s">
        <v>105</v>
      </c>
      <c r="B54" s="8" t="s">
        <v>57</v>
      </c>
      <c r="C54" s="75"/>
    </row>
    <row r="55" spans="1:3" ht="12" customHeight="1" thickBot="1">
      <c r="A55" s="446" t="s">
        <v>106</v>
      </c>
      <c r="B55" s="8" t="s">
        <v>518</v>
      </c>
      <c r="C55" s="75"/>
    </row>
    <row r="56" spans="1:3" ht="15" customHeight="1" thickBot="1">
      <c r="A56" s="197" t="s">
        <v>20</v>
      </c>
      <c r="B56" s="121" t="s">
        <v>13</v>
      </c>
      <c r="C56" s="339"/>
    </row>
    <row r="57" spans="1:3" ht="13.5" thickBot="1">
      <c r="A57" s="197" t="s">
        <v>21</v>
      </c>
      <c r="B57" s="238" t="s">
        <v>523</v>
      </c>
      <c r="C57" s="361">
        <f>+C45+C51+C56</f>
        <v>0</v>
      </c>
    </row>
    <row r="58" ht="15" customHeight="1" thickBot="1">
      <c r="C58" s="625">
        <f>C41-C57</f>
        <v>0</v>
      </c>
    </row>
    <row r="59" spans="1:3" ht="14.25" customHeight="1" thickBot="1">
      <c r="A59" s="241" t="s">
        <v>513</v>
      </c>
      <c r="B59" s="242"/>
      <c r="C59" s="118"/>
    </row>
    <row r="60" spans="1:3" ht="13.5" thickBot="1">
      <c r="A60" s="241" t="s">
        <v>201</v>
      </c>
      <c r="B60" s="242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595"/>
      <c r="B1" s="596"/>
      <c r="C1" s="590" t="str">
        <f>CONCATENATE("24. melléklet ",ALAPADATOK!A7," ",ALAPADATOK!B7," ",ALAPADATOK!C7," ",ALAPADATOK!D7," ",ALAPADATOK!E7," ",ALAPADATOK!F7," ",ALAPADATOK!G7," ",ALAPADATOK!H7)</f>
        <v>24. melléklet a … / 2023 ( … ) önkormányzati rendelethez</v>
      </c>
    </row>
    <row r="2" spans="1:3" s="450" customFormat="1" ht="36">
      <c r="A2" s="597" t="s">
        <v>199</v>
      </c>
      <c r="B2" s="598" t="str">
        <f>CONCATENATE('KV_23.sz.mell'!B2)</f>
        <v>Balatonvilágosi Szivárvány Óvoda</v>
      </c>
      <c r="C2" s="618" t="s">
        <v>59</v>
      </c>
    </row>
    <row r="3" spans="1:3" s="450" customFormat="1" ht="24.75" thickBot="1">
      <c r="A3" s="619" t="s">
        <v>198</v>
      </c>
      <c r="B3" s="601" t="s">
        <v>524</v>
      </c>
      <c r="C3" s="620" t="s">
        <v>425</v>
      </c>
    </row>
    <row r="4" spans="1:3" s="451" customFormat="1" ht="15.75" customHeight="1" thickBot="1">
      <c r="A4" s="603"/>
      <c r="B4" s="603"/>
      <c r="C4" s="604" t="str">
        <f>'KV_23.sz.mell'!C4</f>
        <v>Forintban!</v>
      </c>
    </row>
    <row r="5" spans="1:3" ht="13.5" thickBot="1">
      <c r="A5" s="404" t="s">
        <v>200</v>
      </c>
      <c r="B5" s="224" t="s">
        <v>557</v>
      </c>
      <c r="C5" s="549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/>
    </row>
    <row r="11" spans="1:3" s="364" customFormat="1" ht="12" customHeight="1">
      <c r="A11" s="446" t="s">
        <v>99</v>
      </c>
      <c r="B11" s="8" t="s">
        <v>273</v>
      </c>
      <c r="C11" s="311"/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/>
    </row>
    <row r="14" spans="1:3" s="364" customFormat="1" ht="12" customHeight="1">
      <c r="A14" s="446" t="s">
        <v>101</v>
      </c>
      <c r="B14" s="8" t="s">
        <v>393</v>
      </c>
      <c r="C14" s="311"/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519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398</v>
      </c>
      <c r="C26" s="313">
        <f>+C27+C28</f>
        <v>0</v>
      </c>
    </row>
    <row r="27" spans="1:3" s="453" customFormat="1" ht="12" customHeight="1">
      <c r="A27" s="447" t="s">
        <v>262</v>
      </c>
      <c r="B27" s="448" t="s">
        <v>396</v>
      </c>
      <c r="C27" s="72"/>
    </row>
    <row r="28" spans="1:3" s="453" customFormat="1" ht="12" customHeight="1">
      <c r="A28" s="447" t="s">
        <v>263</v>
      </c>
      <c r="B28" s="449" t="s">
        <v>399</v>
      </c>
      <c r="C28" s="314"/>
    </row>
    <row r="29" spans="1:3" s="453" customFormat="1" ht="12" customHeight="1" thickBot="1">
      <c r="A29" s="446" t="s">
        <v>264</v>
      </c>
      <c r="B29" s="138" t="s">
        <v>520</v>
      </c>
      <c r="C29" s="79"/>
    </row>
    <row r="30" spans="1:3" s="453" customFormat="1" ht="12" customHeight="1" thickBot="1">
      <c r="A30" s="197" t="s">
        <v>22</v>
      </c>
      <c r="B30" s="121" t="s">
        <v>400</v>
      </c>
      <c r="C30" s="313">
        <f>+C31+C32+C33</f>
        <v>0</v>
      </c>
    </row>
    <row r="31" spans="1:3" s="453" customFormat="1" ht="12" customHeight="1">
      <c r="A31" s="447" t="s">
        <v>90</v>
      </c>
      <c r="B31" s="448" t="s">
        <v>285</v>
      </c>
      <c r="C31" s="72"/>
    </row>
    <row r="32" spans="1:3" s="453" customFormat="1" ht="12" customHeight="1">
      <c r="A32" s="447" t="s">
        <v>91</v>
      </c>
      <c r="B32" s="449" t="s">
        <v>286</v>
      </c>
      <c r="C32" s="314"/>
    </row>
    <row r="33" spans="1:3" s="453" customFormat="1" ht="12" customHeight="1" thickBot="1">
      <c r="A33" s="446" t="s">
        <v>92</v>
      </c>
      <c r="B33" s="138" t="s">
        <v>287</v>
      </c>
      <c r="C33" s="79"/>
    </row>
    <row r="34" spans="1:3" s="364" customFormat="1" ht="12" customHeight="1" thickBot="1">
      <c r="A34" s="197" t="s">
        <v>23</v>
      </c>
      <c r="B34" s="121" t="s">
        <v>370</v>
      </c>
      <c r="C34" s="339"/>
    </row>
    <row r="35" spans="1:3" s="364" customFormat="1" ht="12" customHeight="1" thickBot="1">
      <c r="A35" s="197" t="s">
        <v>24</v>
      </c>
      <c r="B35" s="121" t="s">
        <v>401</v>
      </c>
      <c r="C35" s="356"/>
    </row>
    <row r="36" spans="1:3" s="364" customFormat="1" ht="12" customHeight="1" thickBot="1">
      <c r="A36" s="189" t="s">
        <v>25</v>
      </c>
      <c r="B36" s="121" t="s">
        <v>521</v>
      </c>
      <c r="C36" s="357">
        <f>+C8+C20+C25+C26+C30+C34+C35</f>
        <v>0</v>
      </c>
    </row>
    <row r="37" spans="1:3" s="364" customFormat="1" ht="12" customHeight="1" thickBot="1">
      <c r="A37" s="230" t="s">
        <v>26</v>
      </c>
      <c r="B37" s="121" t="s">
        <v>403</v>
      </c>
      <c r="C37" s="357">
        <f>+C38+C39+C40</f>
        <v>0</v>
      </c>
    </row>
    <row r="38" spans="1:3" s="364" customFormat="1" ht="12" customHeight="1">
      <c r="A38" s="447" t="s">
        <v>404</v>
      </c>
      <c r="B38" s="448" t="s">
        <v>230</v>
      </c>
      <c r="C38" s="72"/>
    </row>
    <row r="39" spans="1:3" s="364" customFormat="1" ht="12" customHeight="1">
      <c r="A39" s="447" t="s">
        <v>405</v>
      </c>
      <c r="B39" s="449" t="s">
        <v>2</v>
      </c>
      <c r="C39" s="314"/>
    </row>
    <row r="40" spans="1:3" s="453" customFormat="1" ht="12" customHeight="1" thickBot="1">
      <c r="A40" s="446" t="s">
        <v>406</v>
      </c>
      <c r="B40" s="138" t="s">
        <v>407</v>
      </c>
      <c r="C40" s="79"/>
    </row>
    <row r="41" spans="1:3" s="453" customFormat="1" ht="15" customHeight="1" thickBot="1">
      <c r="A41" s="230" t="s">
        <v>27</v>
      </c>
      <c r="B41" s="231" t="s">
        <v>408</v>
      </c>
      <c r="C41" s="360">
        <f>+C36+C37</f>
        <v>0</v>
      </c>
    </row>
    <row r="42" spans="1:3" s="453" customFormat="1" ht="15" customHeight="1">
      <c r="A42" s="232"/>
      <c r="B42" s="233"/>
      <c r="C42" s="358"/>
    </row>
    <row r="43" spans="1:3" ht="13.5" thickBot="1">
      <c r="A43" s="234"/>
      <c r="B43" s="235"/>
      <c r="C43" s="359"/>
    </row>
    <row r="44" spans="1:3" s="452" customFormat="1" ht="16.5" customHeight="1" thickBot="1">
      <c r="A44" s="236"/>
      <c r="B44" s="237" t="s">
        <v>56</v>
      </c>
      <c r="C44" s="360"/>
    </row>
    <row r="45" spans="1:3" s="454" customFormat="1" ht="12" customHeight="1" thickBot="1">
      <c r="A45" s="197" t="s">
        <v>18</v>
      </c>
      <c r="B45" s="121" t="s">
        <v>409</v>
      </c>
      <c r="C45" s="313">
        <f>SUM(C46:C50)</f>
        <v>0</v>
      </c>
    </row>
    <row r="46" spans="1:3" ht="12" customHeight="1">
      <c r="A46" s="446" t="s">
        <v>97</v>
      </c>
      <c r="B46" s="9" t="s">
        <v>48</v>
      </c>
      <c r="C46" s="72"/>
    </row>
    <row r="47" spans="1:3" ht="12" customHeight="1">
      <c r="A47" s="446" t="s">
        <v>98</v>
      </c>
      <c r="B47" s="8" t="s">
        <v>178</v>
      </c>
      <c r="C47" s="75"/>
    </row>
    <row r="48" spans="1:3" ht="12" customHeight="1">
      <c r="A48" s="446" t="s">
        <v>99</v>
      </c>
      <c r="B48" s="8" t="s">
        <v>135</v>
      </c>
      <c r="C48" s="75"/>
    </row>
    <row r="49" spans="1:3" ht="12" customHeight="1">
      <c r="A49" s="446" t="s">
        <v>100</v>
      </c>
      <c r="B49" s="8" t="s">
        <v>179</v>
      </c>
      <c r="C49" s="75"/>
    </row>
    <row r="50" spans="1:3" ht="12" customHeight="1" thickBot="1">
      <c r="A50" s="446" t="s">
        <v>143</v>
      </c>
      <c r="B50" s="8" t="s">
        <v>180</v>
      </c>
      <c r="C50" s="75"/>
    </row>
    <row r="51" spans="1:3" ht="12" customHeight="1" thickBot="1">
      <c r="A51" s="197" t="s">
        <v>19</v>
      </c>
      <c r="B51" s="121" t="s">
        <v>410</v>
      </c>
      <c r="C51" s="313">
        <f>SUM(C52:C54)</f>
        <v>0</v>
      </c>
    </row>
    <row r="52" spans="1:3" s="454" customFormat="1" ht="12" customHeight="1">
      <c r="A52" s="446" t="s">
        <v>103</v>
      </c>
      <c r="B52" s="9" t="s">
        <v>224</v>
      </c>
      <c r="C52" s="72"/>
    </row>
    <row r="53" spans="1:3" ht="12" customHeight="1">
      <c r="A53" s="446" t="s">
        <v>104</v>
      </c>
      <c r="B53" s="8" t="s">
        <v>182</v>
      </c>
      <c r="C53" s="75"/>
    </row>
    <row r="54" spans="1:3" ht="12" customHeight="1">
      <c r="A54" s="446" t="s">
        <v>105</v>
      </c>
      <c r="B54" s="8" t="s">
        <v>57</v>
      </c>
      <c r="C54" s="75"/>
    </row>
    <row r="55" spans="1:3" ht="12" customHeight="1" thickBot="1">
      <c r="A55" s="446" t="s">
        <v>106</v>
      </c>
      <c r="B55" s="8" t="s">
        <v>518</v>
      </c>
      <c r="C55" s="75"/>
    </row>
    <row r="56" spans="1:3" ht="15" customHeight="1" thickBot="1">
      <c r="A56" s="197" t="s">
        <v>20</v>
      </c>
      <c r="B56" s="121" t="s">
        <v>13</v>
      </c>
      <c r="C56" s="339"/>
    </row>
    <row r="57" spans="1:3" ht="13.5" thickBot="1">
      <c r="A57" s="197" t="s">
        <v>21</v>
      </c>
      <c r="B57" s="238" t="s">
        <v>523</v>
      </c>
      <c r="C57" s="361">
        <f>+C45+C51+C56</f>
        <v>0</v>
      </c>
    </row>
    <row r="58" ht="15" customHeight="1" thickBot="1">
      <c r="C58" s="625">
        <f>C41-C57</f>
        <v>0</v>
      </c>
    </row>
    <row r="59" spans="1:3" ht="14.25" customHeight="1" thickBot="1">
      <c r="A59" s="241" t="s">
        <v>513</v>
      </c>
      <c r="B59" s="242"/>
      <c r="C59" s="118"/>
    </row>
    <row r="60" spans="1:3" ht="13.5" thickBot="1">
      <c r="A60" s="241" t="s">
        <v>201</v>
      </c>
      <c r="B60" s="242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view="pageBreakPreview" zoomScale="60" zoomScaleNormal="120" workbookViewId="0" topLeftCell="A1">
      <selection activeCell="B3" sqref="B3"/>
    </sheetView>
  </sheetViews>
  <sheetFormatPr defaultColWidth="9.00390625" defaultRowHeight="12.75"/>
  <cols>
    <col min="1" max="1" width="5.50390625" style="42" customWidth="1"/>
    <col min="2" max="2" width="33.125" style="42" customWidth="1"/>
    <col min="3" max="3" width="12.375" style="42" customWidth="1"/>
    <col min="4" max="4" width="11.50390625" style="42" customWidth="1"/>
    <col min="5" max="5" width="11.375" style="42" customWidth="1"/>
    <col min="6" max="6" width="11.00390625" style="42" customWidth="1"/>
    <col min="7" max="7" width="14.375" style="42" customWidth="1"/>
    <col min="8" max="16384" width="9.375" style="42" customWidth="1"/>
  </cols>
  <sheetData>
    <row r="2" spans="2:7" ht="15">
      <c r="B2" s="781" t="str">
        <f>CONCATENATE("25. melléklet ",ALAPADATOK!A7," ",ALAPADATOK!B7," ",ALAPADATOK!C7," ",ALAPADATOK!D7," ",ALAPADATOK!E7," ",ALAPADATOK!F7," ",ALAPADATOK!G7," ",ALAPADATOK!H7)</f>
        <v>25. melléklet a … / 2023 ( … ) önkormányzati rendelethez</v>
      </c>
      <c r="C2" s="781"/>
      <c r="D2" s="781"/>
      <c r="E2" s="781"/>
      <c r="F2" s="781"/>
      <c r="G2" s="781"/>
    </row>
    <row r="4" spans="1:7" ht="43.5" customHeight="1">
      <c r="A4" s="780" t="s">
        <v>3</v>
      </c>
      <c r="B4" s="780"/>
      <c r="C4" s="780"/>
      <c r="D4" s="780"/>
      <c r="E4" s="780"/>
      <c r="F4" s="780"/>
      <c r="G4" s="780"/>
    </row>
    <row r="6" spans="1:7" s="156" customFormat="1" ht="27" customHeight="1">
      <c r="A6" s="685" t="s">
        <v>205</v>
      </c>
      <c r="C6" s="779" t="s">
        <v>662</v>
      </c>
      <c r="D6" s="779"/>
      <c r="E6" s="779"/>
      <c r="F6" s="779"/>
      <c r="G6" s="779"/>
    </row>
    <row r="7" s="156" customFormat="1" ht="15.75"/>
    <row r="8" spans="1:6" s="156" customFormat="1" ht="24.75" customHeight="1">
      <c r="A8" s="685" t="s">
        <v>206</v>
      </c>
      <c r="C8" s="779" t="s">
        <v>708</v>
      </c>
      <c r="D8" s="779"/>
      <c r="E8" s="779"/>
      <c r="F8" s="779"/>
    </row>
    <row r="9" s="157" customFormat="1" ht="12.75"/>
    <row r="10" spans="1:7" s="158" customFormat="1" ht="15" customHeight="1">
      <c r="A10" s="258" t="s">
        <v>560</v>
      </c>
      <c r="B10" s="257"/>
      <c r="C10" s="257"/>
      <c r="D10" s="257"/>
      <c r="E10" s="257"/>
      <c r="F10" s="257"/>
      <c r="G10" s="257"/>
    </row>
    <row r="11" spans="1:7" s="158" customFormat="1" ht="15" customHeight="1" thickBot="1">
      <c r="A11" s="258" t="s">
        <v>207</v>
      </c>
      <c r="B11" s="257"/>
      <c r="C11" s="257"/>
      <c r="D11" s="257"/>
      <c r="E11" s="257"/>
      <c r="F11" s="257"/>
      <c r="G11" s="673" t="str">
        <f>'KV_24.sz.mell'!C4</f>
        <v>Forintban!</v>
      </c>
    </row>
    <row r="12" spans="1:7" s="71" customFormat="1" ht="42" customHeight="1" thickBot="1">
      <c r="A12" s="186" t="s">
        <v>16</v>
      </c>
      <c r="B12" s="187" t="s">
        <v>208</v>
      </c>
      <c r="C12" s="187" t="s">
        <v>209</v>
      </c>
      <c r="D12" s="187" t="s">
        <v>210</v>
      </c>
      <c r="E12" s="187" t="s">
        <v>211</v>
      </c>
      <c r="F12" s="187" t="s">
        <v>212</v>
      </c>
      <c r="G12" s="188" t="s">
        <v>52</v>
      </c>
    </row>
    <row r="13" spans="1:7" ht="24" customHeight="1">
      <c r="A13" s="244" t="s">
        <v>18</v>
      </c>
      <c r="B13" s="195" t="s">
        <v>213</v>
      </c>
      <c r="C13" s="159"/>
      <c r="D13" s="159"/>
      <c r="E13" s="159"/>
      <c r="F13" s="159"/>
      <c r="G13" s="245">
        <f>SUM(C13:F13)</f>
        <v>0</v>
      </c>
    </row>
    <row r="14" spans="1:7" ht="24" customHeight="1">
      <c r="A14" s="246" t="s">
        <v>19</v>
      </c>
      <c r="B14" s="196" t="s">
        <v>214</v>
      </c>
      <c r="C14" s="160"/>
      <c r="D14" s="160"/>
      <c r="E14" s="160"/>
      <c r="F14" s="160"/>
      <c r="G14" s="247">
        <f aca="true" t="shared" si="0" ref="G14:G19">SUM(C14:F14)</f>
        <v>0</v>
      </c>
    </row>
    <row r="15" spans="1:7" ht="24" customHeight="1">
      <c r="A15" s="246" t="s">
        <v>20</v>
      </c>
      <c r="B15" s="196" t="s">
        <v>215</v>
      </c>
      <c r="C15" s="160"/>
      <c r="D15" s="160"/>
      <c r="E15" s="160"/>
      <c r="F15" s="160"/>
      <c r="G15" s="247">
        <f t="shared" si="0"/>
        <v>0</v>
      </c>
    </row>
    <row r="16" spans="1:7" ht="24" customHeight="1">
      <c r="A16" s="246" t="s">
        <v>21</v>
      </c>
      <c r="B16" s="196" t="s">
        <v>216</v>
      </c>
      <c r="C16" s="160"/>
      <c r="D16" s="160"/>
      <c r="E16" s="160"/>
      <c r="F16" s="160"/>
      <c r="G16" s="247">
        <f t="shared" si="0"/>
        <v>0</v>
      </c>
    </row>
    <row r="17" spans="1:7" ht="24" customHeight="1">
      <c r="A17" s="246" t="s">
        <v>22</v>
      </c>
      <c r="B17" s="196" t="s">
        <v>217</v>
      </c>
      <c r="C17" s="160"/>
      <c r="D17" s="160"/>
      <c r="E17" s="160"/>
      <c r="F17" s="160"/>
      <c r="G17" s="247">
        <f t="shared" si="0"/>
        <v>0</v>
      </c>
    </row>
    <row r="18" spans="1:7" ht="24" customHeight="1" thickBot="1">
      <c r="A18" s="248" t="s">
        <v>23</v>
      </c>
      <c r="B18" s="249" t="s">
        <v>218</v>
      </c>
      <c r="C18" s="161"/>
      <c r="D18" s="161"/>
      <c r="E18" s="161"/>
      <c r="F18" s="161"/>
      <c r="G18" s="250">
        <f t="shared" si="0"/>
        <v>0</v>
      </c>
    </row>
    <row r="19" spans="1:7" s="162" customFormat="1" ht="24" customHeight="1" thickBot="1">
      <c r="A19" s="251" t="s">
        <v>24</v>
      </c>
      <c r="B19" s="252" t="s">
        <v>52</v>
      </c>
      <c r="C19" s="253">
        <f>SUM(C13:C18)</f>
        <v>0</v>
      </c>
      <c r="D19" s="253">
        <f>SUM(D13:D18)</f>
        <v>0</v>
      </c>
      <c r="E19" s="253">
        <f>SUM(E13:E18)</f>
        <v>0</v>
      </c>
      <c r="F19" s="253">
        <f>SUM(F13:F18)</f>
        <v>0</v>
      </c>
      <c r="G19" s="254">
        <f t="shared" si="0"/>
        <v>0</v>
      </c>
    </row>
    <row r="20" spans="1:7" s="157" customFormat="1" ht="12.75">
      <c r="A20" s="205"/>
      <c r="B20" s="205"/>
      <c r="C20" s="205"/>
      <c r="D20" s="205"/>
      <c r="E20" s="205"/>
      <c r="F20" s="205"/>
      <c r="G20" s="205"/>
    </row>
    <row r="21" spans="1:7" s="157" customFormat="1" ht="12.75">
      <c r="A21" s="205"/>
      <c r="B21" s="205"/>
      <c r="C21" s="205"/>
      <c r="D21" s="205"/>
      <c r="E21" s="205"/>
      <c r="F21" s="205"/>
      <c r="G21" s="205"/>
    </row>
    <row r="22" spans="1:7" s="157" customFormat="1" ht="12.75">
      <c r="A22" s="205"/>
      <c r="B22" s="205"/>
      <c r="C22" s="205"/>
      <c r="D22" s="205"/>
      <c r="E22" s="205"/>
      <c r="F22" s="205"/>
      <c r="G22" s="205"/>
    </row>
    <row r="23" spans="1:7" s="157" customFormat="1" ht="15.75">
      <c r="A23" s="156" t="str">
        <f>+CONCATENATE("Balatonvilágos ",LEFT(KV_ÖSSZEFÜGGÉSEK!A5,4),". ")</f>
        <v>Balatonvilágos 2023. </v>
      </c>
      <c r="F23" s="205"/>
      <c r="G23" s="205"/>
    </row>
    <row r="24" spans="6:7" s="157" customFormat="1" ht="12.75">
      <c r="F24" s="205"/>
      <c r="G24" s="205"/>
    </row>
    <row r="25" spans="1:7" ht="12.75">
      <c r="A25" s="205"/>
      <c r="B25" s="205"/>
      <c r="C25" s="205"/>
      <c r="D25" s="205"/>
      <c r="E25" s="205"/>
      <c r="F25" s="205"/>
      <c r="G25" s="205"/>
    </row>
    <row r="26" spans="1:7" ht="12.75">
      <c r="A26" s="205"/>
      <c r="B26" s="205"/>
      <c r="C26" s="157"/>
      <c r="D26" s="157"/>
      <c r="E26" s="157"/>
      <c r="F26" s="157"/>
      <c r="G26" s="205"/>
    </row>
    <row r="27" spans="1:7" ht="13.5">
      <c r="A27" s="205"/>
      <c r="B27" s="205"/>
      <c r="C27" s="255"/>
      <c r="D27" s="256" t="s">
        <v>219</v>
      </c>
      <c r="E27" s="256"/>
      <c r="F27" s="255"/>
      <c r="G27" s="205"/>
    </row>
    <row r="28" spans="3:6" ht="13.5">
      <c r="C28" s="163"/>
      <c r="D28" s="164"/>
      <c r="E28" s="164"/>
      <c r="F28" s="163"/>
    </row>
    <row r="29" spans="3:6" ht="13.5">
      <c r="C29" s="163"/>
      <c r="D29" s="164"/>
      <c r="E29" s="164"/>
      <c r="F29" s="163"/>
    </row>
  </sheetData>
  <sheetProtection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16"/>
  <sheetViews>
    <sheetView zoomScale="120" zoomScaleNormal="120"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626" t="s">
        <v>146</v>
      </c>
    </row>
    <row r="4" spans="1:2" ht="12.75">
      <c r="A4" s="133"/>
      <c r="B4" s="133"/>
    </row>
    <row r="5" spans="1:2" s="144" customFormat="1" ht="15.75">
      <c r="A5" s="82" t="s">
        <v>666</v>
      </c>
      <c r="B5" s="143"/>
    </row>
    <row r="6" spans="1:2" ht="12.75">
      <c r="A6" s="133"/>
      <c r="B6" s="133"/>
    </row>
    <row r="7" spans="1:2" ht="12.75">
      <c r="A7" s="133" t="s">
        <v>538</v>
      </c>
      <c r="B7" s="133" t="s">
        <v>481</v>
      </c>
    </row>
    <row r="8" spans="1:2" ht="12.75">
      <c r="A8" s="133" t="s">
        <v>539</v>
      </c>
      <c r="B8" s="133" t="s">
        <v>482</v>
      </c>
    </row>
    <row r="9" spans="1:2" ht="12.75">
      <c r="A9" s="133" t="s">
        <v>540</v>
      </c>
      <c r="B9" s="133" t="s">
        <v>483</v>
      </c>
    </row>
    <row r="10" spans="1:2" ht="12.75">
      <c r="A10" s="133"/>
      <c r="B10" s="133"/>
    </row>
    <row r="11" spans="1:2" ht="12.75">
      <c r="A11" s="133"/>
      <c r="B11" s="133"/>
    </row>
    <row r="12" spans="1:2" s="144" customFormat="1" ht="15.75">
      <c r="A12" s="82" t="str">
        <f>+CONCATENATE(LEFT(A5,4),". évi előirányzat KIADÁSOK")</f>
        <v>2023. évi előirányzat KIADÁSOK</v>
      </c>
      <c r="B12" s="143"/>
    </row>
    <row r="13" spans="1:2" ht="12.75">
      <c r="A13" s="133"/>
      <c r="B13" s="133"/>
    </row>
    <row r="14" spans="1:2" ht="12.75">
      <c r="A14" s="133" t="s">
        <v>541</v>
      </c>
      <c r="B14" s="133" t="s">
        <v>484</v>
      </c>
    </row>
    <row r="15" spans="1:2" ht="12.75">
      <c r="A15" s="133" t="s">
        <v>542</v>
      </c>
      <c r="B15" s="133" t="s">
        <v>485</v>
      </c>
    </row>
    <row r="16" spans="1:2" ht="12.75">
      <c r="A16" s="133" t="s">
        <v>543</v>
      </c>
      <c r="B16" s="133" t="s">
        <v>486</v>
      </c>
    </row>
  </sheetData>
  <sheetProtection/>
  <printOptions/>
  <pageMargins left="1.062992125984252" right="1.0236220472440944" top="0.7874015748031497" bottom="0.7874015748031497" header="0.7086614173228347" footer="0.7086614173228347"/>
  <pageSetup fitToHeight="0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2"/>
  <sheetViews>
    <sheetView view="pageBreakPreview" zoomScaleNormal="120" zoomScaleSheetLayoutView="100" workbookViewId="0" topLeftCell="A112">
      <selection activeCell="L12" sqref="L12"/>
    </sheetView>
  </sheetViews>
  <sheetFormatPr defaultColWidth="9.00390625" defaultRowHeight="12.75"/>
  <cols>
    <col min="1" max="1" width="9.00390625" style="379" customWidth="1"/>
    <col min="2" max="2" width="75.875" style="379" customWidth="1"/>
    <col min="3" max="3" width="15.50390625" style="380" customWidth="1"/>
    <col min="4" max="5" width="15.50390625" style="379" customWidth="1"/>
    <col min="6" max="6" width="9.00390625" style="34" customWidth="1"/>
    <col min="7" max="16384" width="9.375" style="34" customWidth="1"/>
  </cols>
  <sheetData>
    <row r="1" spans="1:5" ht="14.25" customHeight="1">
      <c r="A1" s="627"/>
      <c r="B1" s="627"/>
      <c r="C1" s="631"/>
      <c r="D1" s="627"/>
      <c r="E1" s="662" t="str">
        <f>CONCATENATE("26 melléklet ",ALAPADATOK!A7," ",ALAPADATOK!B7," ",ALAPADATOK!C7," ",ALAPADATOK!D7," ",ALAPADATOK!E7," ",ALAPADATOK!F7," ",ALAPADATOK!G7," ",ALAPADATOK!H7)</f>
        <v>26 melléklet a … / 2023 ( … ) önkormányzati rendelethez</v>
      </c>
    </row>
    <row r="2" spans="1:5" ht="15.75">
      <c r="A2" s="782" t="str">
        <f>CONCATENATE(ALAPADATOK!A3)</f>
        <v>Balatonvilágos Község Önkormányzata</v>
      </c>
      <c r="B2" s="782"/>
      <c r="C2" s="783"/>
      <c r="D2" s="782"/>
      <c r="E2" s="782"/>
    </row>
    <row r="3" spans="1:5" ht="15.75">
      <c r="A3" s="782" t="s">
        <v>736</v>
      </c>
      <c r="B3" s="782"/>
      <c r="C3" s="783"/>
      <c r="D3" s="782"/>
      <c r="E3" s="782"/>
    </row>
    <row r="4" spans="1:5" ht="15.75" customHeight="1">
      <c r="A4" s="724" t="s">
        <v>15</v>
      </c>
      <c r="B4" s="724"/>
      <c r="C4" s="724"/>
      <c r="D4" s="724"/>
      <c r="E4" s="724"/>
    </row>
    <row r="5" spans="1:5" ht="15.75" customHeight="1" thickBot="1">
      <c r="A5" s="725" t="s">
        <v>147</v>
      </c>
      <c r="B5" s="725"/>
      <c r="C5" s="631"/>
      <c r="D5" s="663"/>
      <c r="E5" s="674" t="str">
        <f>'KV_25.sz.mell'!G11</f>
        <v>Forintban!</v>
      </c>
    </row>
    <row r="6" spans="1:5" ht="30.75" customHeight="1" thickBot="1">
      <c r="A6" s="632" t="s">
        <v>68</v>
      </c>
      <c r="B6" s="633" t="s">
        <v>17</v>
      </c>
      <c r="C6" s="633" t="str">
        <f>+CONCATENATE(LEFT(KV_ÖSSZEFÜGGÉSEK!A5,4)-2,". évi tény")</f>
        <v>2021. évi tény</v>
      </c>
      <c r="D6" s="675" t="str">
        <f>+CONCATENATE(LEFT(KV_ÖSSZEFÜGGÉSEK!A5,4)-1,". évi várható")</f>
        <v>2022. évi várható</v>
      </c>
      <c r="E6" s="676" t="str">
        <f>+'KV_1.sz.mell.'!C8</f>
        <v>2023. évi előirányzat</v>
      </c>
    </row>
    <row r="7" spans="1:5" s="35" customFormat="1" ht="12" customHeight="1" thickBot="1">
      <c r="A7" s="28" t="s">
        <v>487</v>
      </c>
      <c r="B7" s="29" t="s">
        <v>488</v>
      </c>
      <c r="C7" s="29" t="s">
        <v>489</v>
      </c>
      <c r="D7" s="29" t="s">
        <v>491</v>
      </c>
      <c r="E7" s="443" t="s">
        <v>490</v>
      </c>
    </row>
    <row r="8" spans="1:5" s="1" customFormat="1" ht="12" customHeight="1" thickBot="1">
      <c r="A8" s="20" t="s">
        <v>18</v>
      </c>
      <c r="B8" s="21" t="s">
        <v>246</v>
      </c>
      <c r="C8" s="393">
        <f>+C9+C10+C11+C13+C14+C15+C12</f>
        <v>138642904</v>
      </c>
      <c r="D8" s="393">
        <f>+D9+D10+D11+D13+D14+D15+D12</f>
        <v>153956476</v>
      </c>
      <c r="E8" s="259">
        <f>+E9+E10+E11+E13+E14+E15+E12</f>
        <v>136941646</v>
      </c>
    </row>
    <row r="9" spans="1:5" s="1" customFormat="1" ht="12" customHeight="1">
      <c r="A9" s="15" t="s">
        <v>97</v>
      </c>
      <c r="B9" s="411" t="s">
        <v>247</v>
      </c>
      <c r="C9" s="261">
        <v>33400297</v>
      </c>
      <c r="D9" s="395">
        <v>34249830</v>
      </c>
      <c r="E9" s="296">
        <v>39387383</v>
      </c>
    </row>
    <row r="10" spans="1:5" s="1" customFormat="1" ht="12" customHeight="1">
      <c r="A10" s="14" t="s">
        <v>98</v>
      </c>
      <c r="B10" s="412" t="s">
        <v>248</v>
      </c>
      <c r="C10" s="260">
        <v>40132170</v>
      </c>
      <c r="D10" s="394">
        <v>45864660</v>
      </c>
      <c r="E10" s="295">
        <v>55200800</v>
      </c>
    </row>
    <row r="11" spans="1:5" s="1" customFormat="1" ht="12" customHeight="1">
      <c r="A11" s="14" t="s">
        <v>99</v>
      </c>
      <c r="B11" s="412" t="s">
        <v>249</v>
      </c>
      <c r="C11" s="260">
        <v>10036407</v>
      </c>
      <c r="D11" s="394">
        <v>11814946</v>
      </c>
      <c r="E11" s="295">
        <v>8094700</v>
      </c>
    </row>
    <row r="12" spans="1:5" s="1" customFormat="1" ht="12" customHeight="1">
      <c r="A12" s="14" t="s">
        <v>100</v>
      </c>
      <c r="B12" s="412" t="s">
        <v>709</v>
      </c>
      <c r="C12" s="260">
        <v>27358771</v>
      </c>
      <c r="D12" s="394">
        <v>24358789</v>
      </c>
      <c r="E12" s="295">
        <v>30999014</v>
      </c>
    </row>
    <row r="13" spans="1:5" s="1" customFormat="1" ht="12" customHeight="1">
      <c r="A13" s="14" t="s">
        <v>143</v>
      </c>
      <c r="B13" s="412" t="s">
        <v>250</v>
      </c>
      <c r="C13" s="260">
        <v>3258262</v>
      </c>
      <c r="D13" s="394">
        <v>3248684</v>
      </c>
      <c r="E13" s="295">
        <v>3259749</v>
      </c>
    </row>
    <row r="14" spans="1:5" s="1" customFormat="1" ht="12" customHeight="1">
      <c r="A14" s="16" t="s">
        <v>101</v>
      </c>
      <c r="B14" s="412" t="s">
        <v>500</v>
      </c>
      <c r="C14" s="260">
        <v>23704197</v>
      </c>
      <c r="D14" s="394">
        <v>26065958</v>
      </c>
      <c r="E14" s="260"/>
    </row>
    <row r="15" spans="1:5" s="1" customFormat="1" ht="12" customHeight="1" thickBot="1">
      <c r="A15" s="16" t="s">
        <v>102</v>
      </c>
      <c r="B15" s="550" t="s">
        <v>570</v>
      </c>
      <c r="C15" s="260">
        <v>752800</v>
      </c>
      <c r="D15" s="394">
        <v>8353609</v>
      </c>
      <c r="E15" s="260"/>
    </row>
    <row r="16" spans="1:5" s="1" customFormat="1" ht="12" customHeight="1" thickBot="1">
      <c r="A16" s="20" t="s">
        <v>19</v>
      </c>
      <c r="B16" s="288" t="s">
        <v>251</v>
      </c>
      <c r="C16" s="393">
        <f>+C17+C18+C19+C20+C21</f>
        <v>28876906</v>
      </c>
      <c r="D16" s="393">
        <f>+D17+D18+D19+D20+D21</f>
        <v>27357403</v>
      </c>
      <c r="E16" s="259">
        <f>+E17+E18+E19+E20+E21</f>
        <v>19984976</v>
      </c>
    </row>
    <row r="17" spans="1:5" s="1" customFormat="1" ht="12" customHeight="1">
      <c r="A17" s="15" t="s">
        <v>103</v>
      </c>
      <c r="B17" s="411" t="s">
        <v>252</v>
      </c>
      <c r="C17" s="395"/>
      <c r="D17" s="395"/>
      <c r="E17" s="261"/>
    </row>
    <row r="18" spans="1:5" s="1" customFormat="1" ht="12" customHeight="1">
      <c r="A18" s="14" t="s">
        <v>104</v>
      </c>
      <c r="B18" s="412" t="s">
        <v>253</v>
      </c>
      <c r="C18" s="394"/>
      <c r="D18" s="394"/>
      <c r="E18" s="260"/>
    </row>
    <row r="19" spans="1:5" s="1" customFormat="1" ht="12" customHeight="1">
      <c r="A19" s="14" t="s">
        <v>105</v>
      </c>
      <c r="B19" s="412" t="s">
        <v>416</v>
      </c>
      <c r="C19" s="394"/>
      <c r="D19" s="394"/>
      <c r="E19" s="260"/>
    </row>
    <row r="20" spans="1:5" s="1" customFormat="1" ht="12" customHeight="1">
      <c r="A20" s="14" t="s">
        <v>106</v>
      </c>
      <c r="B20" s="412" t="s">
        <v>417</v>
      </c>
      <c r="C20" s="394"/>
      <c r="D20" s="394"/>
      <c r="E20" s="260"/>
    </row>
    <row r="21" spans="1:5" s="1" customFormat="1" ht="12" customHeight="1">
      <c r="A21" s="14" t="s">
        <v>107</v>
      </c>
      <c r="B21" s="412" t="s">
        <v>254</v>
      </c>
      <c r="C21" s="260">
        <v>28876906</v>
      </c>
      <c r="D21" s="394">
        <v>27357403</v>
      </c>
      <c r="E21" s="295">
        <v>19984976</v>
      </c>
    </row>
    <row r="22" spans="1:5" s="1" customFormat="1" ht="12" customHeight="1" thickBot="1">
      <c r="A22" s="16" t="s">
        <v>116</v>
      </c>
      <c r="B22" s="290" t="s">
        <v>255</v>
      </c>
      <c r="C22" s="396"/>
      <c r="D22" s="396"/>
      <c r="E22" s="262"/>
    </row>
    <row r="23" spans="1:5" s="1" customFormat="1" ht="12" customHeight="1" thickBot="1">
      <c r="A23" s="20" t="s">
        <v>20</v>
      </c>
      <c r="B23" s="21" t="s">
        <v>256</v>
      </c>
      <c r="C23" s="393">
        <f>+C24+C25+C26+C27+C28</f>
        <v>50735946</v>
      </c>
      <c r="D23" s="393">
        <f>+D24+D25+D26+D27+D28</f>
        <v>24313364</v>
      </c>
      <c r="E23" s="259">
        <f>+E24+E25+E26+E27+E28</f>
        <v>95604930</v>
      </c>
    </row>
    <row r="24" spans="1:5" s="1" customFormat="1" ht="12" customHeight="1">
      <c r="A24" s="15" t="s">
        <v>86</v>
      </c>
      <c r="B24" s="411" t="s">
        <v>257</v>
      </c>
      <c r="C24" s="261">
        <v>50735946</v>
      </c>
      <c r="D24" s="395"/>
      <c r="E24" s="261"/>
    </row>
    <row r="25" spans="1:5" s="1" customFormat="1" ht="12" customHeight="1">
      <c r="A25" s="14" t="s">
        <v>87</v>
      </c>
      <c r="B25" s="412" t="s">
        <v>258</v>
      </c>
      <c r="C25" s="394"/>
      <c r="D25" s="394"/>
      <c r="E25" s="260"/>
    </row>
    <row r="26" spans="1:5" s="1" customFormat="1" ht="12" customHeight="1">
      <c r="A26" s="14" t="s">
        <v>88</v>
      </c>
      <c r="B26" s="412" t="s">
        <v>418</v>
      </c>
      <c r="C26" s="394"/>
      <c r="D26" s="394"/>
      <c r="E26" s="295">
        <v>330400</v>
      </c>
    </row>
    <row r="27" spans="1:5" s="1" customFormat="1" ht="12" customHeight="1">
      <c r="A27" s="14" t="s">
        <v>89</v>
      </c>
      <c r="B27" s="412" t="s">
        <v>419</v>
      </c>
      <c r="C27" s="394"/>
      <c r="D27" s="394"/>
      <c r="E27" s="295"/>
    </row>
    <row r="28" spans="1:5" s="1" customFormat="1" ht="12" customHeight="1">
      <c r="A28" s="14" t="s">
        <v>166</v>
      </c>
      <c r="B28" s="412" t="s">
        <v>259</v>
      </c>
      <c r="C28" s="394"/>
      <c r="D28" s="394">
        <v>24313364</v>
      </c>
      <c r="E28" s="295">
        <v>95274530</v>
      </c>
    </row>
    <row r="29" spans="1:5" s="1" customFormat="1" ht="12" customHeight="1" thickBot="1">
      <c r="A29" s="16" t="s">
        <v>167</v>
      </c>
      <c r="B29" s="413" t="s">
        <v>260</v>
      </c>
      <c r="C29" s="396"/>
      <c r="D29" s="396"/>
      <c r="E29" s="262"/>
    </row>
    <row r="30" spans="1:5" s="1" customFormat="1" ht="12" customHeight="1" thickBot="1">
      <c r="A30" s="20" t="s">
        <v>168</v>
      </c>
      <c r="B30" s="21" t="s">
        <v>261</v>
      </c>
      <c r="C30" s="400">
        <f>SUM(C31:C38)</f>
        <v>202623772</v>
      </c>
      <c r="D30" s="400">
        <f>SUM(D31:D38)</f>
        <v>251363032</v>
      </c>
      <c r="E30" s="442">
        <f>SUM(E31:E38)</f>
        <v>255000000</v>
      </c>
    </row>
    <row r="31" spans="1:5" s="1" customFormat="1" ht="12" customHeight="1">
      <c r="A31" s="430" t="s">
        <v>262</v>
      </c>
      <c r="B31" s="411" t="s">
        <v>549</v>
      </c>
      <c r="C31" s="261">
        <v>133908220</v>
      </c>
      <c r="D31" s="395">
        <v>137331708</v>
      </c>
      <c r="E31" s="296">
        <v>169000000</v>
      </c>
    </row>
    <row r="32" spans="1:5" s="1" customFormat="1" ht="12" customHeight="1">
      <c r="A32" s="430" t="s">
        <v>263</v>
      </c>
      <c r="B32" s="411" t="s">
        <v>710</v>
      </c>
      <c r="C32" s="260">
        <v>6818987</v>
      </c>
      <c r="D32" s="394">
        <v>15667834</v>
      </c>
      <c r="E32" s="295">
        <v>33000000</v>
      </c>
    </row>
    <row r="33" spans="1:5" s="1" customFormat="1" ht="12" customHeight="1">
      <c r="A33" s="431" t="s">
        <v>264</v>
      </c>
      <c r="B33" s="412" t="s">
        <v>550</v>
      </c>
      <c r="C33" s="260">
        <v>14218800</v>
      </c>
      <c r="D33" s="394">
        <v>17813200</v>
      </c>
      <c r="E33" s="295">
        <v>10000000</v>
      </c>
    </row>
    <row r="34" spans="1:5" s="1" customFormat="1" ht="12" customHeight="1">
      <c r="A34" s="431" t="s">
        <v>265</v>
      </c>
      <c r="B34" s="412" t="s">
        <v>551</v>
      </c>
      <c r="C34" s="260">
        <v>44694154</v>
      </c>
      <c r="D34" s="394">
        <v>71595099</v>
      </c>
      <c r="E34" s="295">
        <v>42000000</v>
      </c>
    </row>
    <row r="35" spans="1:5" s="1" customFormat="1" ht="12" customHeight="1">
      <c r="A35" s="431" t="s">
        <v>546</v>
      </c>
      <c r="B35" s="412" t="s">
        <v>729</v>
      </c>
      <c r="C35" s="260">
        <v>943108</v>
      </c>
      <c r="D35" s="394">
        <v>841299</v>
      </c>
      <c r="E35" s="295">
        <v>200000</v>
      </c>
    </row>
    <row r="36" spans="1:5" s="1" customFormat="1" ht="12" customHeight="1">
      <c r="A36" s="431" t="s">
        <v>547</v>
      </c>
      <c r="B36" s="412" t="s">
        <v>730</v>
      </c>
      <c r="C36" s="260">
        <v>348180</v>
      </c>
      <c r="D36" s="394">
        <v>846000</v>
      </c>
      <c r="E36" s="295">
        <v>150000</v>
      </c>
    </row>
    <row r="37" spans="1:5" s="1" customFormat="1" ht="12" customHeight="1">
      <c r="A37" s="431" t="s">
        <v>548</v>
      </c>
      <c r="B37" s="412" t="s">
        <v>731</v>
      </c>
      <c r="C37" s="260">
        <v>130000</v>
      </c>
      <c r="D37" s="394">
        <v>129000</v>
      </c>
      <c r="E37" s="295">
        <v>650000</v>
      </c>
    </row>
    <row r="38" spans="1:5" s="1" customFormat="1" ht="12" customHeight="1" thickBot="1">
      <c r="A38" s="432" t="s">
        <v>714</v>
      </c>
      <c r="B38" s="509" t="s">
        <v>732</v>
      </c>
      <c r="C38" s="262">
        <v>1562323</v>
      </c>
      <c r="D38" s="396">
        <v>7138892</v>
      </c>
      <c r="E38" s="301"/>
    </row>
    <row r="39" spans="1:5" s="1" customFormat="1" ht="12" customHeight="1" thickBot="1">
      <c r="A39" s="20" t="s">
        <v>22</v>
      </c>
      <c r="B39" s="21" t="s">
        <v>428</v>
      </c>
      <c r="C39" s="393">
        <f>SUM(C40:C50)</f>
        <v>71668783</v>
      </c>
      <c r="D39" s="393">
        <f>SUM(D40:D50)</f>
        <v>52864222</v>
      </c>
      <c r="E39" s="259">
        <f>SUM(E40:E50)</f>
        <v>55515173</v>
      </c>
    </row>
    <row r="40" spans="1:5" s="1" customFormat="1" ht="12" customHeight="1">
      <c r="A40" s="15" t="s">
        <v>90</v>
      </c>
      <c r="B40" s="411" t="s">
        <v>271</v>
      </c>
      <c r="C40" s="395"/>
      <c r="D40" s="395"/>
      <c r="E40" s="261"/>
    </row>
    <row r="41" spans="1:5" s="1" customFormat="1" ht="12" customHeight="1">
      <c r="A41" s="14" t="s">
        <v>91</v>
      </c>
      <c r="B41" s="412" t="s">
        <v>272</v>
      </c>
      <c r="C41" s="260">
        <v>35711917</v>
      </c>
      <c r="D41" s="394">
        <v>28118868</v>
      </c>
      <c r="E41" s="295">
        <v>25979027</v>
      </c>
    </row>
    <row r="42" spans="1:5" s="1" customFormat="1" ht="12" customHeight="1">
      <c r="A42" s="14" t="s">
        <v>92</v>
      </c>
      <c r="B42" s="412" t="s">
        <v>273</v>
      </c>
      <c r="C42" s="260">
        <v>3541312</v>
      </c>
      <c r="D42" s="394">
        <v>2983075</v>
      </c>
      <c r="E42" s="295">
        <v>5393716</v>
      </c>
    </row>
    <row r="43" spans="1:5" s="1" customFormat="1" ht="12" customHeight="1">
      <c r="A43" s="14" t="s">
        <v>170</v>
      </c>
      <c r="B43" s="412" t="s">
        <v>274</v>
      </c>
      <c r="C43" s="260">
        <v>1070817</v>
      </c>
      <c r="D43" s="394">
        <v>2617165</v>
      </c>
      <c r="E43" s="295"/>
    </row>
    <row r="44" spans="1:5" s="1" customFormat="1" ht="12" customHeight="1">
      <c r="A44" s="14" t="s">
        <v>171</v>
      </c>
      <c r="B44" s="412" t="s">
        <v>275</v>
      </c>
      <c r="C44" s="260">
        <v>6060793</v>
      </c>
      <c r="D44" s="394">
        <v>9612344</v>
      </c>
      <c r="E44" s="295">
        <v>17813380</v>
      </c>
    </row>
    <row r="45" spans="1:5" s="1" customFormat="1" ht="12" customHeight="1">
      <c r="A45" s="14" t="s">
        <v>172</v>
      </c>
      <c r="B45" s="412" t="s">
        <v>276</v>
      </c>
      <c r="C45" s="260">
        <v>14401312</v>
      </c>
      <c r="D45" s="394">
        <v>9163140</v>
      </c>
      <c r="E45" s="295">
        <v>6319050</v>
      </c>
    </row>
    <row r="46" spans="1:5" s="1" customFormat="1" ht="12" customHeight="1">
      <c r="A46" s="14" t="s">
        <v>173</v>
      </c>
      <c r="B46" s="412" t="s">
        <v>277</v>
      </c>
      <c r="C46" s="260"/>
      <c r="D46" s="394"/>
      <c r="E46" s="295"/>
    </row>
    <row r="47" spans="1:5" s="1" customFormat="1" ht="12" customHeight="1">
      <c r="A47" s="14" t="s">
        <v>174</v>
      </c>
      <c r="B47" s="412" t="s">
        <v>553</v>
      </c>
      <c r="C47" s="260">
        <v>10672761</v>
      </c>
      <c r="D47" s="394">
        <v>293</v>
      </c>
      <c r="E47" s="295">
        <v>10000</v>
      </c>
    </row>
    <row r="48" spans="1:5" s="1" customFormat="1" ht="12" customHeight="1">
      <c r="A48" s="14" t="s">
        <v>269</v>
      </c>
      <c r="B48" s="412" t="s">
        <v>279</v>
      </c>
      <c r="C48" s="263">
        <v>6251</v>
      </c>
      <c r="D48" s="397">
        <v>4688</v>
      </c>
      <c r="E48" s="263"/>
    </row>
    <row r="49" spans="1:5" s="1" customFormat="1" ht="12" customHeight="1">
      <c r="A49" s="16" t="s">
        <v>270</v>
      </c>
      <c r="B49" s="413" t="s">
        <v>430</v>
      </c>
      <c r="C49" s="264"/>
      <c r="D49" s="398"/>
      <c r="E49" s="264"/>
    </row>
    <row r="50" spans="1:5" s="1" customFormat="1" ht="12" customHeight="1" thickBot="1">
      <c r="A50" s="16" t="s">
        <v>429</v>
      </c>
      <c r="B50" s="290" t="s">
        <v>280</v>
      </c>
      <c r="C50" s="264">
        <v>203620</v>
      </c>
      <c r="D50" s="398">
        <v>364649</v>
      </c>
      <c r="E50" s="264"/>
    </row>
    <row r="51" spans="1:5" s="1" customFormat="1" ht="12" customHeight="1" thickBot="1">
      <c r="A51" s="20" t="s">
        <v>23</v>
      </c>
      <c r="B51" s="21" t="s">
        <v>281</v>
      </c>
      <c r="C51" s="393">
        <f>SUM(C52:C56)</f>
        <v>18200000</v>
      </c>
      <c r="D51" s="393">
        <f>SUM(D52:D56)</f>
        <v>0</v>
      </c>
      <c r="E51" s="259">
        <f>SUM(E52:E56)</f>
        <v>0</v>
      </c>
    </row>
    <row r="52" spans="1:5" s="1" customFormat="1" ht="12" customHeight="1">
      <c r="A52" s="15" t="s">
        <v>93</v>
      </c>
      <c r="B52" s="411" t="s">
        <v>285</v>
      </c>
      <c r="C52" s="457"/>
      <c r="D52" s="457"/>
      <c r="E52" s="286"/>
    </row>
    <row r="53" spans="1:5" s="1" customFormat="1" ht="12" customHeight="1">
      <c r="A53" s="14" t="s">
        <v>94</v>
      </c>
      <c r="B53" s="412" t="s">
        <v>286</v>
      </c>
      <c r="C53" s="263">
        <v>18200000</v>
      </c>
      <c r="D53" s="397"/>
      <c r="E53" s="263"/>
    </row>
    <row r="54" spans="1:5" s="1" customFormat="1" ht="12" customHeight="1">
      <c r="A54" s="14" t="s">
        <v>282</v>
      </c>
      <c r="B54" s="412" t="s">
        <v>287</v>
      </c>
      <c r="C54" s="397"/>
      <c r="D54" s="397"/>
      <c r="E54" s="263"/>
    </row>
    <row r="55" spans="1:5" s="1" customFormat="1" ht="12" customHeight="1">
      <c r="A55" s="14" t="s">
        <v>283</v>
      </c>
      <c r="B55" s="412" t="s">
        <v>288</v>
      </c>
      <c r="C55" s="397"/>
      <c r="D55" s="397"/>
      <c r="E55" s="263"/>
    </row>
    <row r="56" spans="1:5" s="1" customFormat="1" ht="12" customHeight="1" thickBot="1">
      <c r="A56" s="16" t="s">
        <v>284</v>
      </c>
      <c r="B56" s="290" t="s">
        <v>289</v>
      </c>
      <c r="C56" s="398"/>
      <c r="D56" s="398"/>
      <c r="E56" s="264"/>
    </row>
    <row r="57" spans="1:5" s="1" customFormat="1" ht="12" customHeight="1" thickBot="1">
      <c r="A57" s="20" t="s">
        <v>175</v>
      </c>
      <c r="B57" s="21" t="s">
        <v>290</v>
      </c>
      <c r="C57" s="393">
        <f>SUM(C58:C60)</f>
        <v>0</v>
      </c>
      <c r="D57" s="393">
        <f>SUM(D58:D60)</f>
        <v>1004325</v>
      </c>
      <c r="E57" s="259">
        <f>SUM(E58:E60)</f>
        <v>0</v>
      </c>
    </row>
    <row r="58" spans="1:5" s="1" customFormat="1" ht="12" customHeight="1">
      <c r="A58" s="15" t="s">
        <v>95</v>
      </c>
      <c r="B58" s="411" t="s">
        <v>291</v>
      </c>
      <c r="C58" s="395"/>
      <c r="D58" s="395"/>
      <c r="E58" s="261"/>
    </row>
    <row r="59" spans="1:5" s="1" customFormat="1" ht="12" customHeight="1">
      <c r="A59" s="14" t="s">
        <v>96</v>
      </c>
      <c r="B59" s="412" t="s">
        <v>420</v>
      </c>
      <c r="C59" s="394"/>
      <c r="D59" s="394"/>
      <c r="E59" s="260"/>
    </row>
    <row r="60" spans="1:5" s="1" customFormat="1" ht="12" customHeight="1">
      <c r="A60" s="14" t="s">
        <v>294</v>
      </c>
      <c r="B60" s="412" t="s">
        <v>292</v>
      </c>
      <c r="C60" s="394"/>
      <c r="D60" s="394">
        <v>1004325</v>
      </c>
      <c r="E60" s="260"/>
    </row>
    <row r="61" spans="1:5" s="1" customFormat="1" ht="12" customHeight="1" thickBot="1">
      <c r="A61" s="16" t="s">
        <v>295</v>
      </c>
      <c r="B61" s="290" t="s">
        <v>293</v>
      </c>
      <c r="C61" s="396"/>
      <c r="D61" s="396"/>
      <c r="E61" s="262"/>
    </row>
    <row r="62" spans="1:5" s="1" customFormat="1" ht="12" customHeight="1" thickBot="1">
      <c r="A62" s="20" t="s">
        <v>25</v>
      </c>
      <c r="B62" s="288" t="s">
        <v>296</v>
      </c>
      <c r="C62" s="393">
        <f>SUM(C63:C65)</f>
        <v>16278514</v>
      </c>
      <c r="D62" s="393">
        <f>SUM(D63:D65)</f>
        <v>462242</v>
      </c>
      <c r="E62" s="259">
        <f>SUM(E63:E65)</f>
        <v>0</v>
      </c>
    </row>
    <row r="63" spans="1:5" s="1" customFormat="1" ht="12" customHeight="1">
      <c r="A63" s="15" t="s">
        <v>176</v>
      </c>
      <c r="B63" s="411" t="s">
        <v>298</v>
      </c>
      <c r="C63" s="397"/>
      <c r="D63" s="397"/>
      <c r="E63" s="263"/>
    </row>
    <row r="64" spans="1:5" s="1" customFormat="1" ht="12" customHeight="1">
      <c r="A64" s="14" t="s">
        <v>177</v>
      </c>
      <c r="B64" s="412" t="s">
        <v>421</v>
      </c>
      <c r="C64" s="263">
        <v>15778514</v>
      </c>
      <c r="D64" s="397">
        <v>462242</v>
      </c>
      <c r="E64" s="263"/>
    </row>
    <row r="65" spans="1:5" s="1" customFormat="1" ht="12" customHeight="1">
      <c r="A65" s="14" t="s">
        <v>225</v>
      </c>
      <c r="B65" s="412" t="s">
        <v>299</v>
      </c>
      <c r="C65" s="263">
        <v>500000</v>
      </c>
      <c r="D65" s="397"/>
      <c r="E65" s="263"/>
    </row>
    <row r="66" spans="1:5" s="1" customFormat="1" ht="12" customHeight="1" thickBot="1">
      <c r="A66" s="16" t="s">
        <v>297</v>
      </c>
      <c r="B66" s="290" t="s">
        <v>300</v>
      </c>
      <c r="C66" s="397"/>
      <c r="D66" s="397"/>
      <c r="E66" s="263"/>
    </row>
    <row r="67" spans="1:5" s="1" customFormat="1" ht="12" customHeight="1" thickBot="1">
      <c r="A67" s="482" t="s">
        <v>470</v>
      </c>
      <c r="B67" s="21" t="s">
        <v>301</v>
      </c>
      <c r="C67" s="400">
        <f>+C8+C16+C23+C30+C39+C51+C57+C62</f>
        <v>527026825</v>
      </c>
      <c r="D67" s="400">
        <f>+D8+D16+D23+D30+D39+D51+D57+D62</f>
        <v>511321064</v>
      </c>
      <c r="E67" s="442">
        <f>+E8+E16+E23+E30+E39+E51+E57+E62</f>
        <v>563046725</v>
      </c>
    </row>
    <row r="68" spans="1:5" s="1" customFormat="1" ht="12" customHeight="1" thickBot="1">
      <c r="A68" s="458" t="s">
        <v>302</v>
      </c>
      <c r="B68" s="288" t="s">
        <v>537</v>
      </c>
      <c r="C68" s="393">
        <f>SUM(C69:C71)</f>
        <v>0</v>
      </c>
      <c r="D68" s="393">
        <f>SUM(D69:D71)</f>
        <v>0</v>
      </c>
      <c r="E68" s="259">
        <f>SUM(E69:E71)</f>
        <v>0</v>
      </c>
    </row>
    <row r="69" spans="1:5" s="1" customFormat="1" ht="12" customHeight="1">
      <c r="A69" s="15" t="s">
        <v>331</v>
      </c>
      <c r="B69" s="411" t="s">
        <v>304</v>
      </c>
      <c r="C69" s="397"/>
      <c r="D69" s="397"/>
      <c r="E69" s="263"/>
    </row>
    <row r="70" spans="1:5" s="1" customFormat="1" ht="12" customHeight="1">
      <c r="A70" s="14" t="s">
        <v>340</v>
      </c>
      <c r="B70" s="412" t="s">
        <v>305</v>
      </c>
      <c r="C70" s="397"/>
      <c r="D70" s="397"/>
      <c r="E70" s="263"/>
    </row>
    <row r="71" spans="1:5" s="1" customFormat="1" ht="12" customHeight="1" thickBot="1">
      <c r="A71" s="16" t="s">
        <v>341</v>
      </c>
      <c r="B71" s="476" t="s">
        <v>455</v>
      </c>
      <c r="C71" s="397"/>
      <c r="D71" s="397"/>
      <c r="E71" s="263"/>
    </row>
    <row r="72" spans="1:5" s="1" customFormat="1" ht="12" customHeight="1" thickBot="1">
      <c r="A72" s="458" t="s">
        <v>307</v>
      </c>
      <c r="B72" s="288" t="s">
        <v>308</v>
      </c>
      <c r="C72" s="393">
        <f>SUM(C73:C76)</f>
        <v>0</v>
      </c>
      <c r="D72" s="393">
        <f>SUM(D73:D76)</f>
        <v>0</v>
      </c>
      <c r="E72" s="259">
        <f>SUM(E73:E76)</f>
        <v>0</v>
      </c>
    </row>
    <row r="73" spans="1:5" s="1" customFormat="1" ht="12" customHeight="1">
      <c r="A73" s="15" t="s">
        <v>144</v>
      </c>
      <c r="B73" s="554" t="s">
        <v>309</v>
      </c>
      <c r="C73" s="397"/>
      <c r="D73" s="397"/>
      <c r="E73" s="263"/>
    </row>
    <row r="74" spans="1:7" s="1" customFormat="1" ht="13.5" customHeight="1">
      <c r="A74" s="14" t="s">
        <v>145</v>
      </c>
      <c r="B74" s="554" t="s">
        <v>565</v>
      </c>
      <c r="C74" s="397"/>
      <c r="D74" s="397"/>
      <c r="E74" s="263"/>
      <c r="G74" s="36"/>
    </row>
    <row r="75" spans="1:5" s="1" customFormat="1" ht="12" customHeight="1">
      <c r="A75" s="14" t="s">
        <v>332</v>
      </c>
      <c r="B75" s="554" t="s">
        <v>310</v>
      </c>
      <c r="C75" s="397"/>
      <c r="D75" s="397"/>
      <c r="E75" s="263"/>
    </row>
    <row r="76" spans="1:5" s="1" customFormat="1" ht="12" customHeight="1" thickBot="1">
      <c r="A76" s="16" t="s">
        <v>333</v>
      </c>
      <c r="B76" s="555" t="s">
        <v>566</v>
      </c>
      <c r="C76" s="397"/>
      <c r="D76" s="397"/>
      <c r="E76" s="263"/>
    </row>
    <row r="77" spans="1:5" s="1" customFormat="1" ht="12" customHeight="1" thickBot="1">
      <c r="A77" s="458" t="s">
        <v>311</v>
      </c>
      <c r="B77" s="288" t="s">
        <v>312</v>
      </c>
      <c r="C77" s="393">
        <f>SUM(C78:C79)</f>
        <v>316649437</v>
      </c>
      <c r="D77" s="393">
        <f>SUM(D78:D79)</f>
        <v>266713622</v>
      </c>
      <c r="E77" s="259">
        <f>SUM(E78:E79)</f>
        <v>247486468</v>
      </c>
    </row>
    <row r="78" spans="1:5" s="1" customFormat="1" ht="12" customHeight="1">
      <c r="A78" s="15" t="s">
        <v>334</v>
      </c>
      <c r="B78" s="411" t="s">
        <v>313</v>
      </c>
      <c r="C78" s="263">
        <v>316649437</v>
      </c>
      <c r="D78" s="397">
        <v>266713622</v>
      </c>
      <c r="E78" s="399">
        <v>247486468</v>
      </c>
    </row>
    <row r="79" spans="1:5" s="1" customFormat="1" ht="12" customHeight="1" thickBot="1">
      <c r="A79" s="16" t="s">
        <v>335</v>
      </c>
      <c r="B79" s="290" t="s">
        <v>314</v>
      </c>
      <c r="C79" s="397"/>
      <c r="D79" s="397"/>
      <c r="E79" s="263"/>
    </row>
    <row r="80" spans="1:5" s="1" customFormat="1" ht="12" customHeight="1" thickBot="1">
      <c r="A80" s="458" t="s">
        <v>315</v>
      </c>
      <c r="B80" s="288" t="s">
        <v>316</v>
      </c>
      <c r="C80" s="393">
        <f>SUM(C81:C83)</f>
        <v>4440354</v>
      </c>
      <c r="D80" s="393">
        <f>SUM(D81:D83)</f>
        <v>16685273</v>
      </c>
      <c r="E80" s="259">
        <f>SUM(E81:E83)</f>
        <v>0</v>
      </c>
    </row>
    <row r="81" spans="1:5" s="1" customFormat="1" ht="12" customHeight="1">
      <c r="A81" s="15" t="s">
        <v>336</v>
      </c>
      <c r="B81" s="411" t="s">
        <v>317</v>
      </c>
      <c r="C81" s="263">
        <v>4440354</v>
      </c>
      <c r="D81" s="397">
        <v>16685273</v>
      </c>
      <c r="E81" s="263"/>
    </row>
    <row r="82" spans="1:5" s="1" customFormat="1" ht="12" customHeight="1">
      <c r="A82" s="14" t="s">
        <v>337</v>
      </c>
      <c r="B82" s="412" t="s">
        <v>318</v>
      </c>
      <c r="C82" s="397"/>
      <c r="D82" s="397"/>
      <c r="E82" s="263"/>
    </row>
    <row r="83" spans="1:5" s="1" customFormat="1" ht="12" customHeight="1" thickBot="1">
      <c r="A83" s="16" t="s">
        <v>338</v>
      </c>
      <c r="B83" s="290" t="s">
        <v>567</v>
      </c>
      <c r="C83" s="397"/>
      <c r="D83" s="397"/>
      <c r="E83" s="263"/>
    </row>
    <row r="84" spans="1:5" s="1" customFormat="1" ht="12" customHeight="1" thickBot="1">
      <c r="A84" s="458" t="s">
        <v>319</v>
      </c>
      <c r="B84" s="288" t="s">
        <v>339</v>
      </c>
      <c r="C84" s="393">
        <f>SUM(C85:C88)</f>
        <v>0</v>
      </c>
      <c r="D84" s="393">
        <f>SUM(D85:D88)</f>
        <v>0</v>
      </c>
      <c r="E84" s="259">
        <f>SUM(E85:E88)</f>
        <v>0</v>
      </c>
    </row>
    <row r="85" spans="1:5" s="1" customFormat="1" ht="12" customHeight="1">
      <c r="A85" s="415" t="s">
        <v>320</v>
      </c>
      <c r="B85" s="411" t="s">
        <v>321</v>
      </c>
      <c r="C85" s="397"/>
      <c r="D85" s="397"/>
      <c r="E85" s="263"/>
    </row>
    <row r="86" spans="1:5" s="1" customFormat="1" ht="12" customHeight="1">
      <c r="A86" s="416" t="s">
        <v>322</v>
      </c>
      <c r="B86" s="412" t="s">
        <v>323</v>
      </c>
      <c r="C86" s="397"/>
      <c r="D86" s="397"/>
      <c r="E86" s="263"/>
    </row>
    <row r="87" spans="1:5" s="1" customFormat="1" ht="12" customHeight="1">
      <c r="A87" s="416" t="s">
        <v>324</v>
      </c>
      <c r="B87" s="412" t="s">
        <v>325</v>
      </c>
      <c r="C87" s="397"/>
      <c r="D87" s="397"/>
      <c r="E87" s="263"/>
    </row>
    <row r="88" spans="1:5" s="1" customFormat="1" ht="12" customHeight="1" thickBot="1">
      <c r="A88" s="417" t="s">
        <v>326</v>
      </c>
      <c r="B88" s="290" t="s">
        <v>327</v>
      </c>
      <c r="C88" s="397"/>
      <c r="D88" s="397"/>
      <c r="E88" s="263"/>
    </row>
    <row r="89" spans="1:5" s="1" customFormat="1" ht="12" customHeight="1" thickBot="1">
      <c r="A89" s="458" t="s">
        <v>328</v>
      </c>
      <c r="B89" s="288" t="s">
        <v>469</v>
      </c>
      <c r="C89" s="460"/>
      <c r="D89" s="460"/>
      <c r="E89" s="461"/>
    </row>
    <row r="90" spans="1:5" s="1" customFormat="1" ht="12" customHeight="1" thickBot="1">
      <c r="A90" s="458" t="s">
        <v>330</v>
      </c>
      <c r="B90" s="288" t="s">
        <v>329</v>
      </c>
      <c r="C90" s="460"/>
      <c r="D90" s="460"/>
      <c r="E90" s="461"/>
    </row>
    <row r="91" spans="1:5" s="1" customFormat="1" ht="12" customHeight="1" thickBot="1">
      <c r="A91" s="458" t="s">
        <v>342</v>
      </c>
      <c r="B91" s="418" t="s">
        <v>472</v>
      </c>
      <c r="C91" s="400">
        <f>+C68+C72+C77+C80+C84+C90+C89</f>
        <v>321089791</v>
      </c>
      <c r="D91" s="400">
        <f>+D68+D72+D77+D80+D84+D90+D89</f>
        <v>283398895</v>
      </c>
      <c r="E91" s="442">
        <f>+E68+E72+E77+E80+E84+E90+E89</f>
        <v>247486468</v>
      </c>
    </row>
    <row r="92" spans="1:5" s="1" customFormat="1" ht="12" customHeight="1" thickBot="1">
      <c r="A92" s="459" t="s">
        <v>471</v>
      </c>
      <c r="B92" s="419" t="s">
        <v>473</v>
      </c>
      <c r="C92" s="400">
        <f>+C67+C91</f>
        <v>848116616</v>
      </c>
      <c r="D92" s="400">
        <f>+D67+D91</f>
        <v>794719959</v>
      </c>
      <c r="E92" s="442">
        <f>+E67+E91</f>
        <v>810533193</v>
      </c>
    </row>
    <row r="93" spans="1:5" s="1" customFormat="1" ht="12" customHeight="1">
      <c r="A93" s="365"/>
      <c r="B93" s="366"/>
      <c r="C93" s="367"/>
      <c r="D93" s="368"/>
      <c r="E93" s="369"/>
    </row>
    <row r="94" spans="1:5" s="1" customFormat="1" ht="12" customHeight="1">
      <c r="A94" s="729" t="s">
        <v>46</v>
      </c>
      <c r="B94" s="729"/>
      <c r="C94" s="729"/>
      <c r="D94" s="729"/>
      <c r="E94" s="729"/>
    </row>
    <row r="95" spans="1:5" s="1" customFormat="1" ht="12" customHeight="1" thickBot="1">
      <c r="A95" s="726" t="s">
        <v>148</v>
      </c>
      <c r="B95" s="726"/>
      <c r="C95" s="380"/>
      <c r="D95" s="137"/>
      <c r="E95" s="303" t="str">
        <f>E5</f>
        <v>Forintban!</v>
      </c>
    </row>
    <row r="96" spans="1:6" s="1" customFormat="1" ht="24" customHeight="1" thickBot="1">
      <c r="A96" s="23" t="s">
        <v>16</v>
      </c>
      <c r="B96" s="24" t="s">
        <v>47</v>
      </c>
      <c r="C96" s="24" t="str">
        <f>+C6</f>
        <v>2021. évi tény</v>
      </c>
      <c r="D96" s="24" t="str">
        <f>+D6</f>
        <v>2022. évi várható</v>
      </c>
      <c r="E96" s="155" t="str">
        <f>+E6</f>
        <v>2023. évi előirányzat</v>
      </c>
      <c r="F96" s="145"/>
    </row>
    <row r="97" spans="1:6" s="1" customFormat="1" ht="12" customHeight="1" thickBot="1">
      <c r="A97" s="28" t="s">
        <v>487</v>
      </c>
      <c r="B97" s="29" t="s">
        <v>488</v>
      </c>
      <c r="C97" s="29" t="s">
        <v>489</v>
      </c>
      <c r="D97" s="29" t="s">
        <v>491</v>
      </c>
      <c r="E97" s="443" t="s">
        <v>490</v>
      </c>
      <c r="F97" s="145"/>
    </row>
    <row r="98" spans="1:6" s="1" customFormat="1" ht="15" customHeight="1" thickBot="1">
      <c r="A98" s="22" t="s">
        <v>18</v>
      </c>
      <c r="B98" s="27" t="s">
        <v>431</v>
      </c>
      <c r="C98" s="392">
        <f>C99+C100+C101+C102+C103+C116</f>
        <v>426440773</v>
      </c>
      <c r="D98" s="392">
        <f>D99+D100+D101+D102+D103+D116</f>
        <v>469444092</v>
      </c>
      <c r="E98" s="485">
        <f>E99+E100+E101+E102+E103+E116</f>
        <v>683023394</v>
      </c>
      <c r="F98" s="145"/>
    </row>
    <row r="99" spans="1:5" s="1" customFormat="1" ht="12.75" customHeight="1">
      <c r="A99" s="17" t="s">
        <v>97</v>
      </c>
      <c r="B99" s="10" t="s">
        <v>48</v>
      </c>
      <c r="C99" s="486">
        <v>163979023</v>
      </c>
      <c r="D99" s="492">
        <v>199164001</v>
      </c>
      <c r="E99" s="294">
        <v>240567103</v>
      </c>
    </row>
    <row r="100" spans="1:5" ht="16.5" customHeight="1">
      <c r="A100" s="14" t="s">
        <v>98</v>
      </c>
      <c r="B100" s="8" t="s">
        <v>178</v>
      </c>
      <c r="C100" s="260">
        <v>25040334</v>
      </c>
      <c r="D100" s="394">
        <v>30919657</v>
      </c>
      <c r="E100" s="295">
        <v>35933446</v>
      </c>
    </row>
    <row r="101" spans="1:5" ht="15.75">
      <c r="A101" s="14" t="s">
        <v>99</v>
      </c>
      <c r="B101" s="8" t="s">
        <v>135</v>
      </c>
      <c r="C101" s="262">
        <v>168005320</v>
      </c>
      <c r="D101" s="396">
        <v>169147310</v>
      </c>
      <c r="E101" s="297">
        <v>277757793</v>
      </c>
    </row>
    <row r="102" spans="1:5" s="35" customFormat="1" ht="12" customHeight="1">
      <c r="A102" s="14" t="s">
        <v>100</v>
      </c>
      <c r="B102" s="11" t="s">
        <v>179</v>
      </c>
      <c r="C102" s="262">
        <v>3623347</v>
      </c>
      <c r="D102" s="396">
        <v>2808500</v>
      </c>
      <c r="E102" s="297">
        <v>5840000</v>
      </c>
    </row>
    <row r="103" spans="1:5" ht="12" customHeight="1">
      <c r="A103" s="14" t="s">
        <v>111</v>
      </c>
      <c r="B103" s="19" t="s">
        <v>180</v>
      </c>
      <c r="C103" s="262">
        <v>65792749</v>
      </c>
      <c r="D103" s="396">
        <v>67404624</v>
      </c>
      <c r="E103" s="297">
        <v>78130600</v>
      </c>
    </row>
    <row r="104" spans="1:5" ht="12" customHeight="1">
      <c r="A104" s="14" t="s">
        <v>101</v>
      </c>
      <c r="B104" s="8" t="s">
        <v>436</v>
      </c>
      <c r="C104" s="262"/>
      <c r="D104" s="396">
        <v>36830</v>
      </c>
      <c r="E104" s="297"/>
    </row>
    <row r="105" spans="1:5" ht="12" customHeight="1">
      <c r="A105" s="14" t="s">
        <v>102</v>
      </c>
      <c r="B105" s="141" t="s">
        <v>435</v>
      </c>
      <c r="C105" s="262"/>
      <c r="D105" s="396">
        <v>2961554</v>
      </c>
      <c r="E105" s="297">
        <v>13722889</v>
      </c>
    </row>
    <row r="106" spans="1:5" ht="12" customHeight="1">
      <c r="A106" s="14" t="s">
        <v>112</v>
      </c>
      <c r="B106" s="141" t="s">
        <v>434</v>
      </c>
      <c r="C106" s="262">
        <v>5892108</v>
      </c>
      <c r="D106" s="396"/>
      <c r="E106" s="297"/>
    </row>
    <row r="107" spans="1:5" ht="12" customHeight="1">
      <c r="A107" s="14" t="s">
        <v>113</v>
      </c>
      <c r="B107" s="139" t="s">
        <v>345</v>
      </c>
      <c r="C107" s="262"/>
      <c r="D107" s="396"/>
      <c r="E107" s="297"/>
    </row>
    <row r="108" spans="1:5" ht="12" customHeight="1">
      <c r="A108" s="14" t="s">
        <v>114</v>
      </c>
      <c r="B108" s="140" t="s">
        <v>346</v>
      </c>
      <c r="C108" s="262"/>
      <c r="D108" s="396"/>
      <c r="E108" s="297"/>
    </row>
    <row r="109" spans="1:5" ht="12" customHeight="1">
      <c r="A109" s="14" t="s">
        <v>115</v>
      </c>
      <c r="B109" s="140" t="s">
        <v>347</v>
      </c>
      <c r="C109" s="262"/>
      <c r="D109" s="396"/>
      <c r="E109" s="297"/>
    </row>
    <row r="110" spans="1:5" ht="12" customHeight="1">
      <c r="A110" s="14" t="s">
        <v>117</v>
      </c>
      <c r="B110" s="139" t="s">
        <v>348</v>
      </c>
      <c r="C110" s="262">
        <v>45500540</v>
      </c>
      <c r="D110" s="396">
        <v>51400677</v>
      </c>
      <c r="E110" s="297">
        <v>62389542</v>
      </c>
    </row>
    <row r="111" spans="1:5" ht="12" customHeight="1">
      <c r="A111" s="14" t="s">
        <v>181</v>
      </c>
      <c r="B111" s="139" t="s">
        <v>349</v>
      </c>
      <c r="C111" s="262"/>
      <c r="D111" s="396"/>
      <c r="E111" s="297"/>
    </row>
    <row r="112" spans="1:5" ht="12" customHeight="1">
      <c r="A112" s="14" t="s">
        <v>343</v>
      </c>
      <c r="B112" s="140" t="s">
        <v>350</v>
      </c>
      <c r="C112" s="262"/>
      <c r="D112" s="396"/>
      <c r="E112" s="297"/>
    </row>
    <row r="113" spans="1:5" ht="12" customHeight="1">
      <c r="A113" s="13" t="s">
        <v>344</v>
      </c>
      <c r="B113" s="141" t="s">
        <v>351</v>
      </c>
      <c r="C113" s="262"/>
      <c r="D113" s="396"/>
      <c r="E113" s="297"/>
    </row>
    <row r="114" spans="1:5" ht="12" customHeight="1">
      <c r="A114" s="14" t="s">
        <v>432</v>
      </c>
      <c r="B114" s="141" t="s">
        <v>352</v>
      </c>
      <c r="C114" s="262"/>
      <c r="D114" s="396"/>
      <c r="E114" s="297"/>
    </row>
    <row r="115" spans="1:5" ht="12" customHeight="1">
      <c r="A115" s="16" t="s">
        <v>433</v>
      </c>
      <c r="B115" s="141" t="s">
        <v>353</v>
      </c>
      <c r="C115" s="262">
        <v>14400101</v>
      </c>
      <c r="D115" s="396">
        <v>13005563</v>
      </c>
      <c r="E115" s="297">
        <v>2018169</v>
      </c>
    </row>
    <row r="116" spans="1:5" ht="12" customHeight="1">
      <c r="A116" s="14" t="s">
        <v>437</v>
      </c>
      <c r="B116" s="11" t="s">
        <v>49</v>
      </c>
      <c r="C116" s="260"/>
      <c r="D116" s="394"/>
      <c r="E116" s="295">
        <v>44794452</v>
      </c>
    </row>
    <row r="117" spans="1:5" ht="12" customHeight="1">
      <c r="A117" s="14" t="s">
        <v>438</v>
      </c>
      <c r="B117" s="8" t="s">
        <v>440</v>
      </c>
      <c r="C117" s="260"/>
      <c r="D117" s="394"/>
      <c r="E117" s="295">
        <v>36937651</v>
      </c>
    </row>
    <row r="118" spans="1:5" ht="12" customHeight="1" thickBot="1">
      <c r="A118" s="18" t="s">
        <v>439</v>
      </c>
      <c r="B118" s="480" t="s">
        <v>441</v>
      </c>
      <c r="C118" s="487"/>
      <c r="D118" s="493"/>
      <c r="E118" s="301">
        <v>7856801</v>
      </c>
    </row>
    <row r="119" spans="1:5" ht="12" customHeight="1" thickBot="1">
      <c r="A119" s="477" t="s">
        <v>19</v>
      </c>
      <c r="B119" s="478" t="s">
        <v>354</v>
      </c>
      <c r="C119" s="494">
        <f>+C120+C122+C124</f>
        <v>150585277</v>
      </c>
      <c r="D119" s="494">
        <f>+D120+D122+D124</f>
        <v>52803729</v>
      </c>
      <c r="E119" s="488">
        <f>+E120+E122+E124</f>
        <v>122032133</v>
      </c>
    </row>
    <row r="120" spans="1:5" ht="12" customHeight="1">
      <c r="A120" s="15" t="s">
        <v>103</v>
      </c>
      <c r="B120" s="8" t="s">
        <v>224</v>
      </c>
      <c r="C120" s="261">
        <v>112623429</v>
      </c>
      <c r="D120" s="395">
        <v>48270886</v>
      </c>
      <c r="E120" s="296">
        <v>117796696</v>
      </c>
    </row>
    <row r="121" spans="1:5" ht="15.75">
      <c r="A121" s="15" t="s">
        <v>104</v>
      </c>
      <c r="B121" s="12" t="s">
        <v>358</v>
      </c>
      <c r="C121" s="261">
        <v>22950066</v>
      </c>
      <c r="D121" s="395"/>
      <c r="E121" s="296"/>
    </row>
    <row r="122" spans="1:5" ht="12" customHeight="1">
      <c r="A122" s="15" t="s">
        <v>105</v>
      </c>
      <c r="B122" s="12" t="s">
        <v>182</v>
      </c>
      <c r="C122" s="260">
        <v>37961848</v>
      </c>
      <c r="D122" s="394"/>
      <c r="E122" s="295"/>
    </row>
    <row r="123" spans="1:5" ht="12" customHeight="1">
      <c r="A123" s="15" t="s">
        <v>106</v>
      </c>
      <c r="B123" s="12" t="s">
        <v>359</v>
      </c>
      <c r="C123" s="710"/>
      <c r="D123" s="394"/>
      <c r="E123" s="260"/>
    </row>
    <row r="124" spans="1:5" ht="12" customHeight="1">
      <c r="A124" s="15" t="s">
        <v>107</v>
      </c>
      <c r="B124" s="290" t="s">
        <v>226</v>
      </c>
      <c r="C124" s="710"/>
      <c r="D124" s="394">
        <v>4532843</v>
      </c>
      <c r="E124" s="260">
        <v>4235437</v>
      </c>
    </row>
    <row r="125" spans="1:5" ht="12" customHeight="1">
      <c r="A125" s="15" t="s">
        <v>116</v>
      </c>
      <c r="B125" s="289" t="s">
        <v>422</v>
      </c>
      <c r="C125" s="710"/>
      <c r="D125" s="394"/>
      <c r="E125" s="260"/>
    </row>
    <row r="126" spans="1:5" ht="12" customHeight="1">
      <c r="A126" s="15" t="s">
        <v>118</v>
      </c>
      <c r="B126" s="407" t="s">
        <v>364</v>
      </c>
      <c r="C126" s="710"/>
      <c r="D126" s="394"/>
      <c r="E126" s="260"/>
    </row>
    <row r="127" spans="1:5" ht="12" customHeight="1">
      <c r="A127" s="15" t="s">
        <v>183</v>
      </c>
      <c r="B127" s="140" t="s">
        <v>347</v>
      </c>
      <c r="C127" s="710"/>
      <c r="D127" s="394"/>
      <c r="E127" s="260"/>
    </row>
    <row r="128" spans="1:5" ht="12" customHeight="1">
      <c r="A128" s="15" t="s">
        <v>184</v>
      </c>
      <c r="B128" s="140" t="s">
        <v>363</v>
      </c>
      <c r="C128" s="710"/>
      <c r="D128" s="394"/>
      <c r="E128" s="260">
        <v>2235437</v>
      </c>
    </row>
    <row r="129" spans="1:5" ht="12" customHeight="1">
      <c r="A129" s="15" t="s">
        <v>185</v>
      </c>
      <c r="B129" s="140" t="s">
        <v>362</v>
      </c>
      <c r="C129" s="710"/>
      <c r="D129" s="394"/>
      <c r="E129" s="260"/>
    </row>
    <row r="130" spans="1:5" ht="12" customHeight="1">
      <c r="A130" s="15" t="s">
        <v>355</v>
      </c>
      <c r="B130" s="140" t="s">
        <v>350</v>
      </c>
      <c r="C130" s="710"/>
      <c r="D130" s="394"/>
      <c r="E130" s="260">
        <v>2000000</v>
      </c>
    </row>
    <row r="131" spans="1:5" ht="12" customHeight="1">
      <c r="A131" s="15" t="s">
        <v>356</v>
      </c>
      <c r="B131" s="140" t="s">
        <v>361</v>
      </c>
      <c r="C131" s="394"/>
      <c r="D131" s="394"/>
      <c r="E131" s="260"/>
    </row>
    <row r="132" spans="1:5" ht="12" customHeight="1" thickBot="1">
      <c r="A132" s="13" t="s">
        <v>357</v>
      </c>
      <c r="B132" s="140" t="s">
        <v>360</v>
      </c>
      <c r="C132" s="396"/>
      <c r="D132" s="396"/>
      <c r="E132" s="262"/>
    </row>
    <row r="133" spans="1:5" ht="12" customHeight="1" thickBot="1">
      <c r="A133" s="20" t="s">
        <v>20</v>
      </c>
      <c r="B133" s="121" t="s">
        <v>442</v>
      </c>
      <c r="C133" s="393">
        <f>+C98+C119</f>
        <v>577026050</v>
      </c>
      <c r="D133" s="393">
        <f>+D98+D119</f>
        <v>522247821</v>
      </c>
      <c r="E133" s="259">
        <f>+E98+E119</f>
        <v>805055527</v>
      </c>
    </row>
    <row r="134" spans="1:5" ht="12" customHeight="1" thickBot="1">
      <c r="A134" s="20" t="s">
        <v>21</v>
      </c>
      <c r="B134" s="121" t="s">
        <v>443</v>
      </c>
      <c r="C134" s="393">
        <f>+C135+C136+C137</f>
        <v>0</v>
      </c>
      <c r="D134" s="393">
        <f>+D135+D136+D137</f>
        <v>0</v>
      </c>
      <c r="E134" s="259">
        <f>+E135+E136+E137</f>
        <v>0</v>
      </c>
    </row>
    <row r="135" spans="1:5" ht="12" customHeight="1">
      <c r="A135" s="15" t="s">
        <v>262</v>
      </c>
      <c r="B135" s="12" t="s">
        <v>450</v>
      </c>
      <c r="C135" s="394"/>
      <c r="D135" s="394"/>
      <c r="E135" s="260"/>
    </row>
    <row r="136" spans="1:5" ht="12" customHeight="1">
      <c r="A136" s="15" t="s">
        <v>263</v>
      </c>
      <c r="B136" s="12" t="s">
        <v>451</v>
      </c>
      <c r="C136" s="394"/>
      <c r="D136" s="394"/>
      <c r="E136" s="260"/>
    </row>
    <row r="137" spans="1:5" ht="12" customHeight="1" thickBot="1">
      <c r="A137" s="13" t="s">
        <v>264</v>
      </c>
      <c r="B137" s="12" t="s">
        <v>452</v>
      </c>
      <c r="C137" s="394"/>
      <c r="D137" s="394"/>
      <c r="E137" s="260"/>
    </row>
    <row r="138" spans="1:5" ht="12" customHeight="1" thickBot="1">
      <c r="A138" s="20" t="s">
        <v>22</v>
      </c>
      <c r="B138" s="121" t="s">
        <v>444</v>
      </c>
      <c r="C138" s="393">
        <f>SUM(C139:C144)</f>
        <v>0</v>
      </c>
      <c r="D138" s="393">
        <f>SUM(D139:D144)</f>
        <v>0</v>
      </c>
      <c r="E138" s="259">
        <f>SUM(E139:E144)</f>
        <v>0</v>
      </c>
    </row>
    <row r="139" spans="1:5" ht="12" customHeight="1">
      <c r="A139" s="15" t="s">
        <v>90</v>
      </c>
      <c r="B139" s="9" t="s">
        <v>453</v>
      </c>
      <c r="C139" s="394"/>
      <c r="D139" s="394"/>
      <c r="E139" s="260"/>
    </row>
    <row r="140" spans="1:5" ht="12" customHeight="1">
      <c r="A140" s="15" t="s">
        <v>91</v>
      </c>
      <c r="B140" s="9" t="s">
        <v>445</v>
      </c>
      <c r="C140" s="394"/>
      <c r="D140" s="394"/>
      <c r="E140" s="260"/>
    </row>
    <row r="141" spans="1:5" ht="12" customHeight="1">
      <c r="A141" s="15" t="s">
        <v>92</v>
      </c>
      <c r="B141" s="9" t="s">
        <v>446</v>
      </c>
      <c r="C141" s="394"/>
      <c r="D141" s="394"/>
      <c r="E141" s="260"/>
    </row>
    <row r="142" spans="1:5" ht="12" customHeight="1">
      <c r="A142" s="15" t="s">
        <v>170</v>
      </c>
      <c r="B142" s="9" t="s">
        <v>447</v>
      </c>
      <c r="C142" s="394"/>
      <c r="D142" s="394"/>
      <c r="E142" s="260"/>
    </row>
    <row r="143" spans="1:5" ht="12" customHeight="1">
      <c r="A143" s="15" t="s">
        <v>171</v>
      </c>
      <c r="B143" s="9" t="s">
        <v>448</v>
      </c>
      <c r="C143" s="394"/>
      <c r="D143" s="394"/>
      <c r="E143" s="260"/>
    </row>
    <row r="144" spans="1:5" ht="12" customHeight="1" thickBot="1">
      <c r="A144" s="13" t="s">
        <v>172</v>
      </c>
      <c r="B144" s="9" t="s">
        <v>449</v>
      </c>
      <c r="C144" s="394"/>
      <c r="D144" s="394"/>
      <c r="E144" s="260"/>
    </row>
    <row r="145" spans="1:5" ht="12" customHeight="1" thickBot="1">
      <c r="A145" s="20" t="s">
        <v>23</v>
      </c>
      <c r="B145" s="121" t="s">
        <v>457</v>
      </c>
      <c r="C145" s="400">
        <f>+C146+C147+C148+C149</f>
        <v>4376944</v>
      </c>
      <c r="D145" s="400">
        <f>+D146+D147+D148+D149</f>
        <v>5477666</v>
      </c>
      <c r="E145" s="442">
        <f>+E146+E147+E148+E149</f>
        <v>5477666</v>
      </c>
    </row>
    <row r="146" spans="1:5" ht="12" customHeight="1">
      <c r="A146" s="15" t="s">
        <v>93</v>
      </c>
      <c r="B146" s="9" t="s">
        <v>365</v>
      </c>
      <c r="C146" s="394">
        <v>4376944</v>
      </c>
      <c r="D146" s="394">
        <v>5477666</v>
      </c>
      <c r="E146" s="260">
        <v>5477666</v>
      </c>
    </row>
    <row r="147" spans="1:5" ht="12" customHeight="1">
      <c r="A147" s="15" t="s">
        <v>94</v>
      </c>
      <c r="B147" s="9" t="s">
        <v>366</v>
      </c>
      <c r="C147" s="260"/>
      <c r="D147" s="394"/>
      <c r="E147" s="260"/>
    </row>
    <row r="148" spans="1:5" ht="12" customHeight="1">
      <c r="A148" s="15" t="s">
        <v>282</v>
      </c>
      <c r="B148" s="9" t="s">
        <v>458</v>
      </c>
      <c r="C148" s="394"/>
      <c r="D148" s="394"/>
      <c r="E148" s="260"/>
    </row>
    <row r="149" spans="1:5" ht="12" customHeight="1" thickBot="1">
      <c r="A149" s="13" t="s">
        <v>283</v>
      </c>
      <c r="B149" s="7" t="s">
        <v>384</v>
      </c>
      <c r="C149" s="394"/>
      <c r="D149" s="394"/>
      <c r="E149" s="260"/>
    </row>
    <row r="150" spans="1:5" ht="12" customHeight="1" thickBot="1">
      <c r="A150" s="20" t="s">
        <v>24</v>
      </c>
      <c r="B150" s="121" t="s">
        <v>459</v>
      </c>
      <c r="C150" s="495">
        <f>SUM(C151:C155)</f>
        <v>0</v>
      </c>
      <c r="D150" s="495">
        <f>SUM(D151:D155)</f>
        <v>0</v>
      </c>
      <c r="E150" s="489">
        <f>SUM(E151:E155)</f>
        <v>0</v>
      </c>
    </row>
    <row r="151" spans="1:5" ht="12" customHeight="1">
      <c r="A151" s="15" t="s">
        <v>95</v>
      </c>
      <c r="B151" s="9" t="s">
        <v>454</v>
      </c>
      <c r="C151" s="394"/>
      <c r="D151" s="394"/>
      <c r="E151" s="260"/>
    </row>
    <row r="152" spans="1:5" ht="12" customHeight="1">
      <c r="A152" s="15" t="s">
        <v>96</v>
      </c>
      <c r="B152" s="9" t="s">
        <v>461</v>
      </c>
      <c r="C152" s="394"/>
      <c r="D152" s="394"/>
      <c r="E152" s="260"/>
    </row>
    <row r="153" spans="1:5" ht="12" customHeight="1">
      <c r="A153" s="15" t="s">
        <v>294</v>
      </c>
      <c r="B153" s="9" t="s">
        <v>456</v>
      </c>
      <c r="C153" s="394"/>
      <c r="D153" s="394"/>
      <c r="E153" s="260"/>
    </row>
    <row r="154" spans="1:5" ht="12" customHeight="1">
      <c r="A154" s="15" t="s">
        <v>295</v>
      </c>
      <c r="B154" s="9" t="s">
        <v>462</v>
      </c>
      <c r="C154" s="394"/>
      <c r="D154" s="394"/>
      <c r="E154" s="260"/>
    </row>
    <row r="155" spans="1:5" ht="12" customHeight="1" thickBot="1">
      <c r="A155" s="15" t="s">
        <v>460</v>
      </c>
      <c r="B155" s="9" t="s">
        <v>463</v>
      </c>
      <c r="C155" s="394"/>
      <c r="D155" s="394"/>
      <c r="E155" s="260"/>
    </row>
    <row r="156" spans="1:5" ht="12" customHeight="1" thickBot="1">
      <c r="A156" s="20" t="s">
        <v>25</v>
      </c>
      <c r="B156" s="121" t="s">
        <v>464</v>
      </c>
      <c r="C156" s="496"/>
      <c r="D156" s="496"/>
      <c r="E156" s="490"/>
    </row>
    <row r="157" spans="1:5" ht="12" customHeight="1" thickBot="1">
      <c r="A157" s="20" t="s">
        <v>26</v>
      </c>
      <c r="B157" s="121" t="s">
        <v>465</v>
      </c>
      <c r="C157" s="496"/>
      <c r="D157" s="496"/>
      <c r="E157" s="490"/>
    </row>
    <row r="158" spans="1:6" ht="15" customHeight="1" thickBot="1">
      <c r="A158" s="20" t="s">
        <v>27</v>
      </c>
      <c r="B158" s="121" t="s">
        <v>467</v>
      </c>
      <c r="C158" s="497">
        <f>+C134+C138+C145+C150+C156+C157</f>
        <v>4376944</v>
      </c>
      <c r="D158" s="497">
        <f>+D134+D138+D145+D150+D156+D157</f>
        <v>5477666</v>
      </c>
      <c r="E158" s="491">
        <f>+E134+E138+E145+E150+E156+E157</f>
        <v>5477666</v>
      </c>
      <c r="F158" s="122"/>
    </row>
    <row r="159" spans="1:5" s="1" customFormat="1" ht="12.75" customHeight="1" thickBot="1">
      <c r="A159" s="291" t="s">
        <v>28</v>
      </c>
      <c r="B159" s="376" t="s">
        <v>466</v>
      </c>
      <c r="C159" s="497">
        <f>+C133+C158</f>
        <v>581402994</v>
      </c>
      <c r="D159" s="497">
        <f>+D133+D158</f>
        <v>527725487</v>
      </c>
      <c r="E159" s="491">
        <f>+E133+E158</f>
        <v>810533193</v>
      </c>
    </row>
    <row r="160" spans="3:5" ht="15.75">
      <c r="C160" s="379"/>
      <c r="E160" s="657">
        <f>E92-E159</f>
        <v>0</v>
      </c>
    </row>
    <row r="161" ht="15.75">
      <c r="C161" s="379"/>
    </row>
    <row r="162" ht="15.75">
      <c r="C162" s="379"/>
    </row>
    <row r="163" ht="16.5" customHeight="1">
      <c r="C163" s="379"/>
    </row>
    <row r="164" ht="15.75">
      <c r="C164" s="379"/>
    </row>
    <row r="165" ht="15.75">
      <c r="C165" s="379"/>
    </row>
    <row r="166" ht="15.75">
      <c r="C166" s="379"/>
    </row>
    <row r="167" ht="15.75">
      <c r="C167" s="379"/>
    </row>
    <row r="168" ht="15.75">
      <c r="C168" s="379"/>
    </row>
    <row r="169" ht="15.75">
      <c r="C169" s="379"/>
    </row>
    <row r="170" ht="15.75">
      <c r="C170" s="379"/>
    </row>
    <row r="171" ht="15.75">
      <c r="C171" s="379"/>
    </row>
    <row r="172" ht="15.75">
      <c r="C172" s="379"/>
    </row>
  </sheetData>
  <sheetProtection/>
  <mergeCells count="6">
    <mergeCell ref="A4:E4"/>
    <mergeCell ref="A94:E94"/>
    <mergeCell ref="A95:B95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3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BreakPreview" zoomScale="60" zoomScaleNormal="120" workbookViewId="0" topLeftCell="A1">
      <selection activeCell="J1" sqref="J1:J18"/>
    </sheetView>
  </sheetViews>
  <sheetFormatPr defaultColWidth="9.00390625" defaultRowHeight="12.75"/>
  <cols>
    <col min="1" max="1" width="6.875" style="181" customWidth="1"/>
    <col min="2" max="2" width="42.875" style="50" customWidth="1"/>
    <col min="3" max="8" width="12.875" style="50" customWidth="1"/>
    <col min="9" max="9" width="14.375" style="50" customWidth="1"/>
    <col min="10" max="10" width="4.375" style="50" customWidth="1"/>
    <col min="11" max="16384" width="9.375" style="50" customWidth="1"/>
  </cols>
  <sheetData>
    <row r="1" spans="1:10" ht="27.75" customHeight="1">
      <c r="A1" s="749" t="s">
        <v>4</v>
      </c>
      <c r="B1" s="749"/>
      <c r="C1" s="749"/>
      <c r="D1" s="749"/>
      <c r="E1" s="749"/>
      <c r="F1" s="749"/>
      <c r="G1" s="749"/>
      <c r="H1" s="749"/>
      <c r="I1" s="749"/>
      <c r="J1" s="784" t="str">
        <f>CONCATENATE("27. melléklet ",ALAPADATOK!A7," ",ALAPADATOK!B7," ",ALAPADATOK!C7," ",ALAPADATOK!D7," ",ALAPADATOK!E7," ",ALAPADATOK!F7," ",ALAPADATOK!G7," ",ALAPADATOK!H7)</f>
        <v>27. melléklet a … / 2023 ( … ) önkormányzati rendelethez</v>
      </c>
    </row>
    <row r="2" spans="9:10" ht="20.25" customHeight="1" thickBot="1">
      <c r="I2" s="470" t="str">
        <f>'KV_26.sz.mell'!E5</f>
        <v>Forintban!</v>
      </c>
      <c r="J2" s="784"/>
    </row>
    <row r="3" spans="1:10" s="471" customFormat="1" ht="26.25" customHeight="1">
      <c r="A3" s="792" t="s">
        <v>68</v>
      </c>
      <c r="B3" s="787" t="s">
        <v>84</v>
      </c>
      <c r="C3" s="792" t="s">
        <v>85</v>
      </c>
      <c r="D3" s="792" t="str">
        <f>+CONCATENATE(LEFT(KV_ÖSSZEFÜGGÉSEK!A5,4)," előtti kifizetés")</f>
        <v>2023 előtti kifizetés</v>
      </c>
      <c r="E3" s="789" t="s">
        <v>67</v>
      </c>
      <c r="F3" s="790"/>
      <c r="G3" s="790"/>
      <c r="H3" s="791"/>
      <c r="I3" s="787" t="s">
        <v>50</v>
      </c>
      <c r="J3" s="784"/>
    </row>
    <row r="4" spans="1:10" s="472" customFormat="1" ht="32.25" customHeight="1" thickBot="1">
      <c r="A4" s="793"/>
      <c r="B4" s="788"/>
      <c r="C4" s="788"/>
      <c r="D4" s="793"/>
      <c r="E4" s="265" t="str">
        <f>+CONCATENATE(LEFT(KV_ÖSSZEFÜGGÉSEK!A5,4),".")</f>
        <v>2023.</v>
      </c>
      <c r="F4" s="265" t="str">
        <f>+CONCATENATE(LEFT(KV_ÖSSZEFÜGGÉSEK!A5,4)+1,".")</f>
        <v>2024.</v>
      </c>
      <c r="G4" s="265" t="str">
        <f>+CONCATENATE(LEFT(KV_ÖSSZEFÜGGÉSEK!A5,4)+2,".")</f>
        <v>2025.</v>
      </c>
      <c r="H4" s="266" t="str">
        <f>+CONCATENATE(LEFT(KV_ÖSSZEFÜGGÉSEK!A5,4)+2,".",CHAR(10)," után")</f>
        <v>2025.
 után</v>
      </c>
      <c r="I4" s="788"/>
      <c r="J4" s="784"/>
    </row>
    <row r="5" spans="1:10" s="473" customFormat="1" ht="12.75" customHeight="1" thickBot="1">
      <c r="A5" s="267" t="s">
        <v>487</v>
      </c>
      <c r="B5" s="268" t="s">
        <v>488</v>
      </c>
      <c r="C5" s="269" t="s">
        <v>489</v>
      </c>
      <c r="D5" s="268" t="s">
        <v>491</v>
      </c>
      <c r="E5" s="267" t="s">
        <v>490</v>
      </c>
      <c r="F5" s="269" t="s">
        <v>492</v>
      </c>
      <c r="G5" s="269" t="s">
        <v>493</v>
      </c>
      <c r="H5" s="270" t="s">
        <v>494</v>
      </c>
      <c r="I5" s="271" t="s">
        <v>495</v>
      </c>
      <c r="J5" s="784"/>
    </row>
    <row r="6" spans="1:10" ht="24.75" customHeight="1" thickBot="1">
      <c r="A6" s="272" t="s">
        <v>18</v>
      </c>
      <c r="B6" s="273" t="s">
        <v>5</v>
      </c>
      <c r="C6" s="522"/>
      <c r="D6" s="523">
        <f>+D7+D8</f>
        <v>0</v>
      </c>
      <c r="E6" s="524">
        <f>+E7+E8</f>
        <v>0</v>
      </c>
      <c r="F6" s="525">
        <f>+F7+F8</f>
        <v>0</v>
      </c>
      <c r="G6" s="525">
        <f>+G7+G8</f>
        <v>0</v>
      </c>
      <c r="H6" s="526">
        <f>+H7+H8</f>
        <v>0</v>
      </c>
      <c r="I6" s="64">
        <f aca="true" t="shared" si="0" ref="I6:I17">SUM(D6:H6)</f>
        <v>0</v>
      </c>
      <c r="J6" s="784"/>
    </row>
    <row r="7" spans="1:10" ht="19.5" customHeight="1">
      <c r="A7" s="274" t="s">
        <v>19</v>
      </c>
      <c r="B7" s="65" t="s">
        <v>69</v>
      </c>
      <c r="C7" s="527"/>
      <c r="D7" s="528"/>
      <c r="E7" s="529"/>
      <c r="F7" s="530"/>
      <c r="G7" s="530"/>
      <c r="H7" s="531"/>
      <c r="I7" s="275">
        <f t="shared" si="0"/>
        <v>0</v>
      </c>
      <c r="J7" s="784"/>
    </row>
    <row r="8" spans="1:10" ht="19.5" customHeight="1" thickBot="1">
      <c r="A8" s="274" t="s">
        <v>20</v>
      </c>
      <c r="B8" s="65" t="s">
        <v>69</v>
      </c>
      <c r="C8" s="527"/>
      <c r="D8" s="528"/>
      <c r="E8" s="529"/>
      <c r="F8" s="530"/>
      <c r="G8" s="530"/>
      <c r="H8" s="531"/>
      <c r="I8" s="275">
        <f t="shared" si="0"/>
        <v>0</v>
      </c>
      <c r="J8" s="784"/>
    </row>
    <row r="9" spans="1:10" ht="25.5" customHeight="1" thickBot="1">
      <c r="A9" s="272" t="s">
        <v>21</v>
      </c>
      <c r="B9" s="273" t="s">
        <v>6</v>
      </c>
      <c r="C9" s="522"/>
      <c r="D9" s="523">
        <f>+D10+D11</f>
        <v>0</v>
      </c>
      <c r="E9" s="524">
        <f>+E10+E11</f>
        <v>0</v>
      </c>
      <c r="F9" s="525">
        <f>+F10+F11</f>
        <v>0</v>
      </c>
      <c r="G9" s="525">
        <f>+G10+G11</f>
        <v>0</v>
      </c>
      <c r="H9" s="526">
        <f>+H10+H11</f>
        <v>0</v>
      </c>
      <c r="I9" s="64">
        <f t="shared" si="0"/>
        <v>0</v>
      </c>
      <c r="J9" s="784"/>
    </row>
    <row r="10" spans="1:10" ht="19.5" customHeight="1">
      <c r="A10" s="274" t="s">
        <v>22</v>
      </c>
      <c r="B10" s="65" t="s">
        <v>69</v>
      </c>
      <c r="C10" s="527"/>
      <c r="D10" s="528"/>
      <c r="E10" s="529"/>
      <c r="F10" s="530"/>
      <c r="G10" s="530"/>
      <c r="H10" s="531"/>
      <c r="I10" s="275">
        <f t="shared" si="0"/>
        <v>0</v>
      </c>
      <c r="J10" s="784"/>
    </row>
    <row r="11" spans="1:10" ht="19.5" customHeight="1" thickBot="1">
      <c r="A11" s="274" t="s">
        <v>23</v>
      </c>
      <c r="B11" s="65" t="s">
        <v>69</v>
      </c>
      <c r="C11" s="527"/>
      <c r="D11" s="528"/>
      <c r="E11" s="529"/>
      <c r="F11" s="530"/>
      <c r="G11" s="530"/>
      <c r="H11" s="531"/>
      <c r="I11" s="275">
        <f t="shared" si="0"/>
        <v>0</v>
      </c>
      <c r="J11" s="784"/>
    </row>
    <row r="12" spans="1:10" ht="19.5" customHeight="1" thickBot="1">
      <c r="A12" s="272" t="s">
        <v>24</v>
      </c>
      <c r="B12" s="273" t="s">
        <v>202</v>
      </c>
      <c r="C12" s="522"/>
      <c r="D12" s="523">
        <f>+D13</f>
        <v>0</v>
      </c>
      <c r="E12" s="524">
        <f>+E13</f>
        <v>0</v>
      </c>
      <c r="F12" s="525">
        <f>+F13</f>
        <v>0</v>
      </c>
      <c r="G12" s="525">
        <f>+G13</f>
        <v>0</v>
      </c>
      <c r="H12" s="526">
        <f>+H13</f>
        <v>0</v>
      </c>
      <c r="I12" s="64">
        <f t="shared" si="0"/>
        <v>0</v>
      </c>
      <c r="J12" s="784"/>
    </row>
    <row r="13" spans="1:10" ht="19.5" customHeight="1" thickBot="1">
      <c r="A13" s="274" t="s">
        <v>25</v>
      </c>
      <c r="B13" s="65" t="s">
        <v>69</v>
      </c>
      <c r="C13" s="527"/>
      <c r="D13" s="528"/>
      <c r="E13" s="529"/>
      <c r="F13" s="530"/>
      <c r="G13" s="530"/>
      <c r="H13" s="531"/>
      <c r="I13" s="275">
        <f t="shared" si="0"/>
        <v>0</v>
      </c>
      <c r="J13" s="784"/>
    </row>
    <row r="14" spans="1:10" ht="19.5" customHeight="1" thickBot="1">
      <c r="A14" s="272" t="s">
        <v>26</v>
      </c>
      <c r="B14" s="273" t="s">
        <v>203</v>
      </c>
      <c r="C14" s="522"/>
      <c r="D14" s="523">
        <f>+D15</f>
        <v>0</v>
      </c>
      <c r="E14" s="524">
        <f>+E15</f>
        <v>0</v>
      </c>
      <c r="F14" s="525">
        <f>+F15</f>
        <v>0</v>
      </c>
      <c r="G14" s="525">
        <f>+G15</f>
        <v>0</v>
      </c>
      <c r="H14" s="526">
        <f>+H15</f>
        <v>0</v>
      </c>
      <c r="I14" s="64">
        <f t="shared" si="0"/>
        <v>0</v>
      </c>
      <c r="J14" s="784"/>
    </row>
    <row r="15" spans="1:10" ht="19.5" customHeight="1" thickBot="1">
      <c r="A15" s="276" t="s">
        <v>27</v>
      </c>
      <c r="B15" s="66" t="s">
        <v>69</v>
      </c>
      <c r="C15" s="532"/>
      <c r="D15" s="533"/>
      <c r="E15" s="534"/>
      <c r="F15" s="535"/>
      <c r="G15" s="535"/>
      <c r="H15" s="536"/>
      <c r="I15" s="277">
        <f t="shared" si="0"/>
        <v>0</v>
      </c>
      <c r="J15" s="784"/>
    </row>
    <row r="16" spans="1:10" ht="19.5" customHeight="1" thickBot="1">
      <c r="A16" s="272" t="s">
        <v>28</v>
      </c>
      <c r="B16" s="278" t="s">
        <v>204</v>
      </c>
      <c r="C16" s="522"/>
      <c r="D16" s="523">
        <f>+D17</f>
        <v>0</v>
      </c>
      <c r="E16" s="524">
        <f>+E17</f>
        <v>0</v>
      </c>
      <c r="F16" s="525">
        <f>+F17</f>
        <v>0</v>
      </c>
      <c r="G16" s="525">
        <f>+G17</f>
        <v>0</v>
      </c>
      <c r="H16" s="526">
        <f>+H17</f>
        <v>0</v>
      </c>
      <c r="I16" s="64">
        <f t="shared" si="0"/>
        <v>0</v>
      </c>
      <c r="J16" s="784"/>
    </row>
    <row r="17" spans="1:10" ht="19.5" customHeight="1" thickBot="1">
      <c r="A17" s="279" t="s">
        <v>29</v>
      </c>
      <c r="B17" s="67" t="s">
        <v>69</v>
      </c>
      <c r="C17" s="537"/>
      <c r="D17" s="538"/>
      <c r="E17" s="539"/>
      <c r="F17" s="540"/>
      <c r="G17" s="540"/>
      <c r="H17" s="541"/>
      <c r="I17" s="280">
        <f t="shared" si="0"/>
        <v>0</v>
      </c>
      <c r="J17" s="784"/>
    </row>
    <row r="18" spans="1:10" ht="19.5" customHeight="1" thickBot="1">
      <c r="A18" s="785" t="s">
        <v>141</v>
      </c>
      <c r="B18" s="786"/>
      <c r="C18" s="542"/>
      <c r="D18" s="523">
        <f aca="true" t="shared" si="1" ref="D18:I18">+D6+D9+D12+D14+D16</f>
        <v>0</v>
      </c>
      <c r="E18" s="524">
        <f t="shared" si="1"/>
        <v>0</v>
      </c>
      <c r="F18" s="525">
        <f t="shared" si="1"/>
        <v>0</v>
      </c>
      <c r="G18" s="525">
        <f t="shared" si="1"/>
        <v>0</v>
      </c>
      <c r="H18" s="526">
        <f t="shared" si="1"/>
        <v>0</v>
      </c>
      <c r="I18" s="64">
        <f t="shared" si="1"/>
        <v>0</v>
      </c>
      <c r="J18" s="784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view="pageBreakPreview" zoomScale="60" zoomScaleNormal="120" workbookViewId="0" topLeftCell="A1">
      <selection activeCell="D2" sqref="D2"/>
    </sheetView>
  </sheetViews>
  <sheetFormatPr defaultColWidth="9.00390625" defaultRowHeight="12.75"/>
  <cols>
    <col min="1" max="1" width="5.875" style="81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656" t="str">
        <f>CONCATENATE("28. melléklet ",ALAPADATOK!A7," ",ALAPADATOK!B7," ",ALAPADATOK!C7," ",ALAPADATOK!D7," ",ALAPADATOK!E7," ",ALAPADATOK!F7," ",ALAPADATOK!G7," ",ALAPADATOK!H7)</f>
        <v>28. melléklet a … / 2023 ( … ) önkormányzati rendelethez</v>
      </c>
    </row>
    <row r="3" spans="2:4" ht="31.5" customHeight="1">
      <c r="B3" s="795" t="s">
        <v>7</v>
      </c>
      <c r="C3" s="795"/>
      <c r="D3" s="795"/>
    </row>
    <row r="4" spans="1:4" s="69" customFormat="1" ht="16.5" thickBot="1">
      <c r="A4" s="68"/>
      <c r="B4" s="370"/>
      <c r="D4" s="39" t="str">
        <f>'KV_27.sz.mell'!I2</f>
        <v>Forintban!</v>
      </c>
    </row>
    <row r="5" spans="1:4" s="71" customFormat="1" ht="48" customHeight="1" thickBot="1">
      <c r="A5" s="70" t="s">
        <v>16</v>
      </c>
      <c r="B5" s="187" t="s">
        <v>17</v>
      </c>
      <c r="C5" s="187" t="s">
        <v>70</v>
      </c>
      <c r="D5" s="188" t="s">
        <v>71</v>
      </c>
    </row>
    <row r="6" spans="1:4" s="71" customFormat="1" ht="13.5" customHeight="1" thickBot="1">
      <c r="A6" s="31" t="s">
        <v>487</v>
      </c>
      <c r="B6" s="190" t="s">
        <v>488</v>
      </c>
      <c r="C6" s="190" t="s">
        <v>489</v>
      </c>
      <c r="D6" s="191" t="s">
        <v>491</v>
      </c>
    </row>
    <row r="7" spans="1:4" ht="18" customHeight="1">
      <c r="A7" s="131" t="s">
        <v>18</v>
      </c>
      <c r="B7" s="192" t="s">
        <v>162</v>
      </c>
      <c r="C7" s="129"/>
      <c r="D7" s="72"/>
    </row>
    <row r="8" spans="1:4" ht="18" customHeight="1">
      <c r="A8" s="73" t="s">
        <v>19</v>
      </c>
      <c r="B8" s="193" t="s">
        <v>163</v>
      </c>
      <c r="C8" s="130"/>
      <c r="D8" s="75"/>
    </row>
    <row r="9" spans="1:4" ht="18" customHeight="1">
      <c r="A9" s="73" t="s">
        <v>20</v>
      </c>
      <c r="B9" s="193" t="s">
        <v>119</v>
      </c>
      <c r="C9" s="130"/>
      <c r="D9" s="75"/>
    </row>
    <row r="10" spans="1:4" ht="18" customHeight="1">
      <c r="A10" s="73" t="s">
        <v>21</v>
      </c>
      <c r="B10" s="193" t="s">
        <v>120</v>
      </c>
      <c r="C10" s="130"/>
      <c r="D10" s="75"/>
    </row>
    <row r="11" spans="1:4" ht="18" customHeight="1">
      <c r="A11" s="73" t="s">
        <v>22</v>
      </c>
      <c r="B11" s="193" t="s">
        <v>155</v>
      </c>
      <c r="C11" s="130"/>
      <c r="D11" s="75"/>
    </row>
    <row r="12" spans="1:4" ht="18" customHeight="1">
      <c r="A12" s="73" t="s">
        <v>23</v>
      </c>
      <c r="B12" s="193" t="s">
        <v>156</v>
      </c>
      <c r="C12" s="130"/>
      <c r="D12" s="75"/>
    </row>
    <row r="13" spans="1:4" ht="18" customHeight="1">
      <c r="A13" s="73" t="s">
        <v>24</v>
      </c>
      <c r="B13" s="194" t="s">
        <v>157</v>
      </c>
      <c r="C13" s="130"/>
      <c r="D13" s="75"/>
    </row>
    <row r="14" spans="1:4" ht="18" customHeight="1">
      <c r="A14" s="73" t="s">
        <v>26</v>
      </c>
      <c r="B14" s="194" t="s">
        <v>158</v>
      </c>
      <c r="C14" s="130"/>
      <c r="D14" s="75"/>
    </row>
    <row r="15" spans="1:4" ht="18" customHeight="1">
      <c r="A15" s="73" t="s">
        <v>27</v>
      </c>
      <c r="B15" s="194" t="s">
        <v>159</v>
      </c>
      <c r="C15" s="130"/>
      <c r="D15" s="75"/>
    </row>
    <row r="16" spans="1:4" ht="18" customHeight="1">
      <c r="A16" s="73" t="s">
        <v>28</v>
      </c>
      <c r="B16" s="194" t="s">
        <v>160</v>
      </c>
      <c r="C16" s="130"/>
      <c r="D16" s="75"/>
    </row>
    <row r="17" spans="1:4" ht="22.5" customHeight="1">
      <c r="A17" s="73" t="s">
        <v>29</v>
      </c>
      <c r="B17" s="194" t="s">
        <v>161</v>
      </c>
      <c r="C17" s="130"/>
      <c r="D17" s="75"/>
    </row>
    <row r="18" spans="1:4" ht="18" customHeight="1">
      <c r="A18" s="73" t="s">
        <v>30</v>
      </c>
      <c r="B18" s="193" t="s">
        <v>121</v>
      </c>
      <c r="C18" s="130"/>
      <c r="D18" s="75"/>
    </row>
    <row r="19" spans="1:4" ht="18" customHeight="1">
      <c r="A19" s="73" t="s">
        <v>31</v>
      </c>
      <c r="B19" s="193" t="s">
        <v>9</v>
      </c>
      <c r="C19" s="130"/>
      <c r="D19" s="75"/>
    </row>
    <row r="20" spans="1:4" ht="18" customHeight="1">
      <c r="A20" s="73" t="s">
        <v>32</v>
      </c>
      <c r="B20" s="193" t="s">
        <v>8</v>
      </c>
      <c r="C20" s="130"/>
      <c r="D20" s="75"/>
    </row>
    <row r="21" spans="1:4" ht="18" customHeight="1">
      <c r="A21" s="73" t="s">
        <v>33</v>
      </c>
      <c r="B21" s="193" t="s">
        <v>122</v>
      </c>
      <c r="C21" s="130"/>
      <c r="D21" s="75"/>
    </row>
    <row r="22" spans="1:4" ht="18" customHeight="1">
      <c r="A22" s="73" t="s">
        <v>34</v>
      </c>
      <c r="B22" s="193" t="s">
        <v>123</v>
      </c>
      <c r="C22" s="130"/>
      <c r="D22" s="75"/>
    </row>
    <row r="23" spans="1:4" ht="18" customHeight="1">
      <c r="A23" s="73" t="s">
        <v>35</v>
      </c>
      <c r="B23" s="120"/>
      <c r="C23" s="74"/>
      <c r="D23" s="75"/>
    </row>
    <row r="24" spans="1:4" ht="18" customHeight="1">
      <c r="A24" s="73" t="s">
        <v>36</v>
      </c>
      <c r="B24" s="76"/>
      <c r="C24" s="74"/>
      <c r="D24" s="75"/>
    </row>
    <row r="25" spans="1:4" ht="18" customHeight="1">
      <c r="A25" s="73" t="s">
        <v>37</v>
      </c>
      <c r="B25" s="76"/>
      <c r="C25" s="74"/>
      <c r="D25" s="75"/>
    </row>
    <row r="26" spans="1:4" ht="18" customHeight="1">
      <c r="A26" s="73" t="s">
        <v>38</v>
      </c>
      <c r="B26" s="76"/>
      <c r="C26" s="74"/>
      <c r="D26" s="75"/>
    </row>
    <row r="27" spans="1:4" ht="18" customHeight="1">
      <c r="A27" s="73" t="s">
        <v>39</v>
      </c>
      <c r="B27" s="76"/>
      <c r="C27" s="74"/>
      <c r="D27" s="75"/>
    </row>
    <row r="28" spans="1:4" ht="18" customHeight="1">
      <c r="A28" s="73" t="s">
        <v>40</v>
      </c>
      <c r="B28" s="76"/>
      <c r="C28" s="74"/>
      <c r="D28" s="75"/>
    </row>
    <row r="29" spans="1:4" ht="18" customHeight="1">
      <c r="A29" s="73" t="s">
        <v>41</v>
      </c>
      <c r="B29" s="76"/>
      <c r="C29" s="74"/>
      <c r="D29" s="75"/>
    </row>
    <row r="30" spans="1:4" ht="18" customHeight="1">
      <c r="A30" s="73" t="s">
        <v>42</v>
      </c>
      <c r="B30" s="76"/>
      <c r="C30" s="74"/>
      <c r="D30" s="75"/>
    </row>
    <row r="31" spans="1:4" ht="18" customHeight="1" thickBot="1">
      <c r="A31" s="132" t="s">
        <v>43</v>
      </c>
      <c r="B31" s="77"/>
      <c r="C31" s="78"/>
      <c r="D31" s="79"/>
    </row>
    <row r="32" spans="1:4" ht="18" customHeight="1" thickBot="1">
      <c r="A32" s="32" t="s">
        <v>44</v>
      </c>
      <c r="B32" s="198" t="s">
        <v>52</v>
      </c>
      <c r="C32" s="199">
        <f>+C7+C8+C9+C10+C11+C18+C19+C20+C21+C22+C23+C24+C25+C26+C27+C28+C29+C30+C31</f>
        <v>0</v>
      </c>
      <c r="D32" s="200">
        <f>+D7+D8+D9+D10+D11+D18+D19+D20+D21+D22+D23+D24+D25+D26+D27+D28+D29+D30+D31</f>
        <v>0</v>
      </c>
    </row>
    <row r="33" spans="1:4" ht="8.25" customHeight="1">
      <c r="A33" s="80"/>
      <c r="B33" s="794"/>
      <c r="C33" s="794"/>
      <c r="D33" s="794"/>
    </row>
  </sheetData>
  <sheetProtection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3"/>
  <sheetViews>
    <sheetView view="pageBreakPreview" zoomScale="60" zoomScaleNormal="120" workbookViewId="0" topLeftCell="A1">
      <selection activeCell="A2" sqref="A2:O2"/>
    </sheetView>
  </sheetViews>
  <sheetFormatPr defaultColWidth="9.00390625" defaultRowHeight="12.75"/>
  <cols>
    <col min="1" max="1" width="4.875" style="97" customWidth="1"/>
    <col min="2" max="2" width="31.125" style="110" customWidth="1"/>
    <col min="3" max="4" width="9.00390625" style="110" customWidth="1"/>
    <col min="5" max="5" width="9.50390625" style="110" customWidth="1"/>
    <col min="6" max="6" width="8.875" style="110" customWidth="1"/>
    <col min="7" max="7" width="8.625" style="110" customWidth="1"/>
    <col min="8" max="8" width="8.875" style="110" customWidth="1"/>
    <col min="9" max="9" width="8.125" style="110" customWidth="1"/>
    <col min="10" max="14" width="9.50390625" style="110" customWidth="1"/>
    <col min="15" max="15" width="12.625" style="97" customWidth="1"/>
    <col min="16" max="16384" width="9.375" style="110" customWidth="1"/>
  </cols>
  <sheetData>
    <row r="1" spans="13:15" ht="15.75">
      <c r="M1" s="648"/>
      <c r="N1" s="586"/>
      <c r="O1" s="656" t="str">
        <f>CONCATENATE("29. melléklet ",ALAPADATOK!A7," ",ALAPADATOK!B7," ",ALAPADATOK!C7," ",ALAPADATOK!D7," ",ALAPADATOK!E7," ",ALAPADATOK!F7," ",ALAPADATOK!G7," ",ALAPADATOK!H7)</f>
        <v>29. melléklet a … / 2023 ( … ) önkormányzati rendelethez</v>
      </c>
    </row>
    <row r="2" spans="1:15" ht="31.5" customHeight="1">
      <c r="A2" s="799" t="str">
        <f>+CONCATENATE("Előirányzat-felhasználási terv",CHAR(10),LEFT(KV_ÖSSZEFÜGGÉSEK!A5,4),". évre")</f>
        <v>Előirányzat-felhasználási terv
2023. évre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</row>
    <row r="3" ht="16.5" thickBot="1">
      <c r="O3" s="4" t="str">
        <f>'KV_28.sz.mell'!D4</f>
        <v>Forintban!</v>
      </c>
    </row>
    <row r="4" spans="1:15" s="97" customFormat="1" ht="25.5" customHeight="1" thickBot="1">
      <c r="A4" s="94" t="s">
        <v>16</v>
      </c>
      <c r="B4" s="95" t="s">
        <v>60</v>
      </c>
      <c r="C4" s="95" t="s">
        <v>72</v>
      </c>
      <c r="D4" s="95" t="s">
        <v>73</v>
      </c>
      <c r="E4" s="95" t="s">
        <v>74</v>
      </c>
      <c r="F4" s="95" t="s">
        <v>75</v>
      </c>
      <c r="G4" s="95" t="s">
        <v>76</v>
      </c>
      <c r="H4" s="95" t="s">
        <v>77</v>
      </c>
      <c r="I4" s="95" t="s">
        <v>78</v>
      </c>
      <c r="J4" s="95" t="s">
        <v>79</v>
      </c>
      <c r="K4" s="95" t="s">
        <v>80</v>
      </c>
      <c r="L4" s="95" t="s">
        <v>81</v>
      </c>
      <c r="M4" s="95" t="s">
        <v>82</v>
      </c>
      <c r="N4" s="95" t="s">
        <v>83</v>
      </c>
      <c r="O4" s="96" t="s">
        <v>52</v>
      </c>
    </row>
    <row r="5" spans="1:15" s="99" customFormat="1" ht="15" customHeight="1" thickBot="1">
      <c r="A5" s="98" t="s">
        <v>18</v>
      </c>
      <c r="B5" s="796" t="s">
        <v>55</v>
      </c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8"/>
    </row>
    <row r="6" spans="1:17" s="99" customFormat="1" ht="22.5">
      <c r="A6" s="100" t="s">
        <v>19</v>
      </c>
      <c r="B6" s="474" t="s">
        <v>368</v>
      </c>
      <c r="C6" s="543">
        <v>11411803</v>
      </c>
      <c r="D6" s="543">
        <v>11411803</v>
      </c>
      <c r="E6" s="543">
        <v>11411804</v>
      </c>
      <c r="F6" s="543">
        <v>11411804</v>
      </c>
      <c r="G6" s="543">
        <v>11411804</v>
      </c>
      <c r="H6" s="543">
        <v>11411804</v>
      </c>
      <c r="I6" s="543">
        <v>11411804</v>
      </c>
      <c r="J6" s="543">
        <v>11411804</v>
      </c>
      <c r="K6" s="543">
        <v>11411804</v>
      </c>
      <c r="L6" s="543">
        <v>11411804</v>
      </c>
      <c r="M6" s="543">
        <v>11411804</v>
      </c>
      <c r="N6" s="543">
        <v>11411804</v>
      </c>
      <c r="O6" s="101">
        <f aca="true" t="shared" si="0" ref="O6:O25">SUM(C6:N6)</f>
        <v>136941646</v>
      </c>
      <c r="Q6" s="652"/>
    </row>
    <row r="7" spans="1:15" s="104" customFormat="1" ht="22.5">
      <c r="A7" s="102" t="s">
        <v>20</v>
      </c>
      <c r="B7" s="283" t="s">
        <v>413</v>
      </c>
      <c r="C7" s="544">
        <v>1535092</v>
      </c>
      <c r="D7" s="544">
        <v>1535092</v>
      </c>
      <c r="E7" s="544">
        <v>1535092</v>
      </c>
      <c r="F7" s="544">
        <v>3098964</v>
      </c>
      <c r="G7" s="544">
        <v>1535092</v>
      </c>
      <c r="H7" s="544">
        <v>1535092</v>
      </c>
      <c r="I7" s="544">
        <v>1535092</v>
      </c>
      <c r="J7" s="544">
        <v>1535092</v>
      </c>
      <c r="K7" s="544">
        <v>1535092</v>
      </c>
      <c r="L7" s="544">
        <v>1535092</v>
      </c>
      <c r="M7" s="544">
        <v>1535092</v>
      </c>
      <c r="N7" s="544">
        <v>1535092</v>
      </c>
      <c r="O7" s="103">
        <f t="shared" si="0"/>
        <v>19984976</v>
      </c>
    </row>
    <row r="8" spans="1:15" s="104" customFormat="1" ht="22.5">
      <c r="A8" s="102" t="s">
        <v>21</v>
      </c>
      <c r="B8" s="282" t="s">
        <v>414</v>
      </c>
      <c r="C8" s="545">
        <v>27533</v>
      </c>
      <c r="D8" s="545">
        <v>27533</v>
      </c>
      <c r="E8" s="545">
        <v>27533</v>
      </c>
      <c r="F8" s="545">
        <v>27533</v>
      </c>
      <c r="G8" s="545">
        <v>27533</v>
      </c>
      <c r="H8" s="545">
        <v>95302067</v>
      </c>
      <c r="I8" s="545">
        <v>27533</v>
      </c>
      <c r="J8" s="545">
        <v>27533</v>
      </c>
      <c r="K8" s="545">
        <v>27533</v>
      </c>
      <c r="L8" s="545">
        <v>27533</v>
      </c>
      <c r="M8" s="545">
        <v>27533</v>
      </c>
      <c r="N8" s="545">
        <v>27533</v>
      </c>
      <c r="O8" s="105">
        <f t="shared" si="0"/>
        <v>95604930</v>
      </c>
    </row>
    <row r="9" spans="1:15" s="104" customFormat="1" ht="13.5" customHeight="1">
      <c r="A9" s="102" t="s">
        <v>22</v>
      </c>
      <c r="B9" s="281" t="s">
        <v>169</v>
      </c>
      <c r="C9" s="544">
        <v>30000000</v>
      </c>
      <c r="D9" s="544">
        <v>20000000</v>
      </c>
      <c r="E9" s="544">
        <v>75000000</v>
      </c>
      <c r="F9" s="544">
        <v>20000000</v>
      </c>
      <c r="G9" s="544">
        <v>15000000</v>
      </c>
      <c r="H9" s="544">
        <v>20000000</v>
      </c>
      <c r="I9" s="544">
        <v>15000000</v>
      </c>
      <c r="J9" s="544">
        <v>20000000</v>
      </c>
      <c r="K9" s="544">
        <v>15000000</v>
      </c>
      <c r="L9" s="544">
        <v>8000000</v>
      </c>
      <c r="M9" s="544">
        <v>10000000</v>
      </c>
      <c r="N9" s="544">
        <v>7000000</v>
      </c>
      <c r="O9" s="103">
        <f t="shared" si="0"/>
        <v>255000000</v>
      </c>
    </row>
    <row r="10" spans="1:15" s="104" customFormat="1" ht="13.5" customHeight="1">
      <c r="A10" s="102" t="s">
        <v>23</v>
      </c>
      <c r="B10" s="281" t="s">
        <v>415</v>
      </c>
      <c r="C10" s="544">
        <v>4626265</v>
      </c>
      <c r="D10" s="544">
        <v>4626265</v>
      </c>
      <c r="E10" s="544">
        <v>4626265</v>
      </c>
      <c r="F10" s="544">
        <v>4626265</v>
      </c>
      <c r="G10" s="544">
        <v>4626265</v>
      </c>
      <c r="H10" s="544">
        <v>4626258</v>
      </c>
      <c r="I10" s="544">
        <v>4626265</v>
      </c>
      <c r="J10" s="544">
        <v>4626265</v>
      </c>
      <c r="K10" s="544">
        <v>4626265</v>
      </c>
      <c r="L10" s="544">
        <v>4626265</v>
      </c>
      <c r="M10" s="544">
        <v>4626265</v>
      </c>
      <c r="N10" s="544">
        <v>4626265</v>
      </c>
      <c r="O10" s="103">
        <f t="shared" si="0"/>
        <v>55515173</v>
      </c>
    </row>
    <row r="11" spans="1:15" s="104" customFormat="1" ht="13.5" customHeight="1">
      <c r="A11" s="102" t="s">
        <v>24</v>
      </c>
      <c r="B11" s="281" t="s">
        <v>10</v>
      </c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103">
        <f t="shared" si="0"/>
        <v>0</v>
      </c>
    </row>
    <row r="12" spans="1:15" s="104" customFormat="1" ht="13.5" customHeight="1">
      <c r="A12" s="102" t="s">
        <v>25</v>
      </c>
      <c r="B12" s="281" t="s">
        <v>370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103">
        <f t="shared" si="0"/>
        <v>0</v>
      </c>
    </row>
    <row r="13" spans="1:15" s="104" customFormat="1" ht="22.5">
      <c r="A13" s="102" t="s">
        <v>26</v>
      </c>
      <c r="B13" s="283" t="s">
        <v>401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103">
        <f t="shared" si="0"/>
        <v>0</v>
      </c>
    </row>
    <row r="14" spans="1:15" s="104" customFormat="1" ht="13.5" customHeight="1" thickBot="1">
      <c r="A14" s="102" t="s">
        <v>27</v>
      </c>
      <c r="B14" s="281" t="s">
        <v>11</v>
      </c>
      <c r="C14" s="544">
        <v>247486468</v>
      </c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103">
        <f t="shared" si="0"/>
        <v>247486468</v>
      </c>
    </row>
    <row r="15" spans="1:15" s="99" customFormat="1" ht="15.75" customHeight="1" thickBot="1">
      <c r="A15" s="98" t="s">
        <v>28</v>
      </c>
      <c r="B15" s="33" t="s">
        <v>108</v>
      </c>
      <c r="C15" s="546">
        <f aca="true" t="shared" si="1" ref="C15:N15">SUM(C6:C14)</f>
        <v>295087161</v>
      </c>
      <c r="D15" s="546">
        <f t="shared" si="1"/>
        <v>37600693</v>
      </c>
      <c r="E15" s="546">
        <f t="shared" si="1"/>
        <v>92600694</v>
      </c>
      <c r="F15" s="546">
        <f t="shared" si="1"/>
        <v>39164566</v>
      </c>
      <c r="G15" s="546">
        <f t="shared" si="1"/>
        <v>32600694</v>
      </c>
      <c r="H15" s="546">
        <f t="shared" si="1"/>
        <v>132875221</v>
      </c>
      <c r="I15" s="546">
        <f t="shared" si="1"/>
        <v>32600694</v>
      </c>
      <c r="J15" s="546">
        <f t="shared" si="1"/>
        <v>37600694</v>
      </c>
      <c r="K15" s="546">
        <f t="shared" si="1"/>
        <v>32600694</v>
      </c>
      <c r="L15" s="546">
        <f t="shared" si="1"/>
        <v>25600694</v>
      </c>
      <c r="M15" s="546">
        <f t="shared" si="1"/>
        <v>27600694</v>
      </c>
      <c r="N15" s="546">
        <f t="shared" si="1"/>
        <v>24600694</v>
      </c>
      <c r="O15" s="106">
        <f>SUM(C15:N15)</f>
        <v>810533193</v>
      </c>
    </row>
    <row r="16" spans="1:15" s="99" customFormat="1" ht="15" customHeight="1" thickBot="1">
      <c r="A16" s="98" t="s">
        <v>29</v>
      </c>
      <c r="B16" s="796" t="s">
        <v>56</v>
      </c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8"/>
    </row>
    <row r="17" spans="1:15" s="104" customFormat="1" ht="13.5" customHeight="1">
      <c r="A17" s="107" t="s">
        <v>30</v>
      </c>
      <c r="B17" s="284" t="s">
        <v>61</v>
      </c>
      <c r="C17" s="545">
        <v>20047258</v>
      </c>
      <c r="D17" s="545">
        <v>20047258</v>
      </c>
      <c r="E17" s="545">
        <v>20047258</v>
      </c>
      <c r="F17" s="545">
        <v>20047258</v>
      </c>
      <c r="G17" s="545">
        <v>20047258</v>
      </c>
      <c r="H17" s="545">
        <v>20047259</v>
      </c>
      <c r="I17" s="545">
        <v>20047259</v>
      </c>
      <c r="J17" s="545">
        <v>20047259</v>
      </c>
      <c r="K17" s="545">
        <v>20047259</v>
      </c>
      <c r="L17" s="545">
        <v>20047259</v>
      </c>
      <c r="M17" s="545">
        <v>20047259</v>
      </c>
      <c r="N17" s="545">
        <v>20047259</v>
      </c>
      <c r="O17" s="105">
        <f t="shared" si="0"/>
        <v>240567103</v>
      </c>
    </row>
    <row r="18" spans="1:15" s="104" customFormat="1" ht="27" customHeight="1">
      <c r="A18" s="102" t="s">
        <v>31</v>
      </c>
      <c r="B18" s="283" t="s">
        <v>178</v>
      </c>
      <c r="C18" s="544">
        <v>2994454</v>
      </c>
      <c r="D18" s="544">
        <v>2994454</v>
      </c>
      <c r="E18" s="544">
        <v>2994454</v>
      </c>
      <c r="F18" s="544">
        <v>2994454</v>
      </c>
      <c r="G18" s="544">
        <v>2994454</v>
      </c>
      <c r="H18" s="544">
        <v>2994454</v>
      </c>
      <c r="I18" s="544">
        <v>2994454</v>
      </c>
      <c r="J18" s="544">
        <v>2994454</v>
      </c>
      <c r="K18" s="544">
        <v>2994454</v>
      </c>
      <c r="L18" s="544">
        <v>2994454</v>
      </c>
      <c r="M18" s="544">
        <v>2994453</v>
      </c>
      <c r="N18" s="544">
        <v>2994453</v>
      </c>
      <c r="O18" s="103">
        <f t="shared" si="0"/>
        <v>35933446</v>
      </c>
    </row>
    <row r="19" spans="1:15" s="104" customFormat="1" ht="13.5" customHeight="1">
      <c r="A19" s="102" t="s">
        <v>32</v>
      </c>
      <c r="B19" s="281" t="s">
        <v>135</v>
      </c>
      <c r="C19" s="544">
        <v>23146483</v>
      </c>
      <c r="D19" s="544">
        <v>23146483</v>
      </c>
      <c r="E19" s="544">
        <v>23146483</v>
      </c>
      <c r="F19" s="544">
        <v>23146483</v>
      </c>
      <c r="G19" s="544">
        <v>23146483</v>
      </c>
      <c r="H19" s="544">
        <v>23146483</v>
      </c>
      <c r="I19" s="544">
        <v>23146483</v>
      </c>
      <c r="J19" s="544">
        <v>23146483</v>
      </c>
      <c r="K19" s="544">
        <v>23146483</v>
      </c>
      <c r="L19" s="544">
        <v>23146483</v>
      </c>
      <c r="M19" s="544">
        <v>23146483</v>
      </c>
      <c r="N19" s="544">
        <v>23146480</v>
      </c>
      <c r="O19" s="103">
        <f t="shared" si="0"/>
        <v>277757793</v>
      </c>
    </row>
    <row r="20" spans="1:15" s="104" customFormat="1" ht="13.5" customHeight="1">
      <c r="A20" s="102" t="s">
        <v>33</v>
      </c>
      <c r="B20" s="281" t="s">
        <v>179</v>
      </c>
      <c r="C20" s="544">
        <v>700000</v>
      </c>
      <c r="D20" s="544">
        <v>500000</v>
      </c>
      <c r="E20" s="544">
        <v>500000</v>
      </c>
      <c r="F20" s="544">
        <v>500000</v>
      </c>
      <c r="G20" s="544">
        <v>500000</v>
      </c>
      <c r="H20" s="544">
        <v>500000</v>
      </c>
      <c r="I20" s="544">
        <v>500000</v>
      </c>
      <c r="J20" s="544">
        <v>500000</v>
      </c>
      <c r="K20" s="544">
        <v>800000</v>
      </c>
      <c r="L20" s="544">
        <v>400000</v>
      </c>
      <c r="M20" s="544">
        <v>200000</v>
      </c>
      <c r="N20" s="544">
        <v>240000</v>
      </c>
      <c r="O20" s="103">
        <f t="shared" si="0"/>
        <v>5840000</v>
      </c>
    </row>
    <row r="21" spans="1:15" s="104" customFormat="1" ht="13.5" customHeight="1">
      <c r="A21" s="102" t="s">
        <v>34</v>
      </c>
      <c r="B21" s="281" t="s">
        <v>12</v>
      </c>
      <c r="C21" s="544">
        <v>6510883</v>
      </c>
      <c r="D21" s="544">
        <v>6510883</v>
      </c>
      <c r="E21" s="544">
        <v>6510883</v>
      </c>
      <c r="F21" s="544">
        <v>6510883</v>
      </c>
      <c r="G21" s="544">
        <v>6510883</v>
      </c>
      <c r="H21" s="544">
        <v>6510883</v>
      </c>
      <c r="I21" s="544">
        <v>6510883</v>
      </c>
      <c r="J21" s="544">
        <v>6510883</v>
      </c>
      <c r="K21" s="544">
        <v>6510883</v>
      </c>
      <c r="L21" s="544">
        <v>6510883</v>
      </c>
      <c r="M21" s="544">
        <v>6510883</v>
      </c>
      <c r="N21" s="544">
        <v>6510887</v>
      </c>
      <c r="O21" s="103">
        <f t="shared" si="0"/>
        <v>78130600</v>
      </c>
    </row>
    <row r="22" spans="1:15" s="104" customFormat="1" ht="13.5" customHeight="1">
      <c r="A22" s="102" t="s">
        <v>35</v>
      </c>
      <c r="B22" s="281" t="s">
        <v>224</v>
      </c>
      <c r="C22" s="544"/>
      <c r="D22" s="544"/>
      <c r="E22" s="544">
        <v>3417000</v>
      </c>
      <c r="F22" s="544">
        <v>17815000</v>
      </c>
      <c r="G22" s="544">
        <v>635000</v>
      </c>
      <c r="H22" s="544">
        <v>1800500</v>
      </c>
      <c r="I22" s="544">
        <v>30000000</v>
      </c>
      <c r="J22" s="544">
        <v>35000000</v>
      </c>
      <c r="K22" s="544">
        <v>28314896</v>
      </c>
      <c r="L22" s="544">
        <v>458700</v>
      </c>
      <c r="M22" s="544">
        <v>63500</v>
      </c>
      <c r="N22" s="544">
        <v>292100</v>
      </c>
      <c r="O22" s="103">
        <f t="shared" si="0"/>
        <v>117796696</v>
      </c>
    </row>
    <row r="23" spans="1:15" s="104" customFormat="1" ht="15.75">
      <c r="A23" s="102" t="s">
        <v>36</v>
      </c>
      <c r="B23" s="283" t="s">
        <v>182</v>
      </c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103">
        <f t="shared" si="0"/>
        <v>0</v>
      </c>
    </row>
    <row r="24" spans="1:15" s="104" customFormat="1" ht="13.5" customHeight="1">
      <c r="A24" s="102" t="s">
        <v>37</v>
      </c>
      <c r="B24" s="281" t="s">
        <v>226</v>
      </c>
      <c r="C24" s="544"/>
      <c r="D24" s="544"/>
      <c r="E24" s="544"/>
      <c r="F24" s="544">
        <v>2235437</v>
      </c>
      <c r="G24" s="544">
        <v>500000</v>
      </c>
      <c r="H24" s="544"/>
      <c r="I24" s="544">
        <v>500000</v>
      </c>
      <c r="J24" s="544"/>
      <c r="K24" s="544">
        <v>500000</v>
      </c>
      <c r="L24" s="544"/>
      <c r="M24" s="544">
        <v>500000</v>
      </c>
      <c r="N24" s="544"/>
      <c r="O24" s="103">
        <f t="shared" si="0"/>
        <v>4235437</v>
      </c>
    </row>
    <row r="25" spans="1:15" s="104" customFormat="1" ht="13.5" customHeight="1">
      <c r="A25" s="102" t="s">
        <v>38</v>
      </c>
      <c r="B25" s="281" t="s">
        <v>13</v>
      </c>
      <c r="C25" s="544">
        <v>5477666</v>
      </c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103">
        <f t="shared" si="0"/>
        <v>5477666</v>
      </c>
    </row>
    <row r="26" spans="1:15" s="104" customFormat="1" ht="13.5" customHeight="1" thickBot="1">
      <c r="A26" s="100" t="s">
        <v>39</v>
      </c>
      <c r="B26" s="711" t="s">
        <v>733</v>
      </c>
      <c r="C26" s="543">
        <v>44794452</v>
      </c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101"/>
    </row>
    <row r="27" spans="1:15" s="99" customFormat="1" ht="15.75" customHeight="1" thickBot="1">
      <c r="A27" s="108" t="s">
        <v>40</v>
      </c>
      <c r="B27" s="33" t="s">
        <v>109</v>
      </c>
      <c r="C27" s="546">
        <f>SUM(C17:C26)</f>
        <v>103671196</v>
      </c>
      <c r="D27" s="546">
        <f aca="true" t="shared" si="2" ref="D27:N27">SUM(D17:D25)</f>
        <v>53199078</v>
      </c>
      <c r="E27" s="546">
        <f t="shared" si="2"/>
        <v>56616078</v>
      </c>
      <c r="F27" s="546">
        <f t="shared" si="2"/>
        <v>73249515</v>
      </c>
      <c r="G27" s="546">
        <f t="shared" si="2"/>
        <v>54334078</v>
      </c>
      <c r="H27" s="546">
        <f t="shared" si="2"/>
        <v>54999579</v>
      </c>
      <c r="I27" s="546">
        <f t="shared" si="2"/>
        <v>83699079</v>
      </c>
      <c r="J27" s="546">
        <f t="shared" si="2"/>
        <v>88199079</v>
      </c>
      <c r="K27" s="546">
        <f t="shared" si="2"/>
        <v>82313975</v>
      </c>
      <c r="L27" s="546">
        <f t="shared" si="2"/>
        <v>53557779</v>
      </c>
      <c r="M27" s="546">
        <f t="shared" si="2"/>
        <v>53462578</v>
      </c>
      <c r="N27" s="546">
        <f t="shared" si="2"/>
        <v>53231179</v>
      </c>
      <c r="O27" s="106">
        <f>SUM(C27:N27)</f>
        <v>810533193</v>
      </c>
    </row>
    <row r="28" spans="1:15" ht="16.5" thickBot="1">
      <c r="A28" s="108" t="s">
        <v>41</v>
      </c>
      <c r="B28" s="285" t="s">
        <v>110</v>
      </c>
      <c r="C28" s="547">
        <f aca="true" t="shared" si="3" ref="C28:O28">C15-C27</f>
        <v>191415965</v>
      </c>
      <c r="D28" s="547">
        <f t="shared" si="3"/>
        <v>-15598385</v>
      </c>
      <c r="E28" s="547">
        <f t="shared" si="3"/>
        <v>35984616</v>
      </c>
      <c r="F28" s="547">
        <f t="shared" si="3"/>
        <v>-34084949</v>
      </c>
      <c r="G28" s="547">
        <f t="shared" si="3"/>
        <v>-21733384</v>
      </c>
      <c r="H28" s="547">
        <f t="shared" si="3"/>
        <v>77875642</v>
      </c>
      <c r="I28" s="547">
        <f t="shared" si="3"/>
        <v>-51098385</v>
      </c>
      <c r="J28" s="547">
        <f t="shared" si="3"/>
        <v>-50598385</v>
      </c>
      <c r="K28" s="547">
        <f t="shared" si="3"/>
        <v>-49713281</v>
      </c>
      <c r="L28" s="547">
        <f t="shared" si="3"/>
        <v>-27957085</v>
      </c>
      <c r="M28" s="547">
        <f t="shared" si="3"/>
        <v>-25861884</v>
      </c>
      <c r="N28" s="547">
        <f t="shared" si="3"/>
        <v>-28630485</v>
      </c>
      <c r="O28" s="109">
        <f t="shared" si="3"/>
        <v>0</v>
      </c>
    </row>
    <row r="29" ht="15.75">
      <c r="A29" s="111"/>
    </row>
    <row r="30" spans="2:15" ht="15.75">
      <c r="B30" s="112"/>
      <c r="C30" s="113"/>
      <c r="D30" s="113"/>
      <c r="O30" s="110"/>
    </row>
    <row r="31" ht="15.75">
      <c r="O31" s="110"/>
    </row>
    <row r="32" ht="15.75">
      <c r="O32" s="110"/>
    </row>
    <row r="33" ht="15.75">
      <c r="O33" s="110"/>
    </row>
    <row r="34" ht="15.75">
      <c r="O34" s="110"/>
    </row>
    <row r="35" ht="15.75">
      <c r="O35" s="110"/>
    </row>
    <row r="36" ht="15.75">
      <c r="O36" s="110"/>
    </row>
    <row r="37" ht="15.75">
      <c r="O37" s="110"/>
    </row>
    <row r="38" ht="15.75">
      <c r="O38" s="110"/>
    </row>
    <row r="39" ht="15.75">
      <c r="O39" s="110"/>
    </row>
    <row r="40" ht="15.75">
      <c r="O40" s="110"/>
    </row>
    <row r="41" ht="15.75">
      <c r="O41" s="110"/>
    </row>
    <row r="42" ht="15.75">
      <c r="O42" s="110"/>
    </row>
    <row r="43" ht="15.75">
      <c r="O43" s="110"/>
    </row>
    <row r="44" ht="15.75">
      <c r="O44" s="110"/>
    </row>
    <row r="45" ht="15.75">
      <c r="O45" s="110"/>
    </row>
    <row r="46" ht="15.75">
      <c r="O46" s="110"/>
    </row>
    <row r="47" ht="15.75">
      <c r="O47" s="110"/>
    </row>
    <row r="48" ht="15.75">
      <c r="O48" s="110"/>
    </row>
    <row r="49" ht="15.75">
      <c r="O49" s="110"/>
    </row>
    <row r="50" ht="15.75">
      <c r="O50" s="110"/>
    </row>
    <row r="51" ht="15.75">
      <c r="O51" s="110"/>
    </row>
    <row r="52" ht="15.75">
      <c r="O52" s="110"/>
    </row>
    <row r="53" ht="15.75">
      <c r="O53" s="110"/>
    </row>
    <row r="54" ht="15.75">
      <c r="O54" s="110"/>
    </row>
    <row r="55" ht="15.75">
      <c r="O55" s="110"/>
    </row>
    <row r="56" ht="15.75">
      <c r="O56" s="110"/>
    </row>
    <row r="57" ht="15.75">
      <c r="O57" s="110"/>
    </row>
    <row r="58" ht="15.75">
      <c r="O58" s="110"/>
    </row>
    <row r="59" ht="15.75">
      <c r="O59" s="110"/>
    </row>
    <row r="60" ht="15.75">
      <c r="O60" s="110"/>
    </row>
    <row r="61" ht="15.75">
      <c r="O61" s="110"/>
    </row>
    <row r="62" ht="15.75">
      <c r="O62" s="110"/>
    </row>
    <row r="63" ht="15.75">
      <c r="O63" s="110"/>
    </row>
    <row r="64" ht="15.75">
      <c r="O64" s="110"/>
    </row>
    <row r="65" ht="15.75">
      <c r="O65" s="110"/>
    </row>
    <row r="66" ht="15.75">
      <c r="O66" s="110"/>
    </row>
    <row r="67" ht="15.75">
      <c r="O67" s="110"/>
    </row>
    <row r="68" ht="15.75">
      <c r="O68" s="110"/>
    </row>
    <row r="69" ht="15.75">
      <c r="O69" s="110"/>
    </row>
    <row r="70" ht="15.75">
      <c r="O70" s="110"/>
    </row>
    <row r="71" ht="15.75">
      <c r="O71" s="110"/>
    </row>
    <row r="72" ht="15.75">
      <c r="O72" s="110"/>
    </row>
    <row r="73" ht="15.75">
      <c r="O73" s="110"/>
    </row>
    <row r="74" ht="15.75">
      <c r="O74" s="110"/>
    </row>
    <row r="75" ht="15.75">
      <c r="O75" s="110"/>
    </row>
    <row r="76" ht="15.75">
      <c r="O76" s="110"/>
    </row>
    <row r="77" ht="15.75">
      <c r="O77" s="110"/>
    </row>
    <row r="78" ht="15.75">
      <c r="O78" s="110"/>
    </row>
    <row r="79" ht="15.75">
      <c r="O79" s="110"/>
    </row>
    <row r="80" ht="15.75">
      <c r="O80" s="110"/>
    </row>
    <row r="81" ht="15.75">
      <c r="O81" s="110"/>
    </row>
    <row r="82" ht="15.75">
      <c r="O82" s="110"/>
    </row>
    <row r="83" ht="15.75">
      <c r="O83" s="110"/>
    </row>
  </sheetData>
  <sheetProtection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7"/>
  <sheetViews>
    <sheetView view="pageBreakPreview" zoomScale="60" zoomScaleNormal="120" zoomScalePageLayoutView="120" workbookViewId="0" topLeftCell="A2">
      <selection activeCell="D27" sqref="D27"/>
    </sheetView>
  </sheetViews>
  <sheetFormatPr defaultColWidth="9.00390625" defaultRowHeight="12.75"/>
  <cols>
    <col min="1" max="1" width="13.875" style="42" customWidth="1"/>
    <col min="2" max="2" width="88.625" style="42" customWidth="1"/>
    <col min="3" max="3" width="16.875" style="42" customWidth="1"/>
    <col min="4" max="4" width="4.875" style="683" customWidth="1"/>
    <col min="5" max="16384" width="9.375" style="42" customWidth="1"/>
  </cols>
  <sheetData>
    <row r="1" spans="2:4" ht="47.25" customHeight="1">
      <c r="B1" s="801" t="str">
        <f>+CONCATENATE("A ",LEFT(KV_ÖSSZEFÜGGÉSEK!A5,4),". évi általános működés és ágazati feladatok támogatásának alakulása jogcímenként")</f>
        <v>A 2023. évi általános működés és ágazati feladatok támogatásának alakulása jogcímenként</v>
      </c>
      <c r="C1" s="801"/>
      <c r="D1" s="802" t="str">
        <f>CONCATENATE("30. melléklet ",ALAPADATOK!A7," ",ALAPADATOK!B7," ",ALAPADATOK!C7," ",ALAPADATOK!D7," ",ALAPADATOK!E7," ",ALAPADATOK!F7," ",ALAPADATOK!G7," ",ALAPADATOK!H7)</f>
        <v>30. melléklet a … / 2023 ( … ) önkormányzati rendelethez</v>
      </c>
    </row>
    <row r="2" spans="2:4" ht="22.5" customHeight="1" thickBot="1">
      <c r="B2" s="372"/>
      <c r="C2" s="677" t="s">
        <v>660</v>
      </c>
      <c r="D2" s="802"/>
    </row>
    <row r="3" spans="1:8" s="43" customFormat="1" ht="54" customHeight="1" thickBot="1">
      <c r="A3" s="678"/>
      <c r="B3" s="287" t="s">
        <v>51</v>
      </c>
      <c r="C3" s="660" t="str">
        <f>+CONCATENATE(LEFT(KV_ÖSSZEFÜGGÉSEK!A5,4),". évi tervezett támogatás összesen")</f>
        <v>2023. évi tervezett támogatás összesen</v>
      </c>
      <c r="D3" s="802"/>
      <c r="H3" s="656"/>
    </row>
    <row r="4" spans="1:4" s="44" customFormat="1" ht="13.5" thickBot="1">
      <c r="A4" s="679" t="s">
        <v>487</v>
      </c>
      <c r="B4" s="179" t="s">
        <v>488</v>
      </c>
      <c r="C4" s="180" t="s">
        <v>489</v>
      </c>
      <c r="D4" s="802"/>
    </row>
    <row r="5" spans="1:4" ht="12.75">
      <c r="A5" s="696" t="s">
        <v>678</v>
      </c>
      <c r="B5" s="114" t="s">
        <v>679</v>
      </c>
      <c r="C5" s="402">
        <v>7389200</v>
      </c>
      <c r="D5" s="802"/>
    </row>
    <row r="6" spans="1:4" ht="12.75" customHeight="1">
      <c r="A6" s="696" t="s">
        <v>680</v>
      </c>
      <c r="B6" s="114" t="s">
        <v>681</v>
      </c>
      <c r="C6" s="402">
        <v>12495500</v>
      </c>
      <c r="D6" s="802"/>
    </row>
    <row r="7" spans="1:4" ht="12.75">
      <c r="A7" s="696" t="s">
        <v>682</v>
      </c>
      <c r="B7" s="114" t="s">
        <v>683</v>
      </c>
      <c r="C7" s="402">
        <v>100000</v>
      </c>
      <c r="D7" s="802"/>
    </row>
    <row r="8" spans="1:4" ht="12.75">
      <c r="A8" s="696" t="s">
        <v>684</v>
      </c>
      <c r="B8" s="114" t="s">
        <v>685</v>
      </c>
      <c r="C8" s="402">
        <v>5511030</v>
      </c>
      <c r="D8" s="802"/>
    </row>
    <row r="9" spans="1:4" ht="12.75">
      <c r="A9" s="696" t="s">
        <v>686</v>
      </c>
      <c r="B9" s="114" t="s">
        <v>687</v>
      </c>
      <c r="C9" s="402">
        <v>4800000</v>
      </c>
      <c r="D9" s="802"/>
    </row>
    <row r="10" spans="1:4" ht="12.75">
      <c r="A10" s="696" t="s">
        <v>688</v>
      </c>
      <c r="B10" s="114" t="s">
        <v>689</v>
      </c>
      <c r="C10" s="402">
        <v>306000</v>
      </c>
      <c r="D10" s="802"/>
    </row>
    <row r="11" spans="1:4" ht="12.75">
      <c r="A11" s="696" t="s">
        <v>682</v>
      </c>
      <c r="B11" s="114" t="s">
        <v>706</v>
      </c>
      <c r="C11" s="402">
        <v>3915653</v>
      </c>
      <c r="D11" s="802"/>
    </row>
    <row r="12" spans="1:4" ht="12.75">
      <c r="A12" s="696" t="s">
        <v>684</v>
      </c>
      <c r="B12" s="114" t="s">
        <v>707</v>
      </c>
      <c r="C12" s="402">
        <v>4870000</v>
      </c>
      <c r="D12" s="802"/>
    </row>
    <row r="13" spans="1:4" ht="12.75">
      <c r="A13" s="696" t="s">
        <v>690</v>
      </c>
      <c r="B13" s="114" t="s">
        <v>691</v>
      </c>
      <c r="C13" s="402">
        <v>5446667</v>
      </c>
      <c r="D13" s="802"/>
    </row>
    <row r="14" spans="1:4" ht="12.75">
      <c r="A14" s="696"/>
      <c r="B14" s="114" t="s">
        <v>692</v>
      </c>
      <c r="C14" s="402">
        <v>2723333</v>
      </c>
      <c r="D14" s="802"/>
    </row>
    <row r="15" spans="1:4" ht="12.75" customHeight="1">
      <c r="A15" s="696" t="s">
        <v>693</v>
      </c>
      <c r="B15" s="697" t="s">
        <v>694</v>
      </c>
      <c r="C15" s="402">
        <v>31353867</v>
      </c>
      <c r="D15" s="802"/>
    </row>
    <row r="16" spans="1:4" ht="12.75">
      <c r="A16" s="696"/>
      <c r="B16" s="697" t="s">
        <v>695</v>
      </c>
      <c r="C16" s="402">
        <v>15676933</v>
      </c>
      <c r="D16" s="802"/>
    </row>
    <row r="17" spans="1:4" ht="12.75">
      <c r="A17" s="698" t="s">
        <v>696</v>
      </c>
      <c r="B17" s="114" t="s">
        <v>697</v>
      </c>
      <c r="C17" s="402">
        <v>2952400</v>
      </c>
      <c r="D17" s="802"/>
    </row>
    <row r="18" spans="1:4" ht="12.75">
      <c r="A18" s="698" t="s">
        <v>698</v>
      </c>
      <c r="B18" s="114" t="s">
        <v>699</v>
      </c>
      <c r="C18" s="402">
        <v>5142300</v>
      </c>
      <c r="D18" s="802"/>
    </row>
    <row r="19" spans="1:4" ht="12.75">
      <c r="A19" s="698" t="s">
        <v>700</v>
      </c>
      <c r="B19" s="114" t="s">
        <v>701</v>
      </c>
      <c r="C19" s="402">
        <v>14095566</v>
      </c>
      <c r="D19" s="802"/>
    </row>
    <row r="20" spans="1:4" ht="12.75">
      <c r="A20" s="698" t="s">
        <v>702</v>
      </c>
      <c r="B20" s="114" t="s">
        <v>703</v>
      </c>
      <c r="C20" s="402">
        <v>16903448</v>
      </c>
      <c r="D20" s="802"/>
    </row>
    <row r="21" spans="1:4" ht="12.75">
      <c r="A21" s="698" t="s">
        <v>704</v>
      </c>
      <c r="B21" s="114" t="s">
        <v>705</v>
      </c>
      <c r="C21" s="402">
        <v>3259749</v>
      </c>
      <c r="D21" s="802"/>
    </row>
    <row r="22" spans="1:4" ht="12.75">
      <c r="A22" s="680"/>
      <c r="B22" s="114"/>
      <c r="C22" s="402"/>
      <c r="D22" s="802"/>
    </row>
    <row r="23" spans="1:4" ht="12.75">
      <c r="A23" s="680"/>
      <c r="B23" s="114"/>
      <c r="C23" s="402"/>
      <c r="D23" s="802"/>
    </row>
    <row r="24" spans="1:4" ht="12.75">
      <c r="A24" s="680"/>
      <c r="B24" s="114"/>
      <c r="C24" s="402"/>
      <c r="D24" s="802"/>
    </row>
    <row r="25" spans="1:4" ht="13.5" thickBot="1">
      <c r="A25" s="681"/>
      <c r="B25" s="115"/>
      <c r="C25" s="402"/>
      <c r="D25" s="802"/>
    </row>
    <row r="26" spans="1:4" s="46" customFormat="1" ht="19.5" customHeight="1" thickBot="1">
      <c r="A26" s="682"/>
      <c r="B26" s="30" t="s">
        <v>52</v>
      </c>
      <c r="C26" s="45">
        <f>SUM(C5:C25)</f>
        <v>136941646</v>
      </c>
      <c r="D26" s="802"/>
    </row>
    <row r="27" spans="1:2" ht="12.75">
      <c r="A27" s="803" t="s">
        <v>735</v>
      </c>
      <c r="B27" s="803"/>
    </row>
  </sheetData>
  <sheetProtection/>
  <mergeCells count="3">
    <mergeCell ref="B1:C1"/>
    <mergeCell ref="D1:D26"/>
    <mergeCell ref="A27:B2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view="pageBreakPreview" zoomScale="60" zoomScaleNormal="120" workbookViewId="0" topLeftCell="A1">
      <selection activeCell="A2" sqref="A2:D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46"/>
      <c r="D1" s="655" t="str">
        <f>CONCATENATE("31. melléklet ",ALAPADATOK!A7," ",ALAPADATOK!B7," ",ALAPADATOK!C7," ",ALAPADATOK!D7," ",ALAPADATOK!E7," ",ALAPADATOK!F7," ",ALAPADATOK!G7," ",ALAPADATOK!H7)</f>
        <v>31. melléklet a … / 2023 ( … ) önkormányzati rendelethez</v>
      </c>
    </row>
    <row r="2" spans="1:4" ht="45" customHeight="1">
      <c r="A2" s="807" t="str">
        <f>+CONCATENATE("K I M U T A T Á S",CHAR(10),"a ",LEFT(KV_ÖSSZEFÜGGÉSEK!A5,4),". évben céljelleggel juttatott támogatásokról")</f>
        <v>K I M U T A T Á S
a 2023. évben céljelleggel juttatott támogatásokról</v>
      </c>
      <c r="B2" s="807"/>
      <c r="C2" s="807"/>
      <c r="D2" s="807"/>
    </row>
    <row r="3" spans="1:4" ht="17.25" customHeight="1">
      <c r="A3" s="371"/>
      <c r="B3" s="371"/>
      <c r="C3" s="371"/>
      <c r="D3" s="371"/>
    </row>
    <row r="4" spans="1:4" ht="13.5" thickBot="1">
      <c r="A4" s="201"/>
      <c r="B4" s="201"/>
      <c r="C4" s="804" t="str">
        <f>'KV_29.sz.mell'!O3</f>
        <v>Forintban!</v>
      </c>
      <c r="D4" s="804"/>
    </row>
    <row r="5" spans="1:4" ht="42.75" customHeight="1" thickBot="1">
      <c r="A5" s="373" t="s">
        <v>68</v>
      </c>
      <c r="B5" s="374" t="s">
        <v>124</v>
      </c>
      <c r="C5" s="374" t="s">
        <v>125</v>
      </c>
      <c r="D5" s="375" t="s">
        <v>14</v>
      </c>
    </row>
    <row r="6" spans="1:4" ht="15.75" customHeight="1">
      <c r="A6" s="202" t="s">
        <v>18</v>
      </c>
      <c r="B6" s="686" t="s">
        <v>668</v>
      </c>
      <c r="C6" s="687" t="s">
        <v>669</v>
      </c>
      <c r="D6" s="688">
        <v>300000</v>
      </c>
    </row>
    <row r="7" spans="1:4" ht="15.75" customHeight="1">
      <c r="A7" s="203" t="s">
        <v>19</v>
      </c>
      <c r="B7" s="686" t="s">
        <v>670</v>
      </c>
      <c r="C7" s="689" t="s">
        <v>669</v>
      </c>
      <c r="D7" s="688">
        <v>100000</v>
      </c>
    </row>
    <row r="8" spans="1:4" ht="15.75" customHeight="1">
      <c r="A8" s="203" t="s">
        <v>20</v>
      </c>
      <c r="B8" s="686" t="s">
        <v>671</v>
      </c>
      <c r="C8" s="689" t="s">
        <v>669</v>
      </c>
      <c r="D8" s="688">
        <v>100000</v>
      </c>
    </row>
    <row r="9" spans="1:4" ht="15.75" customHeight="1">
      <c r="A9" s="203" t="s">
        <v>21</v>
      </c>
      <c r="B9" s="686" t="s">
        <v>672</v>
      </c>
      <c r="C9" s="689" t="s">
        <v>669</v>
      </c>
      <c r="D9" s="688">
        <v>100000</v>
      </c>
    </row>
    <row r="10" spans="1:4" ht="15.75" customHeight="1">
      <c r="A10" s="203" t="s">
        <v>22</v>
      </c>
      <c r="B10" s="686" t="s">
        <v>673</v>
      </c>
      <c r="C10" s="689" t="s">
        <v>669</v>
      </c>
      <c r="D10" s="688">
        <v>100000</v>
      </c>
    </row>
    <row r="11" spans="1:4" ht="15.75" customHeight="1">
      <c r="A11" s="203" t="s">
        <v>23</v>
      </c>
      <c r="B11" s="691" t="s">
        <v>674</v>
      </c>
      <c r="C11" s="689" t="s">
        <v>669</v>
      </c>
      <c r="D11" s="690">
        <v>130000</v>
      </c>
    </row>
    <row r="12" spans="1:4" ht="15.75" customHeight="1">
      <c r="A12" s="203" t="s">
        <v>24</v>
      </c>
      <c r="B12" s="692" t="s">
        <v>675</v>
      </c>
      <c r="C12" s="689" t="s">
        <v>669</v>
      </c>
      <c r="D12" s="690">
        <v>100000</v>
      </c>
    </row>
    <row r="13" spans="1:4" ht="15.75" customHeight="1">
      <c r="A13" s="203" t="s">
        <v>25</v>
      </c>
      <c r="B13" s="692" t="s">
        <v>676</v>
      </c>
      <c r="C13" s="689" t="s">
        <v>669</v>
      </c>
      <c r="D13" s="693">
        <v>100000</v>
      </c>
    </row>
    <row r="14" spans="1:4" ht="15.75" customHeight="1" thickBot="1">
      <c r="A14" s="203" t="s">
        <v>26</v>
      </c>
      <c r="B14" s="694" t="s">
        <v>677</v>
      </c>
      <c r="C14" s="689" t="s">
        <v>669</v>
      </c>
      <c r="D14" s="695">
        <v>100000</v>
      </c>
    </row>
    <row r="15" spans="1:4" ht="15.75" customHeight="1" thickBot="1">
      <c r="A15" s="805" t="s">
        <v>52</v>
      </c>
      <c r="B15" s="806"/>
      <c r="C15" s="204"/>
      <c r="D15" s="548">
        <f>SUM(D6:D14)</f>
        <v>1130000</v>
      </c>
    </row>
    <row r="16" ht="12.75">
      <c r="A16" t="s">
        <v>197</v>
      </c>
    </row>
  </sheetData>
  <sheetProtection/>
  <mergeCells count="3">
    <mergeCell ref="C4:D4"/>
    <mergeCell ref="A15:B15"/>
    <mergeCell ref="A2:D2"/>
  </mergeCells>
  <conditionalFormatting sqref="D15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G52"/>
  <sheetViews>
    <sheetView tabSelected="1" view="pageBreakPreview" zoomScaleNormal="120" zoomScaleSheetLayoutView="100" workbookViewId="0" topLeftCell="A1">
      <selection activeCell="A2" sqref="A2:E2"/>
    </sheetView>
  </sheetViews>
  <sheetFormatPr defaultColWidth="9.00390625" defaultRowHeight="12.75"/>
  <cols>
    <col min="1" max="1" width="9.00390625" style="377" customWidth="1"/>
    <col min="2" max="2" width="66.375" style="377" bestFit="1" customWidth="1"/>
    <col min="3" max="3" width="15.50390625" style="378" customWidth="1"/>
    <col min="4" max="5" width="15.50390625" style="377" customWidth="1"/>
    <col min="6" max="6" width="9.00390625" style="408" customWidth="1"/>
    <col min="7" max="16384" width="9.375" style="408" customWidth="1"/>
  </cols>
  <sheetData>
    <row r="1" spans="3:5" ht="15.75">
      <c r="C1" s="649"/>
      <c r="D1" s="646"/>
      <c r="E1" s="655" t="str">
        <f>CONCATENATE("32. melléklet ",ALAPADATOK!A7," ",ALAPADATOK!B7," ",ALAPADATOK!C7," ",ALAPADATOK!D7," ",ALAPADATOK!E7," ",ALAPADATOK!F7," ",ALAPADATOK!G7," ",ALAPADATOK!H7)</f>
        <v>32. melléklet a … / 2023 ( … ) önkormányzati rendelethez</v>
      </c>
    </row>
    <row r="2" spans="1:5" ht="15.75">
      <c r="A2" s="808" t="str">
        <f>CONCATENATE(ALAPADATOK!A3)</f>
        <v>Balatonvilágos Község Önkormányzata</v>
      </c>
      <c r="B2" s="809"/>
      <c r="C2" s="809"/>
      <c r="D2" s="809"/>
      <c r="E2" s="809"/>
    </row>
    <row r="3" spans="1:5" ht="15.75">
      <c r="A3" s="782" t="s">
        <v>734</v>
      </c>
      <c r="B3" s="810"/>
      <c r="C3" s="810"/>
      <c r="D3" s="810"/>
      <c r="E3" s="810"/>
    </row>
    <row r="4" spans="1:5" ht="15.75" customHeight="1">
      <c r="A4" s="729" t="s">
        <v>584</v>
      </c>
      <c r="B4" s="729"/>
      <c r="C4" s="729"/>
      <c r="D4" s="729"/>
      <c r="E4" s="729"/>
    </row>
    <row r="5" spans="1:5" ht="15.75" customHeight="1" thickBot="1">
      <c r="A5" s="728" t="s">
        <v>147</v>
      </c>
      <c r="B5" s="728"/>
      <c r="D5" s="137"/>
      <c r="E5" s="303" t="str">
        <f>'KV_29.sz.mell'!O3</f>
        <v>Forintban!</v>
      </c>
    </row>
    <row r="6" spans="1:5" ht="37.5" customHeight="1" thickBot="1">
      <c r="A6" s="23" t="s">
        <v>68</v>
      </c>
      <c r="B6" s="24" t="s">
        <v>17</v>
      </c>
      <c r="C6" s="24" t="str">
        <f>+CONCATENATE(LEFT(KV_ÖSSZEFÜGGÉSEK!A5,4)+1,". évi")</f>
        <v>2024. évi</v>
      </c>
      <c r="D6" s="401" t="str">
        <f>+CONCATENATE(LEFT(KV_ÖSSZEFÜGGÉSEK!A5,4)+2,". évi")</f>
        <v>2025. évi</v>
      </c>
      <c r="E6" s="155" t="str">
        <f>+CONCATENATE(LEFT(KV_ÖSSZEFÜGGÉSEK!A5,4)+3,". évi")</f>
        <v>2026. évi</v>
      </c>
    </row>
    <row r="7" spans="1:5" s="409" customFormat="1" ht="12" customHeight="1" thickBot="1">
      <c r="A7" s="28" t="s">
        <v>487</v>
      </c>
      <c r="B7" s="29" t="s">
        <v>488</v>
      </c>
      <c r="C7" s="29" t="s">
        <v>489</v>
      </c>
      <c r="D7" s="29" t="s">
        <v>491</v>
      </c>
      <c r="E7" s="443" t="s">
        <v>490</v>
      </c>
    </row>
    <row r="8" spans="1:5" s="410" customFormat="1" ht="12" customHeight="1" thickBot="1">
      <c r="A8" s="20" t="s">
        <v>18</v>
      </c>
      <c r="B8" s="21" t="s">
        <v>525</v>
      </c>
      <c r="C8" s="460">
        <v>138000000</v>
      </c>
      <c r="D8" s="460">
        <v>137000000</v>
      </c>
      <c r="E8" s="461">
        <v>140000000</v>
      </c>
    </row>
    <row r="9" spans="1:5" s="410" customFormat="1" ht="12" customHeight="1" thickBot="1">
      <c r="A9" s="20" t="s">
        <v>19</v>
      </c>
      <c r="B9" s="288" t="s">
        <v>369</v>
      </c>
      <c r="C9" s="460">
        <v>20000000</v>
      </c>
      <c r="D9" s="460">
        <v>18000000</v>
      </c>
      <c r="E9" s="461">
        <v>17000000</v>
      </c>
    </row>
    <row r="10" spans="1:5" s="410" customFormat="1" ht="12" customHeight="1" thickBot="1">
      <c r="A10" s="20" t="s">
        <v>20</v>
      </c>
      <c r="B10" s="21" t="s">
        <v>376</v>
      </c>
      <c r="C10" s="460"/>
      <c r="D10" s="460"/>
      <c r="E10" s="461"/>
    </row>
    <row r="11" spans="1:5" s="410" customFormat="1" ht="12" customHeight="1" thickBot="1">
      <c r="A11" s="20" t="s">
        <v>168</v>
      </c>
      <c r="B11" s="21" t="s">
        <v>261</v>
      </c>
      <c r="C11" s="400">
        <f>SUM(C12:C19)</f>
        <v>255000000</v>
      </c>
      <c r="D11" s="400">
        <f>SUM(D12:D19)</f>
        <v>255000000</v>
      </c>
      <c r="E11" s="442">
        <f>SUM(E12:E19)</f>
        <v>255000000</v>
      </c>
    </row>
    <row r="12" spans="1:5" s="410" customFormat="1" ht="12" customHeight="1">
      <c r="A12" s="700" t="s">
        <v>262</v>
      </c>
      <c r="B12" s="411" t="s">
        <v>549</v>
      </c>
      <c r="C12" s="395">
        <v>169000000</v>
      </c>
      <c r="D12" s="395">
        <v>169000000</v>
      </c>
      <c r="E12" s="395">
        <v>169000000</v>
      </c>
    </row>
    <row r="13" spans="1:5" s="410" customFormat="1" ht="12" customHeight="1">
      <c r="A13" s="701" t="s">
        <v>263</v>
      </c>
      <c r="B13" s="411" t="s">
        <v>710</v>
      </c>
      <c r="C13" s="394">
        <v>33000000</v>
      </c>
      <c r="D13" s="394">
        <v>33000000</v>
      </c>
      <c r="E13" s="394">
        <v>33000000</v>
      </c>
    </row>
    <row r="14" spans="1:5" s="410" customFormat="1" ht="12" customHeight="1">
      <c r="A14" s="701" t="s">
        <v>264</v>
      </c>
      <c r="B14" s="412" t="s">
        <v>550</v>
      </c>
      <c r="C14" s="394">
        <v>10000000</v>
      </c>
      <c r="D14" s="394">
        <v>10000000</v>
      </c>
      <c r="E14" s="394">
        <v>10000000</v>
      </c>
    </row>
    <row r="15" spans="1:5" s="410" customFormat="1" ht="12" customHeight="1">
      <c r="A15" s="701" t="s">
        <v>265</v>
      </c>
      <c r="B15" s="412" t="s">
        <v>551</v>
      </c>
      <c r="C15" s="394">
        <v>42000000</v>
      </c>
      <c r="D15" s="394">
        <v>42000000</v>
      </c>
      <c r="E15" s="394">
        <v>42000000</v>
      </c>
    </row>
    <row r="16" spans="1:5" s="410" customFormat="1" ht="12" customHeight="1">
      <c r="A16" s="701" t="s">
        <v>546</v>
      </c>
      <c r="B16" s="412" t="s">
        <v>552</v>
      </c>
      <c r="C16" s="394">
        <v>200000</v>
      </c>
      <c r="D16" s="394">
        <v>200000</v>
      </c>
      <c r="E16" s="394">
        <v>200000</v>
      </c>
    </row>
    <row r="17" spans="1:5" s="410" customFormat="1" ht="12" customHeight="1">
      <c r="A17" s="701" t="s">
        <v>547</v>
      </c>
      <c r="B17" s="412" t="s">
        <v>711</v>
      </c>
      <c r="C17" s="394">
        <v>150000</v>
      </c>
      <c r="D17" s="394">
        <v>150000</v>
      </c>
      <c r="E17" s="394">
        <v>150000</v>
      </c>
    </row>
    <row r="18" spans="1:5" s="410" customFormat="1" ht="12" customHeight="1">
      <c r="A18" s="563" t="s">
        <v>548</v>
      </c>
      <c r="B18" s="412" t="s">
        <v>712</v>
      </c>
      <c r="C18" s="396">
        <v>650000</v>
      </c>
      <c r="D18" s="396">
        <v>650000</v>
      </c>
      <c r="E18" s="396">
        <v>650000</v>
      </c>
    </row>
    <row r="19" spans="1:5" s="410" customFormat="1" ht="12" customHeight="1" thickBot="1">
      <c r="A19" s="563" t="s">
        <v>714</v>
      </c>
      <c r="B19" s="413" t="s">
        <v>713</v>
      </c>
      <c r="C19" s="396"/>
      <c r="D19" s="396"/>
      <c r="E19" s="262"/>
    </row>
    <row r="20" spans="1:5" s="410" customFormat="1" ht="12" customHeight="1" thickBot="1">
      <c r="A20" s="20" t="s">
        <v>22</v>
      </c>
      <c r="B20" s="21" t="s">
        <v>528</v>
      </c>
      <c r="C20" s="460">
        <v>60000000</v>
      </c>
      <c r="D20" s="460">
        <v>62000000</v>
      </c>
      <c r="E20" s="461">
        <v>63000000</v>
      </c>
    </row>
    <row r="21" spans="1:5" s="410" customFormat="1" ht="12" customHeight="1" thickBot="1">
      <c r="A21" s="20" t="s">
        <v>23</v>
      </c>
      <c r="B21" s="21" t="s">
        <v>10</v>
      </c>
      <c r="C21" s="460">
        <v>11000000</v>
      </c>
      <c r="D21" s="460">
        <v>9500000</v>
      </c>
      <c r="E21" s="461">
        <v>9300000</v>
      </c>
    </row>
    <row r="22" spans="1:5" s="410" customFormat="1" ht="12" customHeight="1" thickBot="1">
      <c r="A22" s="20" t="s">
        <v>175</v>
      </c>
      <c r="B22" s="21" t="s">
        <v>527</v>
      </c>
      <c r="C22" s="460"/>
      <c r="D22" s="460"/>
      <c r="E22" s="461"/>
    </row>
    <row r="23" spans="1:5" s="410" customFormat="1" ht="12" customHeight="1" thickBot="1">
      <c r="A23" s="20" t="s">
        <v>25</v>
      </c>
      <c r="B23" s="288" t="s">
        <v>526</v>
      </c>
      <c r="C23" s="460"/>
      <c r="D23" s="460"/>
      <c r="E23" s="461"/>
    </row>
    <row r="24" spans="1:5" s="410" customFormat="1" ht="12" customHeight="1" thickBot="1">
      <c r="A24" s="20" t="s">
        <v>26</v>
      </c>
      <c r="B24" s="21" t="s">
        <v>301</v>
      </c>
      <c r="C24" s="400">
        <f>+C8+C9+C10+C11+C20+C21+C22+C23</f>
        <v>484000000</v>
      </c>
      <c r="D24" s="400">
        <f>+D8+D9+D10+D11+D20+D21+D22+D23</f>
        <v>481500000</v>
      </c>
      <c r="E24" s="299">
        <f>+E8+E9+E10+E11+E20+E21+E22+E23</f>
        <v>484300000</v>
      </c>
    </row>
    <row r="25" spans="1:5" s="410" customFormat="1" ht="12" customHeight="1" thickBot="1">
      <c r="A25" s="20" t="s">
        <v>27</v>
      </c>
      <c r="B25" s="21" t="s">
        <v>529</v>
      </c>
      <c r="C25" s="505">
        <v>240000000</v>
      </c>
      <c r="D25" s="505">
        <v>242000000</v>
      </c>
      <c r="E25" s="506">
        <v>240000000</v>
      </c>
    </row>
    <row r="26" spans="1:5" s="410" customFormat="1" ht="12" customHeight="1" thickBot="1">
      <c r="A26" s="20" t="s">
        <v>28</v>
      </c>
      <c r="B26" s="21" t="s">
        <v>530</v>
      </c>
      <c r="C26" s="400">
        <f>+C24+C25</f>
        <v>724000000</v>
      </c>
      <c r="D26" s="400">
        <f>+D24+D25</f>
        <v>723500000</v>
      </c>
      <c r="E26" s="442">
        <f>+E24+E25</f>
        <v>724300000</v>
      </c>
    </row>
    <row r="27" spans="1:5" s="410" customFormat="1" ht="12" customHeight="1">
      <c r="A27" s="365"/>
      <c r="B27" s="366"/>
      <c r="C27" s="367"/>
      <c r="D27" s="502"/>
      <c r="E27" s="503"/>
    </row>
    <row r="28" spans="1:5" s="410" customFormat="1" ht="12" customHeight="1">
      <c r="A28" s="729" t="s">
        <v>46</v>
      </c>
      <c r="B28" s="729"/>
      <c r="C28" s="729"/>
      <c r="D28" s="729"/>
      <c r="E28" s="729"/>
    </row>
    <row r="29" spans="1:5" s="410" customFormat="1" ht="12" customHeight="1" thickBot="1">
      <c r="A29" s="726" t="s">
        <v>148</v>
      </c>
      <c r="B29" s="726"/>
      <c r="C29" s="378"/>
      <c r="D29" s="137"/>
      <c r="E29" s="303" t="str">
        <f>E5</f>
        <v>Forintban!</v>
      </c>
    </row>
    <row r="30" spans="1:6" s="410" customFormat="1" ht="24" customHeight="1" thickBot="1">
      <c r="A30" s="23" t="s">
        <v>16</v>
      </c>
      <c r="B30" s="24" t="s">
        <v>47</v>
      </c>
      <c r="C30" s="24" t="str">
        <f>+C6</f>
        <v>2024. évi</v>
      </c>
      <c r="D30" s="24" t="str">
        <f>+D6</f>
        <v>2025. évi</v>
      </c>
      <c r="E30" s="155" t="str">
        <f>+E6</f>
        <v>2026. évi</v>
      </c>
      <c r="F30" s="504"/>
    </row>
    <row r="31" spans="1:6" s="410" customFormat="1" ht="12" customHeight="1" thickBot="1">
      <c r="A31" s="405" t="s">
        <v>487</v>
      </c>
      <c r="B31" s="406" t="s">
        <v>488</v>
      </c>
      <c r="C31" s="406" t="s">
        <v>489</v>
      </c>
      <c r="D31" s="406" t="s">
        <v>491</v>
      </c>
      <c r="E31" s="498" t="s">
        <v>490</v>
      </c>
      <c r="F31" s="504"/>
    </row>
    <row r="32" spans="1:6" s="410" customFormat="1" ht="15" customHeight="1" thickBot="1">
      <c r="A32" s="20" t="s">
        <v>18</v>
      </c>
      <c r="B32" s="26" t="s">
        <v>531</v>
      </c>
      <c r="C32" s="460">
        <v>685000000</v>
      </c>
      <c r="D32" s="460">
        <v>687000000</v>
      </c>
      <c r="E32" s="456">
        <v>686000000</v>
      </c>
      <c r="F32" s="504"/>
    </row>
    <row r="33" spans="1:5" ht="12" customHeight="1" thickBot="1">
      <c r="A33" s="477" t="s">
        <v>19</v>
      </c>
      <c r="B33" s="499" t="s">
        <v>536</v>
      </c>
      <c r="C33" s="500">
        <f>+C34+C35+C36</f>
        <v>34000000</v>
      </c>
      <c r="D33" s="500">
        <f>+D34+D35+D36</f>
        <v>32000000</v>
      </c>
      <c r="E33" s="501">
        <f>+E34+E35+E36</f>
        <v>33500000</v>
      </c>
    </row>
    <row r="34" spans="1:5" ht="12" customHeight="1">
      <c r="A34" s="15" t="s">
        <v>103</v>
      </c>
      <c r="B34" s="8" t="s">
        <v>224</v>
      </c>
      <c r="C34" s="395">
        <v>30000000</v>
      </c>
      <c r="D34" s="395">
        <v>28000000</v>
      </c>
      <c r="E34" s="261">
        <v>29000000</v>
      </c>
    </row>
    <row r="35" spans="1:5" ht="12" customHeight="1">
      <c r="A35" s="15" t="s">
        <v>104</v>
      </c>
      <c r="B35" s="12" t="s">
        <v>182</v>
      </c>
      <c r="C35" s="394"/>
      <c r="D35" s="394"/>
      <c r="E35" s="260"/>
    </row>
    <row r="36" spans="1:5" ht="12" customHeight="1" thickBot="1">
      <c r="A36" s="15" t="s">
        <v>105</v>
      </c>
      <c r="B36" s="290" t="s">
        <v>226</v>
      </c>
      <c r="C36" s="394">
        <v>4000000</v>
      </c>
      <c r="D36" s="394">
        <v>4000000</v>
      </c>
      <c r="E36" s="260">
        <v>4500000</v>
      </c>
    </row>
    <row r="37" spans="1:5" ht="12" customHeight="1" thickBot="1">
      <c r="A37" s="20" t="s">
        <v>20</v>
      </c>
      <c r="B37" s="121" t="s">
        <v>442</v>
      </c>
      <c r="C37" s="393">
        <f>+C32+C33</f>
        <v>719000000</v>
      </c>
      <c r="D37" s="393">
        <f>+D32+D33</f>
        <v>719000000</v>
      </c>
      <c r="E37" s="259">
        <f>+E32+E33</f>
        <v>719500000</v>
      </c>
    </row>
    <row r="38" spans="1:6" ht="15" customHeight="1" thickBot="1">
      <c r="A38" s="20" t="s">
        <v>21</v>
      </c>
      <c r="B38" s="121" t="s">
        <v>532</v>
      </c>
      <c r="C38" s="507">
        <v>5000000</v>
      </c>
      <c r="D38" s="507">
        <v>4500000</v>
      </c>
      <c r="E38" s="508">
        <v>4800000</v>
      </c>
      <c r="F38" s="423"/>
    </row>
    <row r="39" spans="1:5" s="410" customFormat="1" ht="12.75" customHeight="1" thickBot="1">
      <c r="A39" s="291" t="s">
        <v>22</v>
      </c>
      <c r="B39" s="376" t="s">
        <v>533</v>
      </c>
      <c r="C39" s="497">
        <f>+C37+C38</f>
        <v>724000000</v>
      </c>
      <c r="D39" s="497">
        <f>+D37+D38</f>
        <v>723500000</v>
      </c>
      <c r="E39" s="491">
        <f>+E37+E38</f>
        <v>724300000</v>
      </c>
    </row>
    <row r="40" spans="3:5" ht="15.75">
      <c r="C40" s="661">
        <f>C26-C39</f>
        <v>0</v>
      </c>
      <c r="D40" s="661">
        <f>D26-D39</f>
        <v>0</v>
      </c>
      <c r="E40" s="661">
        <f>E26-E39</f>
        <v>0</v>
      </c>
    </row>
    <row r="41" ht="15.75">
      <c r="C41" s="377"/>
    </row>
    <row r="42" ht="15.75">
      <c r="C42" s="377"/>
    </row>
    <row r="43" ht="16.5" customHeight="1">
      <c r="C43" s="377"/>
    </row>
    <row r="44" ht="15.75">
      <c r="C44" s="377"/>
    </row>
    <row r="45" ht="15.75">
      <c r="C45" s="377"/>
    </row>
    <row r="46" spans="6:7" s="377" customFormat="1" ht="15.75">
      <c r="F46" s="408"/>
      <c r="G46" s="408"/>
    </row>
    <row r="47" spans="6:7" s="377" customFormat="1" ht="15.75">
      <c r="F47" s="408"/>
      <c r="G47" s="408"/>
    </row>
    <row r="48" spans="6:7" s="377" customFormat="1" ht="15.75">
      <c r="F48" s="408"/>
      <c r="G48" s="408"/>
    </row>
    <row r="49" spans="6:7" s="377" customFormat="1" ht="15.75">
      <c r="F49" s="408"/>
      <c r="G49" s="408"/>
    </row>
    <row r="50" spans="6:7" s="377" customFormat="1" ht="15.75">
      <c r="F50" s="408"/>
      <c r="G50" s="408"/>
    </row>
    <row r="51" spans="6:7" s="377" customFormat="1" ht="15.75">
      <c r="F51" s="408"/>
      <c r="G51" s="408"/>
    </row>
    <row r="52" spans="6:7" s="377" customFormat="1" ht="15.75">
      <c r="F52" s="408"/>
      <c r="G52" s="408"/>
    </row>
  </sheetData>
  <sheetProtection/>
  <mergeCells count="6">
    <mergeCell ref="A4:E4"/>
    <mergeCell ref="A5:B5"/>
    <mergeCell ref="A28:E28"/>
    <mergeCell ref="A29:B29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6"/>
  <sheetViews>
    <sheetView view="pageBreakPreview" zoomScaleNormal="120" zoomScaleSheetLayoutView="100" workbookViewId="0" topLeftCell="A142">
      <selection activeCell="B2" sqref="B2"/>
    </sheetView>
  </sheetViews>
  <sheetFormatPr defaultColWidth="9.00390625" defaultRowHeight="12.75"/>
  <cols>
    <col min="1" max="1" width="9.50390625" style="377" customWidth="1"/>
    <col min="2" max="2" width="99.375" style="377" customWidth="1"/>
    <col min="3" max="3" width="21.625" style="378" customWidth="1"/>
    <col min="4" max="4" width="9.00390625" style="408" customWidth="1"/>
    <col min="5" max="16384" width="9.375" style="408" customWidth="1"/>
  </cols>
  <sheetData>
    <row r="1" spans="1:3" ht="18.75" customHeight="1">
      <c r="A1" s="627"/>
      <c r="B1" s="722" t="str">
        <f>CONCATENATE("1. melléklet ",ALAPADATOK!A7," ",ALAPADATOK!B7," ",ALAPADATOK!C7," ",ALAPADATOK!D7," ",ALAPADATOK!E7," ",ALAPADATOK!F7," ",ALAPADATOK!G7," ",ALAPADATOK!H7)</f>
        <v>1. melléklet a … / 2023 ( … ) önkormányzati rendelethez</v>
      </c>
      <c r="C1" s="723"/>
    </row>
    <row r="2" spans="1:3" ht="21.75" customHeight="1">
      <c r="A2" s="628"/>
      <c r="B2" s="629" t="str">
        <f>CONCATENATE(ALAPADATOK!A3)</f>
        <v>Balatonvilágos Község Önkormányzata</v>
      </c>
      <c r="C2" s="630"/>
    </row>
    <row r="3" spans="1:3" ht="21.75" customHeight="1">
      <c r="A3" s="630"/>
      <c r="B3" s="629" t="s">
        <v>665</v>
      </c>
      <c r="C3" s="630"/>
    </row>
    <row r="4" spans="1:3" ht="21.75" customHeight="1">
      <c r="A4" s="630"/>
      <c r="B4" s="629" t="s">
        <v>573</v>
      </c>
      <c r="C4" s="630"/>
    </row>
    <row r="5" spans="1:3" ht="21.75" customHeight="1">
      <c r="A5" s="627"/>
      <c r="B5" s="627"/>
      <c r="C5" s="631"/>
    </row>
    <row r="6" spans="1:3" ht="15" customHeight="1">
      <c r="A6" s="724" t="s">
        <v>15</v>
      </c>
      <c r="B6" s="724"/>
      <c r="C6" s="724"/>
    </row>
    <row r="7" spans="1:3" ht="15" customHeight="1" thickBot="1">
      <c r="A7" s="725" t="s">
        <v>147</v>
      </c>
      <c r="B7" s="725"/>
      <c r="C7" s="576" t="s">
        <v>558</v>
      </c>
    </row>
    <row r="8" spans="1:3" ht="24" customHeight="1" thickBot="1">
      <c r="A8" s="632" t="s">
        <v>68</v>
      </c>
      <c r="B8" s="633" t="s">
        <v>17</v>
      </c>
      <c r="C8" s="634" t="str">
        <f>+CONCATENATE(LEFT(KV_ÖSSZEFÜGGÉSEK!A5,4),". évi előirányzat")</f>
        <v>2023. évi előirányzat</v>
      </c>
    </row>
    <row r="9" spans="1:3" s="409" customFormat="1" ht="12" customHeight="1" thickBot="1">
      <c r="A9" s="560"/>
      <c r="B9" s="561" t="s">
        <v>487</v>
      </c>
      <c r="C9" s="562" t="s">
        <v>488</v>
      </c>
    </row>
    <row r="10" spans="1:3" s="410" customFormat="1" ht="12" customHeight="1" thickBot="1">
      <c r="A10" s="20" t="s">
        <v>18</v>
      </c>
      <c r="B10" s="21" t="s">
        <v>246</v>
      </c>
      <c r="C10" s="293">
        <f>+C11+C12+C13+C15+C16+C17+C14</f>
        <v>136941646</v>
      </c>
    </row>
    <row r="11" spans="1:3" s="410" customFormat="1" ht="12" customHeight="1">
      <c r="A11" s="430" t="s">
        <v>97</v>
      </c>
      <c r="B11" s="411" t="s">
        <v>247</v>
      </c>
      <c r="C11" s="296">
        <v>39387383</v>
      </c>
    </row>
    <row r="12" spans="1:3" s="410" customFormat="1" ht="12" customHeight="1">
      <c r="A12" s="431" t="s">
        <v>98</v>
      </c>
      <c r="B12" s="412" t="s">
        <v>248</v>
      </c>
      <c r="C12" s="295">
        <v>55200800</v>
      </c>
    </row>
    <row r="13" spans="1:3" s="410" customFormat="1" ht="12" customHeight="1">
      <c r="A13" s="431" t="s">
        <v>99</v>
      </c>
      <c r="B13" s="412" t="s">
        <v>249</v>
      </c>
      <c r="C13" s="295">
        <v>8094700</v>
      </c>
    </row>
    <row r="14" spans="1:3" s="410" customFormat="1" ht="12" customHeight="1">
      <c r="A14" s="431" t="s">
        <v>100</v>
      </c>
      <c r="B14" s="412" t="s">
        <v>709</v>
      </c>
      <c r="C14" s="295">
        <v>30999014</v>
      </c>
    </row>
    <row r="15" spans="1:3" s="410" customFormat="1" ht="12" customHeight="1">
      <c r="A15" s="431" t="s">
        <v>143</v>
      </c>
      <c r="B15" s="412" t="s">
        <v>250</v>
      </c>
      <c r="C15" s="295">
        <v>3259749</v>
      </c>
    </row>
    <row r="16" spans="1:3" s="410" customFormat="1" ht="12" customHeight="1">
      <c r="A16" s="432" t="s">
        <v>101</v>
      </c>
      <c r="B16" s="412" t="s">
        <v>500</v>
      </c>
      <c r="C16" s="295"/>
    </row>
    <row r="17" spans="1:3" s="410" customFormat="1" ht="12" customHeight="1" thickBot="1">
      <c r="A17" s="432" t="s">
        <v>102</v>
      </c>
      <c r="B17" s="550" t="s">
        <v>570</v>
      </c>
      <c r="C17" s="295"/>
    </row>
    <row r="18" spans="1:3" s="410" customFormat="1" ht="12" customHeight="1" thickBot="1">
      <c r="A18" s="20" t="s">
        <v>19</v>
      </c>
      <c r="B18" s="288" t="s">
        <v>251</v>
      </c>
      <c r="C18" s="293">
        <f>+C19+C20+C21+C22+C23</f>
        <v>19984976</v>
      </c>
    </row>
    <row r="19" spans="1:3" s="410" customFormat="1" ht="12" customHeight="1">
      <c r="A19" s="15" t="s">
        <v>103</v>
      </c>
      <c r="B19" s="411" t="s">
        <v>252</v>
      </c>
      <c r="C19" s="296"/>
    </row>
    <row r="20" spans="1:3" s="410" customFormat="1" ht="12" customHeight="1">
      <c r="A20" s="14" t="s">
        <v>104</v>
      </c>
      <c r="B20" s="412" t="s">
        <v>253</v>
      </c>
      <c r="C20" s="295"/>
    </row>
    <row r="21" spans="1:3" s="410" customFormat="1" ht="12" customHeight="1">
      <c r="A21" s="14" t="s">
        <v>105</v>
      </c>
      <c r="B21" s="412" t="s">
        <v>416</v>
      </c>
      <c r="C21" s="295"/>
    </row>
    <row r="22" spans="1:3" s="410" customFormat="1" ht="12" customHeight="1">
      <c r="A22" s="14" t="s">
        <v>106</v>
      </c>
      <c r="B22" s="412" t="s">
        <v>417</v>
      </c>
      <c r="C22" s="295"/>
    </row>
    <row r="23" spans="1:3" s="410" customFormat="1" ht="12" customHeight="1">
      <c r="A23" s="14" t="s">
        <v>107</v>
      </c>
      <c r="B23" s="412" t="s">
        <v>568</v>
      </c>
      <c r="C23" s="295">
        <v>19984976</v>
      </c>
    </row>
    <row r="24" spans="1:3" s="410" customFormat="1" ht="12" customHeight="1" thickBot="1">
      <c r="A24" s="16" t="s">
        <v>116</v>
      </c>
      <c r="B24" s="290" t="s">
        <v>255</v>
      </c>
      <c r="C24" s="297"/>
    </row>
    <row r="25" spans="1:3" s="410" customFormat="1" ht="12" customHeight="1" thickBot="1">
      <c r="A25" s="20" t="s">
        <v>20</v>
      </c>
      <c r="B25" s="21" t="s">
        <v>256</v>
      </c>
      <c r="C25" s="293">
        <f>+C26+C27+C28+C29+C30</f>
        <v>95604930</v>
      </c>
    </row>
    <row r="26" spans="1:3" s="410" customFormat="1" ht="12" customHeight="1">
      <c r="A26" s="15" t="s">
        <v>86</v>
      </c>
      <c r="B26" s="411" t="s">
        <v>257</v>
      </c>
      <c r="C26" s="296"/>
    </row>
    <row r="27" spans="1:3" s="410" customFormat="1" ht="12" customHeight="1">
      <c r="A27" s="14" t="s">
        <v>87</v>
      </c>
      <c r="B27" s="412" t="s">
        <v>258</v>
      </c>
      <c r="C27" s="295"/>
    </row>
    <row r="28" spans="1:3" s="410" customFormat="1" ht="12" customHeight="1">
      <c r="A28" s="14" t="s">
        <v>88</v>
      </c>
      <c r="B28" s="412" t="s">
        <v>418</v>
      </c>
      <c r="C28" s="295">
        <v>330400</v>
      </c>
    </row>
    <row r="29" spans="1:3" s="410" customFormat="1" ht="12" customHeight="1">
      <c r="A29" s="14" t="s">
        <v>89</v>
      </c>
      <c r="B29" s="412" t="s">
        <v>419</v>
      </c>
      <c r="C29" s="295"/>
    </row>
    <row r="30" spans="1:3" s="410" customFormat="1" ht="12" customHeight="1">
      <c r="A30" s="14" t="s">
        <v>166</v>
      </c>
      <c r="B30" s="412" t="s">
        <v>259</v>
      </c>
      <c r="C30" s="295">
        <v>95274530</v>
      </c>
    </row>
    <row r="31" spans="1:3" s="552" customFormat="1" ht="12" customHeight="1" thickBot="1">
      <c r="A31" s="563" t="s">
        <v>167</v>
      </c>
      <c r="B31" s="550" t="s">
        <v>563</v>
      </c>
      <c r="C31" s="551">
        <v>95274530</v>
      </c>
    </row>
    <row r="32" spans="1:3" s="410" customFormat="1" ht="12" customHeight="1" thickBot="1">
      <c r="A32" s="20" t="s">
        <v>168</v>
      </c>
      <c r="B32" s="21" t="s">
        <v>545</v>
      </c>
      <c r="C32" s="299">
        <f>SUM(C33:C40)</f>
        <v>255000000</v>
      </c>
    </row>
    <row r="33" spans="1:3" s="410" customFormat="1" ht="12" customHeight="1">
      <c r="A33" s="700" t="s">
        <v>262</v>
      </c>
      <c r="B33" s="411" t="s">
        <v>549</v>
      </c>
      <c r="C33" s="296">
        <v>169000000</v>
      </c>
    </row>
    <row r="34" spans="1:3" s="410" customFormat="1" ht="12" customHeight="1">
      <c r="A34" s="701" t="s">
        <v>263</v>
      </c>
      <c r="B34" s="411" t="s">
        <v>710</v>
      </c>
      <c r="C34" s="295">
        <v>33000000</v>
      </c>
    </row>
    <row r="35" spans="1:3" s="410" customFormat="1" ht="12" customHeight="1">
      <c r="A35" s="701" t="s">
        <v>264</v>
      </c>
      <c r="B35" s="412" t="s">
        <v>550</v>
      </c>
      <c r="C35" s="295">
        <v>10000000</v>
      </c>
    </row>
    <row r="36" spans="1:3" s="410" customFormat="1" ht="12" customHeight="1">
      <c r="A36" s="701" t="s">
        <v>265</v>
      </c>
      <c r="B36" s="412" t="s">
        <v>551</v>
      </c>
      <c r="C36" s="295">
        <v>42000000</v>
      </c>
    </row>
    <row r="37" spans="1:3" s="410" customFormat="1" ht="12" customHeight="1">
      <c r="A37" s="701" t="s">
        <v>546</v>
      </c>
      <c r="B37" s="412" t="s">
        <v>552</v>
      </c>
      <c r="C37" s="295">
        <v>200000</v>
      </c>
    </row>
    <row r="38" spans="1:3" s="410" customFormat="1" ht="12" customHeight="1">
      <c r="A38" s="701" t="s">
        <v>547</v>
      </c>
      <c r="B38" s="412" t="s">
        <v>711</v>
      </c>
      <c r="C38" s="295">
        <v>150000</v>
      </c>
    </row>
    <row r="39" spans="1:3" s="410" customFormat="1" ht="12" customHeight="1">
      <c r="A39" s="563" t="s">
        <v>548</v>
      </c>
      <c r="B39" s="412" t="s">
        <v>712</v>
      </c>
      <c r="C39" s="295">
        <v>650000</v>
      </c>
    </row>
    <row r="40" spans="1:3" s="410" customFormat="1" ht="12" customHeight="1" thickBot="1">
      <c r="A40" s="563" t="s">
        <v>714</v>
      </c>
      <c r="B40" s="413" t="s">
        <v>713</v>
      </c>
      <c r="C40" s="297"/>
    </row>
    <row r="41" spans="1:3" s="410" customFormat="1" ht="12" customHeight="1" thickBot="1">
      <c r="A41" s="20" t="s">
        <v>22</v>
      </c>
      <c r="B41" s="21" t="s">
        <v>428</v>
      </c>
      <c r="C41" s="293">
        <f>SUM(C42:C52)</f>
        <v>55515173</v>
      </c>
    </row>
    <row r="42" spans="1:3" s="410" customFormat="1" ht="12" customHeight="1">
      <c r="A42" s="15" t="s">
        <v>90</v>
      </c>
      <c r="B42" s="411" t="s">
        <v>271</v>
      </c>
      <c r="C42" s="296"/>
    </row>
    <row r="43" spans="1:3" s="410" customFormat="1" ht="12" customHeight="1">
      <c r="A43" s="14" t="s">
        <v>91</v>
      </c>
      <c r="B43" s="412" t="s">
        <v>272</v>
      </c>
      <c r="C43" s="295">
        <v>25979027</v>
      </c>
    </row>
    <row r="44" spans="1:3" s="410" customFormat="1" ht="12" customHeight="1">
      <c r="A44" s="14" t="s">
        <v>92</v>
      </c>
      <c r="B44" s="412" t="s">
        <v>273</v>
      </c>
      <c r="C44" s="295">
        <v>5393716</v>
      </c>
    </row>
    <row r="45" spans="1:3" s="410" customFormat="1" ht="12" customHeight="1">
      <c r="A45" s="14" t="s">
        <v>170</v>
      </c>
      <c r="B45" s="412" t="s">
        <v>274</v>
      </c>
      <c r="C45" s="295"/>
    </row>
    <row r="46" spans="1:3" s="410" customFormat="1" ht="12" customHeight="1">
      <c r="A46" s="14" t="s">
        <v>171</v>
      </c>
      <c r="B46" s="412" t="s">
        <v>275</v>
      </c>
      <c r="C46" s="295">
        <v>17813380</v>
      </c>
    </row>
    <row r="47" spans="1:3" s="410" customFormat="1" ht="12" customHeight="1">
      <c r="A47" s="14" t="s">
        <v>172</v>
      </c>
      <c r="B47" s="412" t="s">
        <v>276</v>
      </c>
      <c r="C47" s="295">
        <v>6319050</v>
      </c>
    </row>
    <row r="48" spans="1:3" s="410" customFormat="1" ht="12" customHeight="1">
      <c r="A48" s="14" t="s">
        <v>173</v>
      </c>
      <c r="B48" s="412" t="s">
        <v>277</v>
      </c>
      <c r="C48" s="295"/>
    </row>
    <row r="49" spans="1:3" s="410" customFormat="1" ht="12" customHeight="1">
      <c r="A49" s="14" t="s">
        <v>174</v>
      </c>
      <c r="B49" s="412" t="s">
        <v>553</v>
      </c>
      <c r="C49" s="295">
        <v>10000</v>
      </c>
    </row>
    <row r="50" spans="1:3" s="410" customFormat="1" ht="12" customHeight="1">
      <c r="A50" s="14" t="s">
        <v>269</v>
      </c>
      <c r="B50" s="412" t="s">
        <v>279</v>
      </c>
      <c r="C50" s="298"/>
    </row>
    <row r="51" spans="1:3" s="410" customFormat="1" ht="12" customHeight="1">
      <c r="A51" s="16" t="s">
        <v>270</v>
      </c>
      <c r="B51" s="413" t="s">
        <v>430</v>
      </c>
      <c r="C51" s="399"/>
    </row>
    <row r="52" spans="1:3" s="410" customFormat="1" ht="12" customHeight="1" thickBot="1">
      <c r="A52" s="16" t="s">
        <v>429</v>
      </c>
      <c r="B52" s="290" t="s">
        <v>280</v>
      </c>
      <c r="C52" s="399"/>
    </row>
    <row r="53" spans="1:3" s="410" customFormat="1" ht="12" customHeight="1" thickBot="1">
      <c r="A53" s="20" t="s">
        <v>23</v>
      </c>
      <c r="B53" s="21" t="s">
        <v>281</v>
      </c>
      <c r="C53" s="293">
        <f>SUM(C54:C58)</f>
        <v>0</v>
      </c>
    </row>
    <row r="54" spans="1:3" s="410" customFormat="1" ht="12" customHeight="1">
      <c r="A54" s="15" t="s">
        <v>93</v>
      </c>
      <c r="B54" s="411" t="s">
        <v>285</v>
      </c>
      <c r="C54" s="455"/>
    </row>
    <row r="55" spans="1:3" s="410" customFormat="1" ht="12" customHeight="1">
      <c r="A55" s="14" t="s">
        <v>94</v>
      </c>
      <c r="B55" s="412" t="s">
        <v>286</v>
      </c>
      <c r="C55" s="298"/>
    </row>
    <row r="56" spans="1:3" s="410" customFormat="1" ht="12" customHeight="1">
      <c r="A56" s="14" t="s">
        <v>282</v>
      </c>
      <c r="B56" s="412" t="s">
        <v>287</v>
      </c>
      <c r="C56" s="298"/>
    </row>
    <row r="57" spans="1:3" s="410" customFormat="1" ht="12" customHeight="1">
      <c r="A57" s="14" t="s">
        <v>283</v>
      </c>
      <c r="B57" s="412" t="s">
        <v>288</v>
      </c>
      <c r="C57" s="298"/>
    </row>
    <row r="58" spans="1:3" s="410" customFormat="1" ht="12" customHeight="1" thickBot="1">
      <c r="A58" s="16" t="s">
        <v>284</v>
      </c>
      <c r="B58" s="290" t="s">
        <v>289</v>
      </c>
      <c r="C58" s="399"/>
    </row>
    <row r="59" spans="1:3" s="410" customFormat="1" ht="12" customHeight="1" thickBot="1">
      <c r="A59" s="20" t="s">
        <v>175</v>
      </c>
      <c r="B59" s="21" t="s">
        <v>290</v>
      </c>
      <c r="C59" s="293">
        <f>SUM(C60:C62)</f>
        <v>0</v>
      </c>
    </row>
    <row r="60" spans="1:3" s="410" customFormat="1" ht="12" customHeight="1">
      <c r="A60" s="15" t="s">
        <v>95</v>
      </c>
      <c r="B60" s="411" t="s">
        <v>291</v>
      </c>
      <c r="C60" s="296"/>
    </row>
    <row r="61" spans="1:3" s="410" customFormat="1" ht="12" customHeight="1">
      <c r="A61" s="14" t="s">
        <v>96</v>
      </c>
      <c r="B61" s="412" t="s">
        <v>420</v>
      </c>
      <c r="C61" s="295"/>
    </row>
    <row r="62" spans="1:3" s="410" customFormat="1" ht="12" customHeight="1">
      <c r="A62" s="14" t="s">
        <v>294</v>
      </c>
      <c r="B62" s="412" t="s">
        <v>292</v>
      </c>
      <c r="C62" s="295"/>
    </row>
    <row r="63" spans="1:3" s="410" customFormat="1" ht="12" customHeight="1" thickBot="1">
      <c r="A63" s="16" t="s">
        <v>295</v>
      </c>
      <c r="B63" s="290" t="s">
        <v>293</v>
      </c>
      <c r="C63" s="297"/>
    </row>
    <row r="64" spans="1:3" s="410" customFormat="1" ht="12" customHeight="1" thickBot="1">
      <c r="A64" s="20" t="s">
        <v>25</v>
      </c>
      <c r="B64" s="288" t="s">
        <v>296</v>
      </c>
      <c r="C64" s="293">
        <f>SUM(C65:C67)</f>
        <v>0</v>
      </c>
    </row>
    <row r="65" spans="1:3" s="410" customFormat="1" ht="12" customHeight="1">
      <c r="A65" s="15" t="s">
        <v>176</v>
      </c>
      <c r="B65" s="411" t="s">
        <v>298</v>
      </c>
      <c r="C65" s="298"/>
    </row>
    <row r="66" spans="1:3" s="410" customFormat="1" ht="12" customHeight="1">
      <c r="A66" s="14" t="s">
        <v>177</v>
      </c>
      <c r="B66" s="412" t="s">
        <v>421</v>
      </c>
      <c r="C66" s="298"/>
    </row>
    <row r="67" spans="1:3" s="410" customFormat="1" ht="12" customHeight="1">
      <c r="A67" s="14" t="s">
        <v>225</v>
      </c>
      <c r="B67" s="412" t="s">
        <v>299</v>
      </c>
      <c r="C67" s="298"/>
    </row>
    <row r="68" spans="1:3" s="410" customFormat="1" ht="12" customHeight="1" thickBot="1">
      <c r="A68" s="16" t="s">
        <v>297</v>
      </c>
      <c r="B68" s="290" t="s">
        <v>300</v>
      </c>
      <c r="C68" s="298"/>
    </row>
    <row r="69" spans="1:3" s="410" customFormat="1" ht="12" customHeight="1" thickBot="1">
      <c r="A69" s="482" t="s">
        <v>470</v>
      </c>
      <c r="B69" s="21" t="s">
        <v>301</v>
      </c>
      <c r="C69" s="299">
        <f>+C10+C18+C25+C32+C41+C53+C59+C64</f>
        <v>563046725</v>
      </c>
    </row>
    <row r="70" spans="1:3" s="410" customFormat="1" ht="12" customHeight="1" thickBot="1">
      <c r="A70" s="458" t="s">
        <v>302</v>
      </c>
      <c r="B70" s="288" t="s">
        <v>303</v>
      </c>
      <c r="C70" s="293">
        <f>SUM(C71:C73)</f>
        <v>0</v>
      </c>
    </row>
    <row r="71" spans="1:3" s="410" customFormat="1" ht="12" customHeight="1">
      <c r="A71" s="15" t="s">
        <v>331</v>
      </c>
      <c r="B71" s="411" t="s">
        <v>304</v>
      </c>
      <c r="C71" s="298"/>
    </row>
    <row r="72" spans="1:3" s="410" customFormat="1" ht="12" customHeight="1">
      <c r="A72" s="14" t="s">
        <v>340</v>
      </c>
      <c r="B72" s="412" t="s">
        <v>305</v>
      </c>
      <c r="C72" s="298"/>
    </row>
    <row r="73" spans="1:3" s="410" customFormat="1" ht="12" customHeight="1" thickBot="1">
      <c r="A73" s="16" t="s">
        <v>341</v>
      </c>
      <c r="B73" s="476" t="s">
        <v>564</v>
      </c>
      <c r="C73" s="298"/>
    </row>
    <row r="74" spans="1:3" s="410" customFormat="1" ht="12" customHeight="1" thickBot="1">
      <c r="A74" s="458" t="s">
        <v>307</v>
      </c>
      <c r="B74" s="288" t="s">
        <v>308</v>
      </c>
      <c r="C74" s="293">
        <f>SUM(C75:C78)</f>
        <v>0</v>
      </c>
    </row>
    <row r="75" spans="1:3" s="410" customFormat="1" ht="12" customHeight="1">
      <c r="A75" s="15" t="s">
        <v>144</v>
      </c>
      <c r="B75" s="411" t="s">
        <v>309</v>
      </c>
      <c r="C75" s="298"/>
    </row>
    <row r="76" spans="1:3" s="410" customFormat="1" ht="12" customHeight="1">
      <c r="A76" s="14" t="s">
        <v>145</v>
      </c>
      <c r="B76" s="412" t="s">
        <v>565</v>
      </c>
      <c r="C76" s="298"/>
    </row>
    <row r="77" spans="1:3" s="410" customFormat="1" ht="12" customHeight="1" thickBot="1">
      <c r="A77" s="16" t="s">
        <v>332</v>
      </c>
      <c r="B77" s="413" t="s">
        <v>310</v>
      </c>
      <c r="C77" s="399"/>
    </row>
    <row r="78" spans="1:3" s="410" customFormat="1" ht="12" customHeight="1" thickBot="1">
      <c r="A78" s="565" t="s">
        <v>333</v>
      </c>
      <c r="B78" s="566" t="s">
        <v>566</v>
      </c>
      <c r="C78" s="567"/>
    </row>
    <row r="79" spans="1:3" s="410" customFormat="1" ht="12" customHeight="1" thickBot="1">
      <c r="A79" s="458" t="s">
        <v>311</v>
      </c>
      <c r="B79" s="288" t="s">
        <v>312</v>
      </c>
      <c r="C79" s="293">
        <f>SUM(C80:C81)</f>
        <v>247486468</v>
      </c>
    </row>
    <row r="80" spans="1:3" s="410" customFormat="1" ht="12" customHeight="1" thickBot="1">
      <c r="A80" s="13" t="s">
        <v>334</v>
      </c>
      <c r="B80" s="564" t="s">
        <v>313</v>
      </c>
      <c r="C80" s="399">
        <v>247486468</v>
      </c>
    </row>
    <row r="81" spans="1:3" s="410" customFormat="1" ht="12" customHeight="1" thickBot="1">
      <c r="A81" s="565" t="s">
        <v>335</v>
      </c>
      <c r="B81" s="566" t="s">
        <v>314</v>
      </c>
      <c r="C81" s="567"/>
    </row>
    <row r="82" spans="1:3" s="410" customFormat="1" ht="12" customHeight="1" thickBot="1">
      <c r="A82" s="458" t="s">
        <v>315</v>
      </c>
      <c r="B82" s="288" t="s">
        <v>316</v>
      </c>
      <c r="C82" s="293">
        <f>SUM(C83:C85)</f>
        <v>0</v>
      </c>
    </row>
    <row r="83" spans="1:3" s="410" customFormat="1" ht="12" customHeight="1">
      <c r="A83" s="15" t="s">
        <v>336</v>
      </c>
      <c r="B83" s="411" t="s">
        <v>317</v>
      </c>
      <c r="C83" s="298"/>
    </row>
    <row r="84" spans="1:3" s="410" customFormat="1" ht="12" customHeight="1">
      <c r="A84" s="14" t="s">
        <v>337</v>
      </c>
      <c r="B84" s="412" t="s">
        <v>318</v>
      </c>
      <c r="C84" s="298"/>
    </row>
    <row r="85" spans="1:3" s="410" customFormat="1" ht="12" customHeight="1" thickBot="1">
      <c r="A85" s="18" t="s">
        <v>338</v>
      </c>
      <c r="B85" s="568" t="s">
        <v>567</v>
      </c>
      <c r="C85" s="569"/>
    </row>
    <row r="86" spans="1:3" s="410" customFormat="1" ht="12" customHeight="1" thickBot="1">
      <c r="A86" s="458" t="s">
        <v>319</v>
      </c>
      <c r="B86" s="288" t="s">
        <v>339</v>
      </c>
      <c r="C86" s="293">
        <f>SUM(C87:C90)</f>
        <v>0</v>
      </c>
    </row>
    <row r="87" spans="1:3" s="410" customFormat="1" ht="12" customHeight="1">
      <c r="A87" s="415" t="s">
        <v>320</v>
      </c>
      <c r="B87" s="411" t="s">
        <v>321</v>
      </c>
      <c r="C87" s="298"/>
    </row>
    <row r="88" spans="1:3" s="410" customFormat="1" ht="12" customHeight="1">
      <c r="A88" s="416" t="s">
        <v>322</v>
      </c>
      <c r="B88" s="412" t="s">
        <v>323</v>
      </c>
      <c r="C88" s="298"/>
    </row>
    <row r="89" spans="1:3" s="410" customFormat="1" ht="12" customHeight="1">
      <c r="A89" s="416" t="s">
        <v>324</v>
      </c>
      <c r="B89" s="412" t="s">
        <v>325</v>
      </c>
      <c r="C89" s="298"/>
    </row>
    <row r="90" spans="1:3" s="410" customFormat="1" ht="12" customHeight="1" thickBot="1">
      <c r="A90" s="417" t="s">
        <v>326</v>
      </c>
      <c r="B90" s="290" t="s">
        <v>327</v>
      </c>
      <c r="C90" s="298"/>
    </row>
    <row r="91" spans="1:3" s="410" customFormat="1" ht="12" customHeight="1" thickBot="1">
      <c r="A91" s="458" t="s">
        <v>328</v>
      </c>
      <c r="B91" s="288" t="s">
        <v>469</v>
      </c>
      <c r="C91" s="456"/>
    </row>
    <row r="92" spans="1:3" s="410" customFormat="1" ht="13.5" customHeight="1" thickBot="1">
      <c r="A92" s="458" t="s">
        <v>330</v>
      </c>
      <c r="B92" s="288" t="s">
        <v>329</v>
      </c>
      <c r="C92" s="456"/>
    </row>
    <row r="93" spans="1:3" s="410" customFormat="1" ht="15.75" customHeight="1" thickBot="1">
      <c r="A93" s="458" t="s">
        <v>342</v>
      </c>
      <c r="B93" s="418" t="s">
        <v>472</v>
      </c>
      <c r="C93" s="299">
        <f>+C70+C74+C79+C82+C86+C92+C91</f>
        <v>247486468</v>
      </c>
    </row>
    <row r="94" spans="1:3" s="410" customFormat="1" ht="16.5" customHeight="1" thickBot="1">
      <c r="A94" s="459" t="s">
        <v>471</v>
      </c>
      <c r="B94" s="419" t="s">
        <v>473</v>
      </c>
      <c r="C94" s="299">
        <f>+C69+C93</f>
        <v>810533193</v>
      </c>
    </row>
    <row r="95" spans="1:3" s="410" customFormat="1" ht="10.5" customHeight="1">
      <c r="A95" s="5"/>
      <c r="B95" s="6"/>
      <c r="C95" s="300"/>
    </row>
    <row r="96" spans="1:3" ht="16.5" customHeight="1">
      <c r="A96" s="729" t="s">
        <v>46</v>
      </c>
      <c r="B96" s="729"/>
      <c r="C96" s="729"/>
    </row>
    <row r="97" spans="1:3" s="420" customFormat="1" ht="16.5" customHeight="1" thickBot="1">
      <c r="A97" s="726" t="s">
        <v>148</v>
      </c>
      <c r="B97" s="726"/>
      <c r="C97" s="577" t="str">
        <f>C7</f>
        <v>Forintban!</v>
      </c>
    </row>
    <row r="98" spans="1:3" ht="37.5" customHeight="1" thickBot="1">
      <c r="A98" s="557" t="s">
        <v>68</v>
      </c>
      <c r="B98" s="558" t="s">
        <v>47</v>
      </c>
      <c r="C98" s="559" t="str">
        <f>+C8</f>
        <v>2023. évi előirányzat</v>
      </c>
    </row>
    <row r="99" spans="1:3" s="409" customFormat="1" ht="12" customHeight="1" thickBot="1">
      <c r="A99" s="557"/>
      <c r="B99" s="558" t="s">
        <v>487</v>
      </c>
      <c r="C99" s="559" t="s">
        <v>488</v>
      </c>
    </row>
    <row r="100" spans="1:3" ht="12" customHeight="1" thickBot="1">
      <c r="A100" s="22" t="s">
        <v>18</v>
      </c>
      <c r="B100" s="27" t="s">
        <v>431</v>
      </c>
      <c r="C100" s="292">
        <f>C101+C102+C103+C104+C105+C118</f>
        <v>683023394</v>
      </c>
    </row>
    <row r="101" spans="1:3" ht="12" customHeight="1">
      <c r="A101" s="17" t="s">
        <v>97</v>
      </c>
      <c r="B101" s="10" t="s">
        <v>48</v>
      </c>
      <c r="C101" s="294">
        <v>240567103</v>
      </c>
    </row>
    <row r="102" spans="1:3" ht="12" customHeight="1">
      <c r="A102" s="14" t="s">
        <v>98</v>
      </c>
      <c r="B102" s="8" t="s">
        <v>178</v>
      </c>
      <c r="C102" s="295">
        <v>35933446</v>
      </c>
    </row>
    <row r="103" spans="1:3" ht="12" customHeight="1">
      <c r="A103" s="14" t="s">
        <v>99</v>
      </c>
      <c r="B103" s="8" t="s">
        <v>135</v>
      </c>
      <c r="C103" s="297">
        <v>277757793</v>
      </c>
    </row>
    <row r="104" spans="1:3" ht="12" customHeight="1">
      <c r="A104" s="14" t="s">
        <v>100</v>
      </c>
      <c r="B104" s="11" t="s">
        <v>179</v>
      </c>
      <c r="C104" s="297">
        <v>5840000</v>
      </c>
    </row>
    <row r="105" spans="1:3" ht="12" customHeight="1">
      <c r="A105" s="14" t="s">
        <v>111</v>
      </c>
      <c r="B105" s="19" t="s">
        <v>180</v>
      </c>
      <c r="C105" s="297">
        <v>78130600</v>
      </c>
    </row>
    <row r="106" spans="1:3" ht="12" customHeight="1">
      <c r="A106" s="14" t="s">
        <v>101</v>
      </c>
      <c r="B106" s="8" t="s">
        <v>436</v>
      </c>
      <c r="C106" s="297"/>
    </row>
    <row r="107" spans="1:3" ht="12" customHeight="1">
      <c r="A107" s="14" t="s">
        <v>102</v>
      </c>
      <c r="B107" s="141" t="s">
        <v>435</v>
      </c>
      <c r="C107" s="297">
        <v>13722889</v>
      </c>
    </row>
    <row r="108" spans="1:3" ht="12" customHeight="1">
      <c r="A108" s="14" t="s">
        <v>112</v>
      </c>
      <c r="B108" s="141" t="s">
        <v>434</v>
      </c>
      <c r="C108" s="297"/>
    </row>
    <row r="109" spans="1:3" ht="12" customHeight="1">
      <c r="A109" s="14" t="s">
        <v>113</v>
      </c>
      <c r="B109" s="139" t="s">
        <v>345</v>
      </c>
      <c r="C109" s="297"/>
    </row>
    <row r="110" spans="1:3" ht="12" customHeight="1">
      <c r="A110" s="14" t="s">
        <v>114</v>
      </c>
      <c r="B110" s="140" t="s">
        <v>346</v>
      </c>
      <c r="C110" s="297"/>
    </row>
    <row r="111" spans="1:3" ht="12" customHeight="1">
      <c r="A111" s="14" t="s">
        <v>115</v>
      </c>
      <c r="B111" s="140" t="s">
        <v>347</v>
      </c>
      <c r="C111" s="297"/>
    </row>
    <row r="112" spans="1:3" ht="12" customHeight="1">
      <c r="A112" s="14" t="s">
        <v>117</v>
      </c>
      <c r="B112" s="139" t="s">
        <v>348</v>
      </c>
      <c r="C112" s="297">
        <v>62389542</v>
      </c>
    </row>
    <row r="113" spans="1:3" ht="12" customHeight="1">
      <c r="A113" s="14" t="s">
        <v>181</v>
      </c>
      <c r="B113" s="139" t="s">
        <v>349</v>
      </c>
      <c r="C113" s="297"/>
    </row>
    <row r="114" spans="1:3" ht="12" customHeight="1">
      <c r="A114" s="14" t="s">
        <v>343</v>
      </c>
      <c r="B114" s="140" t="s">
        <v>350</v>
      </c>
      <c r="C114" s="297"/>
    </row>
    <row r="115" spans="1:3" ht="12" customHeight="1">
      <c r="A115" s="13" t="s">
        <v>344</v>
      </c>
      <c r="B115" s="141" t="s">
        <v>351</v>
      </c>
      <c r="C115" s="297"/>
    </row>
    <row r="116" spans="1:3" ht="12" customHeight="1">
      <c r="A116" s="14" t="s">
        <v>432</v>
      </c>
      <c r="B116" s="141" t="s">
        <v>352</v>
      </c>
      <c r="C116" s="297"/>
    </row>
    <row r="117" spans="1:3" ht="12" customHeight="1">
      <c r="A117" s="16" t="s">
        <v>433</v>
      </c>
      <c r="B117" s="141" t="s">
        <v>353</v>
      </c>
      <c r="C117" s="297">
        <v>2018169</v>
      </c>
    </row>
    <row r="118" spans="1:3" ht="12" customHeight="1">
      <c r="A118" s="14" t="s">
        <v>437</v>
      </c>
      <c r="B118" s="11" t="s">
        <v>49</v>
      </c>
      <c r="C118" s="295">
        <v>44794452</v>
      </c>
    </row>
    <row r="119" spans="1:3" ht="12" customHeight="1">
      <c r="A119" s="14" t="s">
        <v>438</v>
      </c>
      <c r="B119" s="8" t="s">
        <v>440</v>
      </c>
      <c r="C119" s="295">
        <v>36937651</v>
      </c>
    </row>
    <row r="120" spans="1:3" ht="12" customHeight="1" thickBot="1">
      <c r="A120" s="18" t="s">
        <v>439</v>
      </c>
      <c r="B120" s="480" t="s">
        <v>441</v>
      </c>
      <c r="C120" s="301">
        <v>7856801</v>
      </c>
    </row>
    <row r="121" spans="1:3" ht="12" customHeight="1" thickBot="1">
      <c r="A121" s="477" t="s">
        <v>19</v>
      </c>
      <c r="B121" s="478" t="s">
        <v>354</v>
      </c>
      <c r="C121" s="479">
        <f>+C122+C124+C126</f>
        <v>122032133</v>
      </c>
    </row>
    <row r="122" spans="1:3" ht="12" customHeight="1">
      <c r="A122" s="15" t="s">
        <v>103</v>
      </c>
      <c r="B122" s="8" t="s">
        <v>224</v>
      </c>
      <c r="C122" s="296">
        <v>117796696</v>
      </c>
    </row>
    <row r="123" spans="1:3" ht="12" customHeight="1">
      <c r="A123" s="15" t="s">
        <v>104</v>
      </c>
      <c r="B123" s="12" t="s">
        <v>358</v>
      </c>
      <c r="C123" s="296">
        <v>93314896</v>
      </c>
    </row>
    <row r="124" spans="1:3" ht="12" customHeight="1">
      <c r="A124" s="15" t="s">
        <v>105</v>
      </c>
      <c r="B124" s="12" t="s">
        <v>182</v>
      </c>
      <c r="C124" s="295"/>
    </row>
    <row r="125" spans="1:3" ht="12" customHeight="1">
      <c r="A125" s="15" t="s">
        <v>106</v>
      </c>
      <c r="B125" s="12" t="s">
        <v>359</v>
      </c>
      <c r="C125" s="260"/>
    </row>
    <row r="126" spans="1:3" ht="12" customHeight="1">
      <c r="A126" s="15" t="s">
        <v>107</v>
      </c>
      <c r="B126" s="290" t="s">
        <v>569</v>
      </c>
      <c r="C126" s="260">
        <v>4235437</v>
      </c>
    </row>
    <row r="127" spans="1:3" ht="12" customHeight="1">
      <c r="A127" s="15" t="s">
        <v>116</v>
      </c>
      <c r="B127" s="289" t="s">
        <v>422</v>
      </c>
      <c r="C127" s="260"/>
    </row>
    <row r="128" spans="1:3" ht="12" customHeight="1">
      <c r="A128" s="15" t="s">
        <v>118</v>
      </c>
      <c r="B128" s="407" t="s">
        <v>364</v>
      </c>
      <c r="C128" s="260"/>
    </row>
    <row r="129" spans="1:3" ht="15.75">
      <c r="A129" s="15" t="s">
        <v>183</v>
      </c>
      <c r="B129" s="140" t="s">
        <v>347</v>
      </c>
      <c r="C129" s="260"/>
    </row>
    <row r="130" spans="1:3" ht="12" customHeight="1">
      <c r="A130" s="15" t="s">
        <v>184</v>
      </c>
      <c r="B130" s="140" t="s">
        <v>363</v>
      </c>
      <c r="C130" s="260">
        <v>2235437</v>
      </c>
    </row>
    <row r="131" spans="1:3" ht="12" customHeight="1">
      <c r="A131" s="15" t="s">
        <v>185</v>
      </c>
      <c r="B131" s="140" t="s">
        <v>362</v>
      </c>
      <c r="C131" s="260"/>
    </row>
    <row r="132" spans="1:3" ht="12" customHeight="1">
      <c r="A132" s="15" t="s">
        <v>355</v>
      </c>
      <c r="B132" s="140" t="s">
        <v>350</v>
      </c>
      <c r="C132" s="260">
        <v>2000000</v>
      </c>
    </row>
    <row r="133" spans="1:3" ht="12" customHeight="1">
      <c r="A133" s="15" t="s">
        <v>356</v>
      </c>
      <c r="B133" s="140" t="s">
        <v>361</v>
      </c>
      <c r="C133" s="260"/>
    </row>
    <row r="134" spans="1:3" ht="16.5" thickBot="1">
      <c r="A134" s="13" t="s">
        <v>357</v>
      </c>
      <c r="B134" s="140" t="s">
        <v>360</v>
      </c>
      <c r="C134" s="262"/>
    </row>
    <row r="135" spans="1:3" ht="12" customHeight="1" thickBot="1">
      <c r="A135" s="20" t="s">
        <v>20</v>
      </c>
      <c r="B135" s="121" t="s">
        <v>442</v>
      </c>
      <c r="C135" s="293">
        <f>+C100+C121</f>
        <v>805055527</v>
      </c>
    </row>
    <row r="136" spans="1:3" ht="12" customHeight="1" thickBot="1">
      <c r="A136" s="20" t="s">
        <v>21</v>
      </c>
      <c r="B136" s="121" t="s">
        <v>443</v>
      </c>
      <c r="C136" s="293">
        <f>+C137+C138+C139</f>
        <v>0</v>
      </c>
    </row>
    <row r="137" spans="1:3" ht="12" customHeight="1">
      <c r="A137" s="15" t="s">
        <v>262</v>
      </c>
      <c r="B137" s="12" t="s">
        <v>450</v>
      </c>
      <c r="C137" s="260"/>
    </row>
    <row r="138" spans="1:3" ht="12" customHeight="1">
      <c r="A138" s="15" t="s">
        <v>263</v>
      </c>
      <c r="B138" s="12" t="s">
        <v>451</v>
      </c>
      <c r="C138" s="260"/>
    </row>
    <row r="139" spans="1:3" ht="12" customHeight="1" thickBot="1">
      <c r="A139" s="13" t="s">
        <v>264</v>
      </c>
      <c r="B139" s="12" t="s">
        <v>452</v>
      </c>
      <c r="C139" s="260"/>
    </row>
    <row r="140" spans="1:3" ht="12" customHeight="1" thickBot="1">
      <c r="A140" s="20" t="s">
        <v>22</v>
      </c>
      <c r="B140" s="121" t="s">
        <v>444</v>
      </c>
      <c r="C140" s="293">
        <f>SUM(C141:C146)</f>
        <v>0</v>
      </c>
    </row>
    <row r="141" spans="1:3" ht="12" customHeight="1">
      <c r="A141" s="15" t="s">
        <v>90</v>
      </c>
      <c r="B141" s="9" t="s">
        <v>453</v>
      </c>
      <c r="C141" s="260"/>
    </row>
    <row r="142" spans="1:3" ht="12" customHeight="1">
      <c r="A142" s="15" t="s">
        <v>91</v>
      </c>
      <c r="B142" s="9" t="s">
        <v>445</v>
      </c>
      <c r="C142" s="260"/>
    </row>
    <row r="143" spans="1:3" ht="12" customHeight="1">
      <c r="A143" s="15" t="s">
        <v>92</v>
      </c>
      <c r="B143" s="9" t="s">
        <v>446</v>
      </c>
      <c r="C143" s="260"/>
    </row>
    <row r="144" spans="1:3" ht="12" customHeight="1">
      <c r="A144" s="15" t="s">
        <v>170</v>
      </c>
      <c r="B144" s="9" t="s">
        <v>447</v>
      </c>
      <c r="C144" s="260"/>
    </row>
    <row r="145" spans="1:3" ht="12" customHeight="1" thickBot="1">
      <c r="A145" s="13" t="s">
        <v>171</v>
      </c>
      <c r="B145" s="7" t="s">
        <v>448</v>
      </c>
      <c r="C145" s="262"/>
    </row>
    <row r="146" spans="1:3" ht="12" customHeight="1" thickBot="1">
      <c r="A146" s="565" t="s">
        <v>172</v>
      </c>
      <c r="B146" s="570" t="s">
        <v>449</v>
      </c>
      <c r="C146" s="571"/>
    </row>
    <row r="147" spans="1:3" ht="12" customHeight="1" thickBot="1">
      <c r="A147" s="20" t="s">
        <v>23</v>
      </c>
      <c r="B147" s="121" t="s">
        <v>457</v>
      </c>
      <c r="C147" s="299">
        <f>+C148+C149+C150+C151</f>
        <v>5477666</v>
      </c>
    </row>
    <row r="148" spans="1:3" ht="12" customHeight="1">
      <c r="A148" s="15" t="s">
        <v>93</v>
      </c>
      <c r="B148" s="9" t="s">
        <v>365</v>
      </c>
      <c r="C148" s="260">
        <v>5477666</v>
      </c>
    </row>
    <row r="149" spans="1:3" ht="12" customHeight="1">
      <c r="A149" s="15" t="s">
        <v>94</v>
      </c>
      <c r="B149" s="9" t="s">
        <v>366</v>
      </c>
      <c r="C149" s="260"/>
    </row>
    <row r="150" spans="1:3" ht="12" customHeight="1" thickBot="1">
      <c r="A150" s="13" t="s">
        <v>282</v>
      </c>
      <c r="B150" s="7" t="s">
        <v>458</v>
      </c>
      <c r="C150" s="262"/>
    </row>
    <row r="151" spans="1:3" ht="12" customHeight="1" thickBot="1">
      <c r="A151" s="565" t="s">
        <v>283</v>
      </c>
      <c r="B151" s="570" t="s">
        <v>384</v>
      </c>
      <c r="C151" s="571"/>
    </row>
    <row r="152" spans="1:3" ht="12" customHeight="1" thickBot="1">
      <c r="A152" s="20" t="s">
        <v>24</v>
      </c>
      <c r="B152" s="121" t="s">
        <v>459</v>
      </c>
      <c r="C152" s="302">
        <f>SUM(C153:C157)</f>
        <v>0</v>
      </c>
    </row>
    <row r="153" spans="1:3" ht="12" customHeight="1">
      <c r="A153" s="15" t="s">
        <v>95</v>
      </c>
      <c r="B153" s="9" t="s">
        <v>454</v>
      </c>
      <c r="C153" s="260"/>
    </row>
    <row r="154" spans="1:3" ht="12" customHeight="1">
      <c r="A154" s="15" t="s">
        <v>96</v>
      </c>
      <c r="B154" s="9" t="s">
        <v>461</v>
      </c>
      <c r="C154" s="260"/>
    </row>
    <row r="155" spans="1:3" ht="12" customHeight="1">
      <c r="A155" s="15" t="s">
        <v>294</v>
      </c>
      <c r="B155" s="9" t="s">
        <v>456</v>
      </c>
      <c r="C155" s="260"/>
    </row>
    <row r="156" spans="1:3" ht="12" customHeight="1">
      <c r="A156" s="15" t="s">
        <v>295</v>
      </c>
      <c r="B156" s="9" t="s">
        <v>512</v>
      </c>
      <c r="C156" s="260"/>
    </row>
    <row r="157" spans="1:3" ht="12" customHeight="1" thickBot="1">
      <c r="A157" s="15" t="s">
        <v>460</v>
      </c>
      <c r="B157" s="9" t="s">
        <v>463</v>
      </c>
      <c r="C157" s="260"/>
    </row>
    <row r="158" spans="1:3" ht="12" customHeight="1" thickBot="1">
      <c r="A158" s="20" t="s">
        <v>25</v>
      </c>
      <c r="B158" s="121" t="s">
        <v>464</v>
      </c>
      <c r="C158" s="481"/>
    </row>
    <row r="159" spans="1:3" ht="12" customHeight="1" thickBot="1">
      <c r="A159" s="20" t="s">
        <v>26</v>
      </c>
      <c r="B159" s="121" t="s">
        <v>465</v>
      </c>
      <c r="C159" s="481"/>
    </row>
    <row r="160" spans="1:3" ht="15" customHeight="1" thickBot="1">
      <c r="A160" s="20" t="s">
        <v>27</v>
      </c>
      <c r="B160" s="121" t="s">
        <v>467</v>
      </c>
      <c r="C160" s="572">
        <f>+C136+C140+C147+C152+C158+C159</f>
        <v>5477666</v>
      </c>
    </row>
    <row r="161" spans="1:3" s="410" customFormat="1" ht="17.25" customHeight="1" thickBot="1">
      <c r="A161" s="291" t="s">
        <v>28</v>
      </c>
      <c r="B161" s="573" t="s">
        <v>466</v>
      </c>
      <c r="C161" s="572">
        <f>+C135+C160</f>
        <v>810533193</v>
      </c>
    </row>
    <row r="162" spans="1:3" ht="15.75" customHeight="1">
      <c r="A162" s="635"/>
      <c r="B162" s="635"/>
      <c r="C162" s="636">
        <f>C94-C161</f>
        <v>0</v>
      </c>
    </row>
    <row r="163" spans="1:3" ht="15.75">
      <c r="A163" s="727" t="s">
        <v>367</v>
      </c>
      <c r="B163" s="727"/>
      <c r="C163" s="727"/>
    </row>
    <row r="164" spans="1:3" ht="15" customHeight="1" thickBot="1">
      <c r="A164" s="728" t="s">
        <v>149</v>
      </c>
      <c r="B164" s="728"/>
      <c r="C164" s="578" t="str">
        <f>C97</f>
        <v>Forintban!</v>
      </c>
    </row>
    <row r="165" spans="1:4" ht="13.5" customHeight="1" thickBot="1">
      <c r="A165" s="20">
        <v>1</v>
      </c>
      <c r="B165" s="26" t="s">
        <v>468</v>
      </c>
      <c r="C165" s="293">
        <f>+C69-C135</f>
        <v>-242008802</v>
      </c>
      <c r="D165" s="424"/>
    </row>
    <row r="166" spans="1:3" ht="27.75" customHeight="1" thickBot="1">
      <c r="A166" s="20" t="s">
        <v>19</v>
      </c>
      <c r="B166" s="26" t="s">
        <v>474</v>
      </c>
      <c r="C166" s="293">
        <f>+C93-C160</f>
        <v>242008802</v>
      </c>
    </row>
  </sheetData>
  <sheetProtection/>
  <mergeCells count="7">
    <mergeCell ref="B1:C1"/>
    <mergeCell ref="A6:C6"/>
    <mergeCell ref="A7:B7"/>
    <mergeCell ref="A97:B97"/>
    <mergeCell ref="A163:C163"/>
    <mergeCell ref="A164:B164"/>
    <mergeCell ref="A96:C96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9" max="2" man="1"/>
    <brk id="146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6"/>
  <sheetViews>
    <sheetView view="pageBreakPreview" zoomScaleNormal="120" zoomScaleSheetLayoutView="100" workbookViewId="0" topLeftCell="A139">
      <selection activeCell="B2" sqref="B2"/>
    </sheetView>
  </sheetViews>
  <sheetFormatPr defaultColWidth="9.00390625" defaultRowHeight="12.75"/>
  <cols>
    <col min="1" max="1" width="9.50390625" style="377" customWidth="1"/>
    <col min="2" max="2" width="99.375" style="377" customWidth="1"/>
    <col min="3" max="3" width="21.625" style="378" customWidth="1"/>
    <col min="4" max="4" width="9.00390625" style="408" customWidth="1"/>
    <col min="5" max="16384" width="9.375" style="408" customWidth="1"/>
  </cols>
  <sheetData>
    <row r="1" spans="1:3" ht="18.75" customHeight="1">
      <c r="A1" s="627"/>
      <c r="B1" s="722" t="str">
        <f>CONCATENATE("2. melléklet ",ALAPADATOK!A7," ",ALAPADATOK!B7," ",ALAPADATOK!C7," ",ALAPADATOK!D7," ",ALAPADATOK!E7," ",ALAPADATOK!F7," ",ALAPADATOK!G7," ",ALAPADATOK!H7)</f>
        <v>2. melléklet a … / 2023 ( … ) önkormányzati rendelethez</v>
      </c>
      <c r="C1" s="723"/>
    </row>
    <row r="2" spans="1:3" ht="21.75" customHeight="1">
      <c r="A2" s="628"/>
      <c r="B2" s="629" t="str">
        <f>CONCATENATE(ALAPADATOK!A3)</f>
        <v>Balatonvilágos Község Önkormányzata</v>
      </c>
      <c r="C2" s="630"/>
    </row>
    <row r="3" spans="1:3" ht="21.75" customHeight="1">
      <c r="A3" s="630"/>
      <c r="B3" s="629" t="s">
        <v>665</v>
      </c>
      <c r="C3" s="630"/>
    </row>
    <row r="4" spans="1:3" ht="21.75" customHeight="1">
      <c r="A4" s="630"/>
      <c r="B4" s="629" t="s">
        <v>574</v>
      </c>
      <c r="C4" s="630"/>
    </row>
    <row r="5" spans="1:3" ht="21.75" customHeight="1">
      <c r="A5" s="627"/>
      <c r="B5" s="627"/>
      <c r="C5" s="631"/>
    </row>
    <row r="6" spans="1:3" ht="15" customHeight="1">
      <c r="A6" s="724" t="s">
        <v>15</v>
      </c>
      <c r="B6" s="724"/>
      <c r="C6" s="724"/>
    </row>
    <row r="7" spans="1:3" ht="15" customHeight="1" thickBot="1">
      <c r="A7" s="725" t="s">
        <v>147</v>
      </c>
      <c r="B7" s="725"/>
      <c r="C7" s="576" t="str">
        <f>CONCATENATE('KV_1.sz.mell.'!C7)</f>
        <v>Forintban!</v>
      </c>
    </row>
    <row r="8" spans="1:3" ht="24" customHeight="1" thickBot="1">
      <c r="A8" s="632" t="s">
        <v>68</v>
      </c>
      <c r="B8" s="633" t="s">
        <v>17</v>
      </c>
      <c r="C8" s="634" t="str">
        <f>+CONCATENATE(LEFT(KV_ÖSSZEFÜGGÉSEK!A5,4),". évi előirányzat")</f>
        <v>2023. évi előirányzat</v>
      </c>
    </row>
    <row r="9" spans="1:3" s="409" customFormat="1" ht="12" customHeight="1" thickBot="1">
      <c r="A9" s="560"/>
      <c r="B9" s="561" t="s">
        <v>487</v>
      </c>
      <c r="C9" s="562" t="s">
        <v>488</v>
      </c>
    </row>
    <row r="10" spans="1:3" s="410" customFormat="1" ht="12" customHeight="1" thickBot="1">
      <c r="A10" s="20" t="s">
        <v>18</v>
      </c>
      <c r="B10" s="21" t="s">
        <v>246</v>
      </c>
      <c r="C10" s="293">
        <f>+C11+C12+C13+C15+C16+C17+C14</f>
        <v>136941646</v>
      </c>
    </row>
    <row r="11" spans="1:3" s="410" customFormat="1" ht="12" customHeight="1">
      <c r="A11" s="430" t="s">
        <v>97</v>
      </c>
      <c r="B11" s="411" t="s">
        <v>247</v>
      </c>
      <c r="C11" s="296">
        <v>39387383</v>
      </c>
    </row>
    <row r="12" spans="1:3" s="410" customFormat="1" ht="12" customHeight="1">
      <c r="A12" s="431" t="s">
        <v>98</v>
      </c>
      <c r="B12" s="412" t="s">
        <v>248</v>
      </c>
      <c r="C12" s="295">
        <v>55200800</v>
      </c>
    </row>
    <row r="13" spans="1:3" s="410" customFormat="1" ht="12" customHeight="1">
      <c r="A13" s="431" t="s">
        <v>99</v>
      </c>
      <c r="B13" s="412" t="s">
        <v>249</v>
      </c>
      <c r="C13" s="295">
        <v>8094700</v>
      </c>
    </row>
    <row r="14" spans="1:3" s="410" customFormat="1" ht="12" customHeight="1">
      <c r="A14" s="431" t="s">
        <v>100</v>
      </c>
      <c r="B14" s="412" t="s">
        <v>709</v>
      </c>
      <c r="C14" s="295">
        <v>30999014</v>
      </c>
    </row>
    <row r="15" spans="1:3" s="410" customFormat="1" ht="12" customHeight="1">
      <c r="A15" s="431" t="s">
        <v>143</v>
      </c>
      <c r="B15" s="412" t="s">
        <v>250</v>
      </c>
      <c r="C15" s="295">
        <v>3259749</v>
      </c>
    </row>
    <row r="16" spans="1:3" s="410" customFormat="1" ht="12" customHeight="1">
      <c r="A16" s="432" t="s">
        <v>101</v>
      </c>
      <c r="B16" s="412" t="s">
        <v>500</v>
      </c>
      <c r="C16" s="295"/>
    </row>
    <row r="17" spans="1:3" s="410" customFormat="1" ht="12" customHeight="1" thickBot="1">
      <c r="A17" s="432" t="s">
        <v>102</v>
      </c>
      <c r="B17" s="550" t="s">
        <v>570</v>
      </c>
      <c r="C17" s="295"/>
    </row>
    <row r="18" spans="1:3" s="410" customFormat="1" ht="12" customHeight="1" thickBot="1">
      <c r="A18" s="20" t="s">
        <v>19</v>
      </c>
      <c r="B18" s="288" t="s">
        <v>251</v>
      </c>
      <c r="C18" s="293">
        <f>+C19+C20+C21+C22+C23</f>
        <v>19984976</v>
      </c>
    </row>
    <row r="19" spans="1:3" s="410" customFormat="1" ht="12" customHeight="1">
      <c r="A19" s="15" t="s">
        <v>103</v>
      </c>
      <c r="B19" s="411" t="s">
        <v>252</v>
      </c>
      <c r="C19" s="296"/>
    </row>
    <row r="20" spans="1:3" s="410" customFormat="1" ht="12" customHeight="1">
      <c r="A20" s="14" t="s">
        <v>104</v>
      </c>
      <c r="B20" s="412" t="s">
        <v>253</v>
      </c>
      <c r="C20" s="295"/>
    </row>
    <row r="21" spans="1:3" s="410" customFormat="1" ht="12" customHeight="1">
      <c r="A21" s="14" t="s">
        <v>105</v>
      </c>
      <c r="B21" s="412" t="s">
        <v>416</v>
      </c>
      <c r="C21" s="295"/>
    </row>
    <row r="22" spans="1:3" s="410" customFormat="1" ht="12" customHeight="1">
      <c r="A22" s="14" t="s">
        <v>106</v>
      </c>
      <c r="B22" s="412" t="s">
        <v>417</v>
      </c>
      <c r="C22" s="295"/>
    </row>
    <row r="23" spans="1:3" s="410" customFormat="1" ht="12" customHeight="1">
      <c r="A23" s="14" t="s">
        <v>107</v>
      </c>
      <c r="B23" s="412" t="s">
        <v>568</v>
      </c>
      <c r="C23" s="295">
        <v>19984976</v>
      </c>
    </row>
    <row r="24" spans="1:3" s="410" customFormat="1" ht="12" customHeight="1" thickBot="1">
      <c r="A24" s="16" t="s">
        <v>116</v>
      </c>
      <c r="B24" s="290" t="s">
        <v>255</v>
      </c>
      <c r="C24" s="297"/>
    </row>
    <row r="25" spans="1:3" s="410" customFormat="1" ht="12" customHeight="1" thickBot="1">
      <c r="A25" s="20" t="s">
        <v>20</v>
      </c>
      <c r="B25" s="21" t="s">
        <v>256</v>
      </c>
      <c r="C25" s="293">
        <f>+C26+C27+C28+C29+C30</f>
        <v>95274530</v>
      </c>
    </row>
    <row r="26" spans="1:3" s="410" customFormat="1" ht="12" customHeight="1">
      <c r="A26" s="15" t="s">
        <v>86</v>
      </c>
      <c r="B26" s="411" t="s">
        <v>257</v>
      </c>
      <c r="C26" s="296"/>
    </row>
    <row r="27" spans="1:3" s="410" customFormat="1" ht="12" customHeight="1">
      <c r="A27" s="14" t="s">
        <v>87</v>
      </c>
      <c r="B27" s="412" t="s">
        <v>258</v>
      </c>
      <c r="C27" s="295"/>
    </row>
    <row r="28" spans="1:3" s="410" customFormat="1" ht="12" customHeight="1">
      <c r="A28" s="14" t="s">
        <v>88</v>
      </c>
      <c r="B28" s="412" t="s">
        <v>418</v>
      </c>
      <c r="C28" s="295"/>
    </row>
    <row r="29" spans="1:3" s="410" customFormat="1" ht="12" customHeight="1">
      <c r="A29" s="14" t="s">
        <v>89</v>
      </c>
      <c r="B29" s="412" t="s">
        <v>419</v>
      </c>
      <c r="C29" s="295"/>
    </row>
    <row r="30" spans="1:3" s="410" customFormat="1" ht="12" customHeight="1">
      <c r="A30" s="14" t="s">
        <v>166</v>
      </c>
      <c r="B30" s="412" t="s">
        <v>259</v>
      </c>
      <c r="C30" s="295">
        <v>95274530</v>
      </c>
    </row>
    <row r="31" spans="1:3" s="552" customFormat="1" ht="12" customHeight="1" thickBot="1">
      <c r="A31" s="563" t="s">
        <v>167</v>
      </c>
      <c r="B31" s="550" t="s">
        <v>563</v>
      </c>
      <c r="C31" s="551">
        <v>95274530</v>
      </c>
    </row>
    <row r="32" spans="1:3" s="410" customFormat="1" ht="12" customHeight="1" thickBot="1">
      <c r="A32" s="20" t="s">
        <v>168</v>
      </c>
      <c r="B32" s="21" t="s">
        <v>545</v>
      </c>
      <c r="C32" s="299">
        <f>SUM(C33:C40)</f>
        <v>255000000</v>
      </c>
    </row>
    <row r="33" spans="1:3" s="410" customFormat="1" ht="12" customHeight="1">
      <c r="A33" s="700" t="s">
        <v>262</v>
      </c>
      <c r="B33" s="411" t="s">
        <v>549</v>
      </c>
      <c r="C33" s="296">
        <v>169000000</v>
      </c>
    </row>
    <row r="34" spans="1:3" s="410" customFormat="1" ht="12" customHeight="1">
      <c r="A34" s="701" t="s">
        <v>263</v>
      </c>
      <c r="B34" s="411" t="s">
        <v>710</v>
      </c>
      <c r="C34" s="295">
        <v>33000000</v>
      </c>
    </row>
    <row r="35" spans="1:3" s="410" customFormat="1" ht="12" customHeight="1">
      <c r="A35" s="701" t="s">
        <v>264</v>
      </c>
      <c r="B35" s="412" t="s">
        <v>550</v>
      </c>
      <c r="C35" s="295">
        <v>10000000</v>
      </c>
    </row>
    <row r="36" spans="1:3" s="410" customFormat="1" ht="12" customHeight="1">
      <c r="A36" s="701" t="s">
        <v>265</v>
      </c>
      <c r="B36" s="412" t="s">
        <v>551</v>
      </c>
      <c r="C36" s="295">
        <v>42000000</v>
      </c>
    </row>
    <row r="37" spans="1:3" s="410" customFormat="1" ht="12" customHeight="1">
      <c r="A37" s="701" t="s">
        <v>546</v>
      </c>
      <c r="B37" s="412" t="s">
        <v>552</v>
      </c>
      <c r="C37" s="295">
        <v>200000</v>
      </c>
    </row>
    <row r="38" spans="1:3" s="410" customFormat="1" ht="12" customHeight="1">
      <c r="A38" s="701" t="s">
        <v>547</v>
      </c>
      <c r="B38" s="412" t="s">
        <v>711</v>
      </c>
      <c r="C38" s="295">
        <v>150000</v>
      </c>
    </row>
    <row r="39" spans="1:3" s="410" customFormat="1" ht="12" customHeight="1">
      <c r="A39" s="563" t="s">
        <v>548</v>
      </c>
      <c r="B39" s="412" t="s">
        <v>712</v>
      </c>
      <c r="C39" s="295">
        <v>650000</v>
      </c>
    </row>
    <row r="40" spans="1:3" s="410" customFormat="1" ht="12" customHeight="1" thickBot="1">
      <c r="A40" s="563" t="s">
        <v>714</v>
      </c>
      <c r="B40" s="413" t="s">
        <v>713</v>
      </c>
      <c r="C40" s="297"/>
    </row>
    <row r="41" spans="1:3" s="410" customFormat="1" ht="12" customHeight="1" thickBot="1">
      <c r="A41" s="20" t="s">
        <v>22</v>
      </c>
      <c r="B41" s="21" t="s">
        <v>428</v>
      </c>
      <c r="C41" s="293">
        <f>SUM(C42:C52)</f>
        <v>34027578</v>
      </c>
    </row>
    <row r="42" spans="1:3" s="410" customFormat="1" ht="12" customHeight="1">
      <c r="A42" s="15" t="s">
        <v>90</v>
      </c>
      <c r="B42" s="411" t="s">
        <v>271</v>
      </c>
      <c r="C42" s="296"/>
    </row>
    <row r="43" spans="1:3" s="410" customFormat="1" ht="12" customHeight="1">
      <c r="A43" s="14" t="s">
        <v>91</v>
      </c>
      <c r="B43" s="412" t="s">
        <v>272</v>
      </c>
      <c r="C43" s="295">
        <v>9950000</v>
      </c>
    </row>
    <row r="44" spans="1:3" s="410" customFormat="1" ht="12" customHeight="1">
      <c r="A44" s="14" t="s">
        <v>92</v>
      </c>
      <c r="B44" s="412" t="s">
        <v>273</v>
      </c>
      <c r="C44" s="295">
        <v>2893716</v>
      </c>
    </row>
    <row r="45" spans="1:3" s="410" customFormat="1" ht="12" customHeight="1">
      <c r="A45" s="14" t="s">
        <v>170</v>
      </c>
      <c r="B45" s="412" t="s">
        <v>274</v>
      </c>
      <c r="C45" s="295"/>
    </row>
    <row r="46" spans="1:3" s="410" customFormat="1" ht="12" customHeight="1">
      <c r="A46" s="14" t="s">
        <v>171</v>
      </c>
      <c r="B46" s="412" t="s">
        <v>275</v>
      </c>
      <c r="C46" s="295">
        <v>14788800</v>
      </c>
    </row>
    <row r="47" spans="1:3" s="410" customFormat="1" ht="12" customHeight="1">
      <c r="A47" s="14" t="s">
        <v>172</v>
      </c>
      <c r="B47" s="412" t="s">
        <v>276</v>
      </c>
      <c r="C47" s="295">
        <v>6385062</v>
      </c>
    </row>
    <row r="48" spans="1:3" s="410" customFormat="1" ht="12" customHeight="1">
      <c r="A48" s="14" t="s">
        <v>173</v>
      </c>
      <c r="B48" s="412" t="s">
        <v>277</v>
      </c>
      <c r="C48" s="295"/>
    </row>
    <row r="49" spans="1:3" s="410" customFormat="1" ht="12" customHeight="1">
      <c r="A49" s="14" t="s">
        <v>174</v>
      </c>
      <c r="B49" s="412" t="s">
        <v>553</v>
      </c>
      <c r="C49" s="295">
        <v>10000</v>
      </c>
    </row>
    <row r="50" spans="1:3" s="410" customFormat="1" ht="12" customHeight="1">
      <c r="A50" s="14" t="s">
        <v>269</v>
      </c>
      <c r="B50" s="412" t="s">
        <v>279</v>
      </c>
      <c r="C50" s="298"/>
    </row>
    <row r="51" spans="1:3" s="410" customFormat="1" ht="12" customHeight="1">
      <c r="A51" s="16" t="s">
        <v>270</v>
      </c>
      <c r="B51" s="413" t="s">
        <v>430</v>
      </c>
      <c r="C51" s="399"/>
    </row>
    <row r="52" spans="1:3" s="410" customFormat="1" ht="12" customHeight="1" thickBot="1">
      <c r="A52" s="16" t="s">
        <v>429</v>
      </c>
      <c r="B52" s="290" t="s">
        <v>280</v>
      </c>
      <c r="C52" s="399"/>
    </row>
    <row r="53" spans="1:3" s="410" customFormat="1" ht="12" customHeight="1" thickBot="1">
      <c r="A53" s="20" t="s">
        <v>23</v>
      </c>
      <c r="B53" s="21" t="s">
        <v>281</v>
      </c>
      <c r="C53" s="293">
        <f>SUM(C54:C58)</f>
        <v>0</v>
      </c>
    </row>
    <row r="54" spans="1:3" s="410" customFormat="1" ht="12" customHeight="1">
      <c r="A54" s="15" t="s">
        <v>93</v>
      </c>
      <c r="B54" s="411" t="s">
        <v>285</v>
      </c>
      <c r="C54" s="455"/>
    </row>
    <row r="55" spans="1:3" s="410" customFormat="1" ht="12" customHeight="1">
      <c r="A55" s="14" t="s">
        <v>94</v>
      </c>
      <c r="B55" s="412" t="s">
        <v>286</v>
      </c>
      <c r="C55" s="298"/>
    </row>
    <row r="56" spans="1:3" s="410" customFormat="1" ht="12" customHeight="1">
      <c r="A56" s="14" t="s">
        <v>282</v>
      </c>
      <c r="B56" s="412" t="s">
        <v>287</v>
      </c>
      <c r="C56" s="298"/>
    </row>
    <row r="57" spans="1:3" s="410" customFormat="1" ht="12" customHeight="1">
      <c r="A57" s="14" t="s">
        <v>283</v>
      </c>
      <c r="B57" s="412" t="s">
        <v>288</v>
      </c>
      <c r="C57" s="298"/>
    </row>
    <row r="58" spans="1:3" s="410" customFormat="1" ht="12" customHeight="1" thickBot="1">
      <c r="A58" s="16" t="s">
        <v>284</v>
      </c>
      <c r="B58" s="290" t="s">
        <v>289</v>
      </c>
      <c r="C58" s="399"/>
    </row>
    <row r="59" spans="1:3" s="410" customFormat="1" ht="12" customHeight="1" thickBot="1">
      <c r="A59" s="20" t="s">
        <v>175</v>
      </c>
      <c r="B59" s="21" t="s">
        <v>290</v>
      </c>
      <c r="C59" s="293">
        <f>SUM(C60:C62)</f>
        <v>0</v>
      </c>
    </row>
    <row r="60" spans="1:3" s="410" customFormat="1" ht="12" customHeight="1">
      <c r="A60" s="15" t="s">
        <v>95</v>
      </c>
      <c r="B60" s="411" t="s">
        <v>291</v>
      </c>
      <c r="C60" s="296"/>
    </row>
    <row r="61" spans="1:3" s="410" customFormat="1" ht="12" customHeight="1">
      <c r="A61" s="14" t="s">
        <v>96</v>
      </c>
      <c r="B61" s="412" t="s">
        <v>420</v>
      </c>
      <c r="C61" s="295"/>
    </row>
    <row r="62" spans="1:3" s="410" customFormat="1" ht="12" customHeight="1">
      <c r="A62" s="14" t="s">
        <v>294</v>
      </c>
      <c r="B62" s="412" t="s">
        <v>292</v>
      </c>
      <c r="C62" s="295"/>
    </row>
    <row r="63" spans="1:3" s="410" customFormat="1" ht="12" customHeight="1" thickBot="1">
      <c r="A63" s="16" t="s">
        <v>295</v>
      </c>
      <c r="B63" s="290" t="s">
        <v>293</v>
      </c>
      <c r="C63" s="297"/>
    </row>
    <row r="64" spans="1:3" s="410" customFormat="1" ht="12" customHeight="1" thickBot="1">
      <c r="A64" s="20" t="s">
        <v>25</v>
      </c>
      <c r="B64" s="288" t="s">
        <v>296</v>
      </c>
      <c r="C64" s="293">
        <f>SUM(C65:C67)</f>
        <v>0</v>
      </c>
    </row>
    <row r="65" spans="1:3" s="410" customFormat="1" ht="12" customHeight="1">
      <c r="A65" s="15" t="s">
        <v>176</v>
      </c>
      <c r="B65" s="411" t="s">
        <v>298</v>
      </c>
      <c r="C65" s="298"/>
    </row>
    <row r="66" spans="1:3" s="410" customFormat="1" ht="12" customHeight="1">
      <c r="A66" s="14" t="s">
        <v>177</v>
      </c>
      <c r="B66" s="412" t="s">
        <v>421</v>
      </c>
      <c r="C66" s="298"/>
    </row>
    <row r="67" spans="1:3" s="410" customFormat="1" ht="12" customHeight="1">
      <c r="A67" s="14" t="s">
        <v>225</v>
      </c>
      <c r="B67" s="412" t="s">
        <v>299</v>
      </c>
      <c r="C67" s="298"/>
    </row>
    <row r="68" spans="1:3" s="410" customFormat="1" ht="12" customHeight="1" thickBot="1">
      <c r="A68" s="16" t="s">
        <v>297</v>
      </c>
      <c r="B68" s="290" t="s">
        <v>300</v>
      </c>
      <c r="C68" s="298"/>
    </row>
    <row r="69" spans="1:3" s="410" customFormat="1" ht="12" customHeight="1" thickBot="1">
      <c r="A69" s="482" t="s">
        <v>470</v>
      </c>
      <c r="B69" s="21" t="s">
        <v>301</v>
      </c>
      <c r="C69" s="299">
        <f>+C10+C18+C25+C32+C41+C53+C59+C64</f>
        <v>541228730</v>
      </c>
    </row>
    <row r="70" spans="1:3" s="410" customFormat="1" ht="12" customHeight="1" thickBot="1">
      <c r="A70" s="458" t="s">
        <v>302</v>
      </c>
      <c r="B70" s="288" t="s">
        <v>303</v>
      </c>
      <c r="C70" s="293">
        <f>SUM(C71:C73)</f>
        <v>0</v>
      </c>
    </row>
    <row r="71" spans="1:3" s="410" customFormat="1" ht="12" customHeight="1">
      <c r="A71" s="15" t="s">
        <v>331</v>
      </c>
      <c r="B71" s="411" t="s">
        <v>304</v>
      </c>
      <c r="C71" s="298"/>
    </row>
    <row r="72" spans="1:3" s="410" customFormat="1" ht="12" customHeight="1">
      <c r="A72" s="14" t="s">
        <v>340</v>
      </c>
      <c r="B72" s="412" t="s">
        <v>305</v>
      </c>
      <c r="C72" s="298"/>
    </row>
    <row r="73" spans="1:3" s="410" customFormat="1" ht="12" customHeight="1" thickBot="1">
      <c r="A73" s="16" t="s">
        <v>341</v>
      </c>
      <c r="B73" s="476" t="s">
        <v>564</v>
      </c>
      <c r="C73" s="298"/>
    </row>
    <row r="74" spans="1:3" s="410" customFormat="1" ht="12" customHeight="1" thickBot="1">
      <c r="A74" s="458" t="s">
        <v>307</v>
      </c>
      <c r="B74" s="288" t="s">
        <v>308</v>
      </c>
      <c r="C74" s="293">
        <f>SUM(C75:C78)</f>
        <v>0</v>
      </c>
    </row>
    <row r="75" spans="1:3" s="410" customFormat="1" ht="12" customHeight="1">
      <c r="A75" s="15" t="s">
        <v>144</v>
      </c>
      <c r="B75" s="411" t="s">
        <v>309</v>
      </c>
      <c r="C75" s="298"/>
    </row>
    <row r="76" spans="1:3" s="410" customFormat="1" ht="12" customHeight="1">
      <c r="A76" s="14" t="s">
        <v>145</v>
      </c>
      <c r="B76" s="412" t="s">
        <v>565</v>
      </c>
      <c r="C76" s="298"/>
    </row>
    <row r="77" spans="1:3" s="410" customFormat="1" ht="12" customHeight="1" thickBot="1">
      <c r="A77" s="16" t="s">
        <v>332</v>
      </c>
      <c r="B77" s="413" t="s">
        <v>310</v>
      </c>
      <c r="C77" s="399"/>
    </row>
    <row r="78" spans="1:3" s="410" customFormat="1" ht="12" customHeight="1" thickBot="1">
      <c r="A78" s="565" t="s">
        <v>333</v>
      </c>
      <c r="B78" s="566" t="s">
        <v>566</v>
      </c>
      <c r="C78" s="567"/>
    </row>
    <row r="79" spans="1:3" s="410" customFormat="1" ht="12" customHeight="1" thickBot="1">
      <c r="A79" s="458" t="s">
        <v>311</v>
      </c>
      <c r="B79" s="288" t="s">
        <v>312</v>
      </c>
      <c r="C79" s="293">
        <f>SUM(C80:C81)</f>
        <v>247486468</v>
      </c>
    </row>
    <row r="80" spans="1:3" s="410" customFormat="1" ht="12" customHeight="1" thickBot="1">
      <c r="A80" s="13" t="s">
        <v>334</v>
      </c>
      <c r="B80" s="564" t="s">
        <v>313</v>
      </c>
      <c r="C80" s="399">
        <v>247486468</v>
      </c>
    </row>
    <row r="81" spans="1:3" s="410" customFormat="1" ht="12" customHeight="1" thickBot="1">
      <c r="A81" s="565" t="s">
        <v>335</v>
      </c>
      <c r="B81" s="566" t="s">
        <v>314</v>
      </c>
      <c r="C81" s="567"/>
    </row>
    <row r="82" spans="1:3" s="410" customFormat="1" ht="12" customHeight="1" thickBot="1">
      <c r="A82" s="458" t="s">
        <v>315</v>
      </c>
      <c r="B82" s="288" t="s">
        <v>316</v>
      </c>
      <c r="C82" s="293">
        <f>SUM(C83:C85)</f>
        <v>0</v>
      </c>
    </row>
    <row r="83" spans="1:3" s="410" customFormat="1" ht="12" customHeight="1">
      <c r="A83" s="15" t="s">
        <v>336</v>
      </c>
      <c r="B83" s="411" t="s">
        <v>317</v>
      </c>
      <c r="C83" s="298"/>
    </row>
    <row r="84" spans="1:3" s="410" customFormat="1" ht="12" customHeight="1">
      <c r="A84" s="14" t="s">
        <v>337</v>
      </c>
      <c r="B84" s="412" t="s">
        <v>318</v>
      </c>
      <c r="C84" s="298"/>
    </row>
    <row r="85" spans="1:3" s="410" customFormat="1" ht="12" customHeight="1" thickBot="1">
      <c r="A85" s="18" t="s">
        <v>338</v>
      </c>
      <c r="B85" s="568" t="s">
        <v>567</v>
      </c>
      <c r="C85" s="569"/>
    </row>
    <row r="86" spans="1:3" s="410" customFormat="1" ht="12" customHeight="1" thickBot="1">
      <c r="A86" s="458" t="s">
        <v>319</v>
      </c>
      <c r="B86" s="288" t="s">
        <v>339</v>
      </c>
      <c r="C86" s="293">
        <f>SUM(C87:C90)</f>
        <v>0</v>
      </c>
    </row>
    <row r="87" spans="1:3" s="410" customFormat="1" ht="12" customHeight="1">
      <c r="A87" s="415" t="s">
        <v>320</v>
      </c>
      <c r="B87" s="411" t="s">
        <v>321</v>
      </c>
      <c r="C87" s="298"/>
    </row>
    <row r="88" spans="1:3" s="410" customFormat="1" ht="12" customHeight="1">
      <c r="A88" s="416" t="s">
        <v>322</v>
      </c>
      <c r="B88" s="412" t="s">
        <v>323</v>
      </c>
      <c r="C88" s="298"/>
    </row>
    <row r="89" spans="1:3" s="410" customFormat="1" ht="12" customHeight="1">
      <c r="A89" s="416" t="s">
        <v>324</v>
      </c>
      <c r="B89" s="412" t="s">
        <v>325</v>
      </c>
      <c r="C89" s="298"/>
    </row>
    <row r="90" spans="1:3" s="410" customFormat="1" ht="12" customHeight="1" thickBot="1">
      <c r="A90" s="417" t="s">
        <v>326</v>
      </c>
      <c r="B90" s="290" t="s">
        <v>327</v>
      </c>
      <c r="C90" s="298"/>
    </row>
    <row r="91" spans="1:3" s="410" customFormat="1" ht="12" customHeight="1" thickBot="1">
      <c r="A91" s="458" t="s">
        <v>328</v>
      </c>
      <c r="B91" s="288" t="s">
        <v>469</v>
      </c>
      <c r="C91" s="456"/>
    </row>
    <row r="92" spans="1:3" s="410" customFormat="1" ht="13.5" customHeight="1" thickBot="1">
      <c r="A92" s="458" t="s">
        <v>330</v>
      </c>
      <c r="B92" s="288" t="s">
        <v>329</v>
      </c>
      <c r="C92" s="456"/>
    </row>
    <row r="93" spans="1:3" s="410" customFormat="1" ht="15.75" customHeight="1" thickBot="1">
      <c r="A93" s="458" t="s">
        <v>342</v>
      </c>
      <c r="B93" s="418" t="s">
        <v>472</v>
      </c>
      <c r="C93" s="299">
        <f>+C70+C74+C79+C82+C86+C92+C91</f>
        <v>247486468</v>
      </c>
    </row>
    <row r="94" spans="1:3" s="410" customFormat="1" ht="16.5" customHeight="1" thickBot="1">
      <c r="A94" s="459" t="s">
        <v>471</v>
      </c>
      <c r="B94" s="419" t="s">
        <v>473</v>
      </c>
      <c r="C94" s="299">
        <f>+C69+C93</f>
        <v>788715198</v>
      </c>
    </row>
    <row r="95" spans="1:3" s="410" customFormat="1" ht="10.5" customHeight="1">
      <c r="A95" s="5"/>
      <c r="B95" s="6"/>
      <c r="C95" s="300"/>
    </row>
    <row r="96" spans="1:3" ht="16.5" customHeight="1">
      <c r="A96" s="729" t="s">
        <v>46</v>
      </c>
      <c r="B96" s="729"/>
      <c r="C96" s="729"/>
    </row>
    <row r="97" spans="1:3" s="420" customFormat="1" ht="16.5" customHeight="1" thickBot="1">
      <c r="A97" s="726" t="s">
        <v>148</v>
      </c>
      <c r="B97" s="726"/>
      <c r="C97" s="577" t="str">
        <f>C7</f>
        <v>Forintban!</v>
      </c>
    </row>
    <row r="98" spans="1:3" ht="37.5" customHeight="1" thickBot="1">
      <c r="A98" s="557" t="s">
        <v>68</v>
      </c>
      <c r="B98" s="558" t="s">
        <v>47</v>
      </c>
      <c r="C98" s="559" t="str">
        <f>+C8</f>
        <v>2023. évi előirányzat</v>
      </c>
    </row>
    <row r="99" spans="1:3" s="409" customFormat="1" ht="12" customHeight="1" thickBot="1">
      <c r="A99" s="557"/>
      <c r="B99" s="558" t="s">
        <v>487</v>
      </c>
      <c r="C99" s="559" t="s">
        <v>488</v>
      </c>
    </row>
    <row r="100" spans="1:3" ht="12" customHeight="1" thickBot="1">
      <c r="A100" s="22" t="s">
        <v>18</v>
      </c>
      <c r="B100" s="27" t="s">
        <v>431</v>
      </c>
      <c r="C100" s="292">
        <f>C101+C102+C103+C104+C105+C118</f>
        <v>679339225</v>
      </c>
    </row>
    <row r="101" spans="1:3" ht="12" customHeight="1">
      <c r="A101" s="17" t="s">
        <v>97</v>
      </c>
      <c r="B101" s="10" t="s">
        <v>48</v>
      </c>
      <c r="C101" s="294">
        <v>240567103</v>
      </c>
    </row>
    <row r="102" spans="1:3" ht="12" customHeight="1">
      <c r="A102" s="14" t="s">
        <v>98</v>
      </c>
      <c r="B102" s="8" t="s">
        <v>178</v>
      </c>
      <c r="C102" s="295">
        <v>35933446</v>
      </c>
    </row>
    <row r="103" spans="1:3" ht="12" customHeight="1">
      <c r="A103" s="14" t="s">
        <v>99</v>
      </c>
      <c r="B103" s="8" t="s">
        <v>135</v>
      </c>
      <c r="C103" s="297">
        <v>275791793</v>
      </c>
    </row>
    <row r="104" spans="1:3" ht="12" customHeight="1">
      <c r="A104" s="14" t="s">
        <v>100</v>
      </c>
      <c r="B104" s="11" t="s">
        <v>179</v>
      </c>
      <c r="C104" s="297">
        <v>5840000</v>
      </c>
    </row>
    <row r="105" spans="1:3" ht="12" customHeight="1">
      <c r="A105" s="14" t="s">
        <v>111</v>
      </c>
      <c r="B105" s="19" t="s">
        <v>180</v>
      </c>
      <c r="C105" s="297">
        <v>76412431</v>
      </c>
    </row>
    <row r="106" spans="1:3" ht="12" customHeight="1">
      <c r="A106" s="14" t="s">
        <v>101</v>
      </c>
      <c r="B106" s="8" t="s">
        <v>436</v>
      </c>
      <c r="C106" s="297"/>
    </row>
    <row r="107" spans="1:3" ht="12" customHeight="1">
      <c r="A107" s="14" t="s">
        <v>102</v>
      </c>
      <c r="B107" s="141" t="s">
        <v>435</v>
      </c>
      <c r="C107" s="297">
        <v>13722889</v>
      </c>
    </row>
    <row r="108" spans="1:3" ht="12" customHeight="1">
      <c r="A108" s="14" t="s">
        <v>112</v>
      </c>
      <c r="B108" s="141" t="s">
        <v>434</v>
      </c>
      <c r="C108" s="297"/>
    </row>
    <row r="109" spans="1:3" ht="12" customHeight="1">
      <c r="A109" s="14" t="s">
        <v>113</v>
      </c>
      <c r="B109" s="139" t="s">
        <v>345</v>
      </c>
      <c r="C109" s="297"/>
    </row>
    <row r="110" spans="1:3" ht="12" customHeight="1">
      <c r="A110" s="14" t="s">
        <v>114</v>
      </c>
      <c r="B110" s="140" t="s">
        <v>346</v>
      </c>
      <c r="C110" s="297"/>
    </row>
    <row r="111" spans="1:3" ht="12" customHeight="1">
      <c r="A111" s="14" t="s">
        <v>115</v>
      </c>
      <c r="B111" s="140" t="s">
        <v>347</v>
      </c>
      <c r="C111" s="297"/>
    </row>
    <row r="112" spans="1:3" ht="12" customHeight="1">
      <c r="A112" s="14" t="s">
        <v>117</v>
      </c>
      <c r="B112" s="139" t="s">
        <v>348</v>
      </c>
      <c r="C112" s="297">
        <v>62389542</v>
      </c>
    </row>
    <row r="113" spans="1:3" ht="12" customHeight="1">
      <c r="A113" s="14" t="s">
        <v>181</v>
      </c>
      <c r="B113" s="139" t="s">
        <v>349</v>
      </c>
      <c r="C113" s="297"/>
    </row>
    <row r="114" spans="1:3" ht="12" customHeight="1">
      <c r="A114" s="14" t="s">
        <v>343</v>
      </c>
      <c r="B114" s="140" t="s">
        <v>350</v>
      </c>
      <c r="C114" s="297"/>
    </row>
    <row r="115" spans="1:3" ht="12" customHeight="1">
      <c r="A115" s="13" t="s">
        <v>344</v>
      </c>
      <c r="B115" s="141" t="s">
        <v>351</v>
      </c>
      <c r="C115" s="297"/>
    </row>
    <row r="116" spans="1:3" ht="12" customHeight="1">
      <c r="A116" s="14" t="s">
        <v>432</v>
      </c>
      <c r="B116" s="141" t="s">
        <v>352</v>
      </c>
      <c r="C116" s="297"/>
    </row>
    <row r="117" spans="1:3" ht="12" customHeight="1">
      <c r="A117" s="16" t="s">
        <v>433</v>
      </c>
      <c r="B117" s="141" t="s">
        <v>353</v>
      </c>
      <c r="C117" s="297">
        <v>300000</v>
      </c>
    </row>
    <row r="118" spans="1:3" ht="12" customHeight="1">
      <c r="A118" s="14" t="s">
        <v>437</v>
      </c>
      <c r="B118" s="11" t="s">
        <v>49</v>
      </c>
      <c r="C118" s="295">
        <v>44794452</v>
      </c>
    </row>
    <row r="119" spans="1:3" ht="12" customHeight="1">
      <c r="A119" s="14" t="s">
        <v>438</v>
      </c>
      <c r="B119" s="8" t="s">
        <v>440</v>
      </c>
      <c r="C119" s="295">
        <v>36937651</v>
      </c>
    </row>
    <row r="120" spans="1:3" ht="12" customHeight="1" thickBot="1">
      <c r="A120" s="18" t="s">
        <v>439</v>
      </c>
      <c r="B120" s="480" t="s">
        <v>441</v>
      </c>
      <c r="C120" s="301">
        <v>7856801</v>
      </c>
    </row>
    <row r="121" spans="1:3" ht="12" customHeight="1" thickBot="1">
      <c r="A121" s="477" t="s">
        <v>19</v>
      </c>
      <c r="B121" s="478" t="s">
        <v>354</v>
      </c>
      <c r="C121" s="479">
        <f>+C122+C124+C126</f>
        <v>120032133</v>
      </c>
    </row>
    <row r="122" spans="1:3" ht="12" customHeight="1">
      <c r="A122" s="15" t="s">
        <v>103</v>
      </c>
      <c r="B122" s="8" t="s">
        <v>224</v>
      </c>
      <c r="C122" s="296">
        <v>117796696</v>
      </c>
    </row>
    <row r="123" spans="1:3" ht="12" customHeight="1">
      <c r="A123" s="15" t="s">
        <v>104</v>
      </c>
      <c r="B123" s="12" t="s">
        <v>358</v>
      </c>
      <c r="C123" s="296">
        <v>93314896</v>
      </c>
    </row>
    <row r="124" spans="1:3" ht="12" customHeight="1">
      <c r="A124" s="15" t="s">
        <v>105</v>
      </c>
      <c r="B124" s="12" t="s">
        <v>182</v>
      </c>
      <c r="C124" s="295"/>
    </row>
    <row r="125" spans="1:3" ht="12" customHeight="1">
      <c r="A125" s="15" t="s">
        <v>106</v>
      </c>
      <c r="B125" s="12" t="s">
        <v>359</v>
      </c>
      <c r="C125" s="260"/>
    </row>
    <row r="126" spans="1:3" ht="12" customHeight="1">
      <c r="A126" s="15" t="s">
        <v>107</v>
      </c>
      <c r="B126" s="290" t="s">
        <v>569</v>
      </c>
      <c r="C126" s="260">
        <v>2235437</v>
      </c>
    </row>
    <row r="127" spans="1:3" ht="12" customHeight="1">
      <c r="A127" s="15" t="s">
        <v>116</v>
      </c>
      <c r="B127" s="289" t="s">
        <v>422</v>
      </c>
      <c r="C127" s="260"/>
    </row>
    <row r="128" spans="1:3" ht="12" customHeight="1">
      <c r="A128" s="15" t="s">
        <v>118</v>
      </c>
      <c r="B128" s="407" t="s">
        <v>364</v>
      </c>
      <c r="C128" s="260"/>
    </row>
    <row r="129" spans="1:3" ht="15.75">
      <c r="A129" s="15" t="s">
        <v>183</v>
      </c>
      <c r="B129" s="140" t="s">
        <v>347</v>
      </c>
      <c r="C129" s="260"/>
    </row>
    <row r="130" spans="1:3" ht="12" customHeight="1">
      <c r="A130" s="15" t="s">
        <v>184</v>
      </c>
      <c r="B130" s="140" t="s">
        <v>363</v>
      </c>
      <c r="C130" s="260">
        <v>2235437</v>
      </c>
    </row>
    <row r="131" spans="1:3" ht="12" customHeight="1">
      <c r="A131" s="15" t="s">
        <v>185</v>
      </c>
      <c r="B131" s="140" t="s">
        <v>362</v>
      </c>
      <c r="C131" s="260"/>
    </row>
    <row r="132" spans="1:3" ht="12" customHeight="1">
      <c r="A132" s="15" t="s">
        <v>355</v>
      </c>
      <c r="B132" s="140" t="s">
        <v>350</v>
      </c>
      <c r="C132" s="260"/>
    </row>
    <row r="133" spans="1:3" ht="12" customHeight="1">
      <c r="A133" s="15" t="s">
        <v>356</v>
      </c>
      <c r="B133" s="140" t="s">
        <v>361</v>
      </c>
      <c r="C133" s="260"/>
    </row>
    <row r="134" spans="1:3" ht="16.5" thickBot="1">
      <c r="A134" s="13" t="s">
        <v>357</v>
      </c>
      <c r="B134" s="140" t="s">
        <v>360</v>
      </c>
      <c r="C134" s="262"/>
    </row>
    <row r="135" spans="1:3" ht="12" customHeight="1" thickBot="1">
      <c r="A135" s="20" t="s">
        <v>20</v>
      </c>
      <c r="B135" s="121" t="s">
        <v>442</v>
      </c>
      <c r="C135" s="293">
        <f>+C100+C121</f>
        <v>799371358</v>
      </c>
    </row>
    <row r="136" spans="1:3" ht="12" customHeight="1" thickBot="1">
      <c r="A136" s="20" t="s">
        <v>21</v>
      </c>
      <c r="B136" s="121" t="s">
        <v>443</v>
      </c>
      <c r="C136" s="293">
        <f>+C137+C138+C139</f>
        <v>0</v>
      </c>
    </row>
    <row r="137" spans="1:3" ht="12" customHeight="1">
      <c r="A137" s="15" t="s">
        <v>262</v>
      </c>
      <c r="B137" s="12" t="s">
        <v>450</v>
      </c>
      <c r="C137" s="260"/>
    </row>
    <row r="138" spans="1:3" ht="12" customHeight="1">
      <c r="A138" s="15" t="s">
        <v>263</v>
      </c>
      <c r="B138" s="12" t="s">
        <v>451</v>
      </c>
      <c r="C138" s="260"/>
    </row>
    <row r="139" spans="1:3" ht="12" customHeight="1" thickBot="1">
      <c r="A139" s="13" t="s">
        <v>264</v>
      </c>
      <c r="B139" s="12" t="s">
        <v>452</v>
      </c>
      <c r="C139" s="260"/>
    </row>
    <row r="140" spans="1:3" ht="12" customHeight="1" thickBot="1">
      <c r="A140" s="20" t="s">
        <v>22</v>
      </c>
      <c r="B140" s="121" t="s">
        <v>444</v>
      </c>
      <c r="C140" s="293">
        <f>SUM(C141:C146)</f>
        <v>0</v>
      </c>
    </row>
    <row r="141" spans="1:3" ht="12" customHeight="1">
      <c r="A141" s="15" t="s">
        <v>90</v>
      </c>
      <c r="B141" s="9" t="s">
        <v>453</v>
      </c>
      <c r="C141" s="260"/>
    </row>
    <row r="142" spans="1:3" ht="12" customHeight="1">
      <c r="A142" s="15" t="s">
        <v>91</v>
      </c>
      <c r="B142" s="9" t="s">
        <v>445</v>
      </c>
      <c r="C142" s="260"/>
    </row>
    <row r="143" spans="1:3" ht="12" customHeight="1">
      <c r="A143" s="15" t="s">
        <v>92</v>
      </c>
      <c r="B143" s="9" t="s">
        <v>446</v>
      </c>
      <c r="C143" s="260"/>
    </row>
    <row r="144" spans="1:3" ht="12" customHeight="1">
      <c r="A144" s="15" t="s">
        <v>170</v>
      </c>
      <c r="B144" s="9" t="s">
        <v>447</v>
      </c>
      <c r="C144" s="260"/>
    </row>
    <row r="145" spans="1:3" ht="12" customHeight="1" thickBot="1">
      <c r="A145" s="13" t="s">
        <v>171</v>
      </c>
      <c r="B145" s="7" t="s">
        <v>448</v>
      </c>
      <c r="C145" s="262"/>
    </row>
    <row r="146" spans="1:3" ht="12" customHeight="1" thickBot="1">
      <c r="A146" s="565" t="s">
        <v>172</v>
      </c>
      <c r="B146" s="570" t="s">
        <v>449</v>
      </c>
      <c r="C146" s="571"/>
    </row>
    <row r="147" spans="1:3" ht="12" customHeight="1" thickBot="1">
      <c r="A147" s="20" t="s">
        <v>23</v>
      </c>
      <c r="B147" s="121" t="s">
        <v>457</v>
      </c>
      <c r="C147" s="299">
        <f>+C148+C149+C150+C151</f>
        <v>5477666</v>
      </c>
    </row>
    <row r="148" spans="1:3" ht="12" customHeight="1">
      <c r="A148" s="15" t="s">
        <v>93</v>
      </c>
      <c r="B148" s="9" t="s">
        <v>365</v>
      </c>
      <c r="C148" s="260">
        <v>5477666</v>
      </c>
    </row>
    <row r="149" spans="1:3" ht="12" customHeight="1">
      <c r="A149" s="15" t="s">
        <v>94</v>
      </c>
      <c r="B149" s="9" t="s">
        <v>366</v>
      </c>
      <c r="C149" s="260"/>
    </row>
    <row r="150" spans="1:3" ht="12" customHeight="1" thickBot="1">
      <c r="A150" s="13" t="s">
        <v>282</v>
      </c>
      <c r="B150" s="7" t="s">
        <v>458</v>
      </c>
      <c r="C150" s="262"/>
    </row>
    <row r="151" spans="1:3" ht="12" customHeight="1" thickBot="1">
      <c r="A151" s="565" t="s">
        <v>283</v>
      </c>
      <c r="B151" s="570" t="s">
        <v>384</v>
      </c>
      <c r="C151" s="571"/>
    </row>
    <row r="152" spans="1:3" ht="12" customHeight="1" thickBot="1">
      <c r="A152" s="20" t="s">
        <v>24</v>
      </c>
      <c r="B152" s="121" t="s">
        <v>459</v>
      </c>
      <c r="C152" s="302">
        <f>SUM(C153:C157)</f>
        <v>0</v>
      </c>
    </row>
    <row r="153" spans="1:3" ht="12" customHeight="1">
      <c r="A153" s="15" t="s">
        <v>95</v>
      </c>
      <c r="B153" s="9" t="s">
        <v>454</v>
      </c>
      <c r="C153" s="260"/>
    </row>
    <row r="154" spans="1:3" ht="12" customHeight="1">
      <c r="A154" s="15" t="s">
        <v>96</v>
      </c>
      <c r="B154" s="9" t="s">
        <v>461</v>
      </c>
      <c r="C154" s="260"/>
    </row>
    <row r="155" spans="1:3" ht="12" customHeight="1">
      <c r="A155" s="15" t="s">
        <v>294</v>
      </c>
      <c r="B155" s="9" t="s">
        <v>456</v>
      </c>
      <c r="C155" s="260"/>
    </row>
    <row r="156" spans="1:3" ht="12" customHeight="1">
      <c r="A156" s="15" t="s">
        <v>295</v>
      </c>
      <c r="B156" s="9" t="s">
        <v>512</v>
      </c>
      <c r="C156" s="260"/>
    </row>
    <row r="157" spans="1:3" ht="12" customHeight="1" thickBot="1">
      <c r="A157" s="15" t="s">
        <v>460</v>
      </c>
      <c r="B157" s="9" t="s">
        <v>463</v>
      </c>
      <c r="C157" s="260"/>
    </row>
    <row r="158" spans="1:3" ht="12" customHeight="1" thickBot="1">
      <c r="A158" s="20" t="s">
        <v>25</v>
      </c>
      <c r="B158" s="121" t="s">
        <v>464</v>
      </c>
      <c r="C158" s="481"/>
    </row>
    <row r="159" spans="1:3" ht="12" customHeight="1" thickBot="1">
      <c r="A159" s="20" t="s">
        <v>26</v>
      </c>
      <c r="B159" s="121" t="s">
        <v>465</v>
      </c>
      <c r="C159" s="481"/>
    </row>
    <row r="160" spans="1:3" ht="15" customHeight="1" thickBot="1">
      <c r="A160" s="20" t="s">
        <v>27</v>
      </c>
      <c r="B160" s="121" t="s">
        <v>467</v>
      </c>
      <c r="C160" s="572">
        <f>+C136+C140+C147+C152+C158+C159</f>
        <v>5477666</v>
      </c>
    </row>
    <row r="161" spans="1:3" s="410" customFormat="1" ht="17.25" customHeight="1" thickBot="1">
      <c r="A161" s="291" t="s">
        <v>28</v>
      </c>
      <c r="B161" s="573" t="s">
        <v>466</v>
      </c>
      <c r="C161" s="572">
        <f>+C135+C160</f>
        <v>804849024</v>
      </c>
    </row>
    <row r="162" spans="1:3" ht="15.75" customHeight="1">
      <c r="A162" s="574"/>
      <c r="B162" s="574"/>
      <c r="C162" s="636">
        <f>C94-C161</f>
        <v>-16133826</v>
      </c>
    </row>
    <row r="163" spans="1:3" ht="15.75">
      <c r="A163" s="727" t="s">
        <v>367</v>
      </c>
      <c r="B163" s="727"/>
      <c r="C163" s="727"/>
    </row>
    <row r="164" spans="1:3" ht="15" customHeight="1" thickBot="1">
      <c r="A164" s="728" t="s">
        <v>149</v>
      </c>
      <c r="B164" s="728"/>
      <c r="C164" s="578" t="str">
        <f>C97</f>
        <v>Forintban!</v>
      </c>
    </row>
    <row r="165" spans="1:4" ht="13.5" customHeight="1" thickBot="1">
      <c r="A165" s="20">
        <v>1</v>
      </c>
      <c r="B165" s="26" t="s">
        <v>468</v>
      </c>
      <c r="C165" s="293">
        <f>+C69-C135</f>
        <v>-258142628</v>
      </c>
      <c r="D165" s="424"/>
    </row>
    <row r="166" spans="1:3" ht="27.75" customHeight="1" thickBot="1">
      <c r="A166" s="20" t="s">
        <v>19</v>
      </c>
      <c r="B166" s="26" t="s">
        <v>474</v>
      </c>
      <c r="C166" s="293">
        <f>+C93-C160</f>
        <v>242008802</v>
      </c>
    </row>
  </sheetData>
  <sheetProtection/>
  <mergeCells count="7">
    <mergeCell ref="A164:B164"/>
    <mergeCell ref="B1:C1"/>
    <mergeCell ref="A6:C6"/>
    <mergeCell ref="A7:B7"/>
    <mergeCell ref="A96:C96"/>
    <mergeCell ref="A97:B97"/>
    <mergeCell ref="A163:C163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9" max="2" man="1"/>
    <brk id="146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6"/>
  <sheetViews>
    <sheetView view="pageBreakPreview" zoomScaleNormal="120" zoomScaleSheetLayoutView="100" workbookViewId="0" topLeftCell="A139">
      <selection activeCell="B2" sqref="B2"/>
    </sheetView>
  </sheetViews>
  <sheetFormatPr defaultColWidth="9.00390625" defaultRowHeight="12.75"/>
  <cols>
    <col min="1" max="1" width="9.50390625" style="377" customWidth="1"/>
    <col min="2" max="2" width="99.375" style="377" customWidth="1"/>
    <col min="3" max="3" width="21.625" style="378" customWidth="1"/>
    <col min="4" max="4" width="9.00390625" style="408" customWidth="1"/>
    <col min="5" max="16384" width="9.375" style="408" customWidth="1"/>
  </cols>
  <sheetData>
    <row r="1" spans="1:3" ht="18.75" customHeight="1">
      <c r="A1" s="627"/>
      <c r="B1" s="722" t="str">
        <f>CONCATENATE("3. melléklet ",ALAPADATOK!A7," ",ALAPADATOK!B7," ",ALAPADATOK!C7," ",ALAPADATOK!D7," ",ALAPADATOK!E7," ",ALAPADATOK!F7," ",ALAPADATOK!G7," ",ALAPADATOK!H7)</f>
        <v>3. melléklet a … / 2023 ( … ) önkormányzati rendelethez</v>
      </c>
      <c r="C1" s="723"/>
    </row>
    <row r="2" spans="1:3" ht="21.75" customHeight="1">
      <c r="A2" s="628"/>
      <c r="B2" s="629" t="str">
        <f>CONCATENATE(ALAPADATOK!A3)</f>
        <v>Balatonvilágos Község Önkormányzata</v>
      </c>
      <c r="C2" s="630"/>
    </row>
    <row r="3" spans="1:3" ht="21.75" customHeight="1">
      <c r="A3" s="630"/>
      <c r="B3" s="629" t="s">
        <v>665</v>
      </c>
      <c r="C3" s="630"/>
    </row>
    <row r="4" spans="1:3" ht="21.75" customHeight="1">
      <c r="A4" s="630"/>
      <c r="B4" s="629" t="s">
        <v>575</v>
      </c>
      <c r="C4" s="630"/>
    </row>
    <row r="5" spans="1:3" ht="21.75" customHeight="1">
      <c r="A5" s="627"/>
      <c r="B5" s="627"/>
      <c r="C5" s="631"/>
    </row>
    <row r="6" spans="1:3" ht="15" customHeight="1">
      <c r="A6" s="724" t="s">
        <v>15</v>
      </c>
      <c r="B6" s="724"/>
      <c r="C6" s="724"/>
    </row>
    <row r="7" spans="1:3" ht="15" customHeight="1" thickBot="1">
      <c r="A7" s="725" t="s">
        <v>147</v>
      </c>
      <c r="B7" s="725"/>
      <c r="C7" s="576" t="str">
        <f>CONCATENATE('KV_1.sz.mell.'!C7)</f>
        <v>Forintban!</v>
      </c>
    </row>
    <row r="8" spans="1:3" ht="24" customHeight="1" thickBot="1">
      <c r="A8" s="632" t="s">
        <v>68</v>
      </c>
      <c r="B8" s="633" t="s">
        <v>17</v>
      </c>
      <c r="C8" s="634" t="str">
        <f>+CONCATENATE(LEFT(KV_ÖSSZEFÜGGÉSEK!A5,4),". évi előirányzat")</f>
        <v>2023. évi előirányzat</v>
      </c>
    </row>
    <row r="9" spans="1:3" s="409" customFormat="1" ht="12" customHeight="1" thickBot="1">
      <c r="A9" s="560"/>
      <c r="B9" s="561" t="s">
        <v>487</v>
      </c>
      <c r="C9" s="562" t="s">
        <v>488</v>
      </c>
    </row>
    <row r="10" spans="1:3" s="410" customFormat="1" ht="12" customHeight="1" thickBot="1">
      <c r="A10" s="20" t="s">
        <v>18</v>
      </c>
      <c r="B10" s="21" t="s">
        <v>246</v>
      </c>
      <c r="C10" s="293">
        <f>+C11+C12+C13+C15+C16+C17</f>
        <v>0</v>
      </c>
    </row>
    <row r="11" spans="1:3" s="410" customFormat="1" ht="12" customHeight="1">
      <c r="A11" s="430" t="s">
        <v>97</v>
      </c>
      <c r="B11" s="411" t="s">
        <v>247</v>
      </c>
      <c r="C11" s="296"/>
    </row>
    <row r="12" spans="1:3" s="410" customFormat="1" ht="12" customHeight="1">
      <c r="A12" s="431" t="s">
        <v>98</v>
      </c>
      <c r="B12" s="412" t="s">
        <v>248</v>
      </c>
      <c r="C12" s="295"/>
    </row>
    <row r="13" spans="1:3" s="410" customFormat="1" ht="12" customHeight="1">
      <c r="A13" s="431" t="s">
        <v>99</v>
      </c>
      <c r="B13" s="412" t="s">
        <v>249</v>
      </c>
      <c r="C13" s="295"/>
    </row>
    <row r="14" spans="1:3" s="410" customFormat="1" ht="12" customHeight="1">
      <c r="A14" s="431" t="s">
        <v>100</v>
      </c>
      <c r="B14" s="412" t="s">
        <v>709</v>
      </c>
      <c r="C14" s="295"/>
    </row>
    <row r="15" spans="1:3" s="410" customFormat="1" ht="12" customHeight="1">
      <c r="A15" s="431" t="s">
        <v>143</v>
      </c>
      <c r="B15" s="412" t="s">
        <v>250</v>
      </c>
      <c r="C15" s="295"/>
    </row>
    <row r="16" spans="1:3" s="410" customFormat="1" ht="12" customHeight="1">
      <c r="A16" s="432" t="s">
        <v>101</v>
      </c>
      <c r="B16" s="412" t="s">
        <v>500</v>
      </c>
      <c r="C16" s="295"/>
    </row>
    <row r="17" spans="1:3" s="410" customFormat="1" ht="12" customHeight="1" thickBot="1">
      <c r="A17" s="432" t="s">
        <v>102</v>
      </c>
      <c r="B17" s="550" t="s">
        <v>570</v>
      </c>
      <c r="C17" s="295"/>
    </row>
    <row r="18" spans="1:3" s="410" customFormat="1" ht="12" customHeight="1" thickBot="1">
      <c r="A18" s="20" t="s">
        <v>19</v>
      </c>
      <c r="B18" s="288" t="s">
        <v>251</v>
      </c>
      <c r="C18" s="293">
        <f>+C19+C20+C21+C22+C23</f>
        <v>0</v>
      </c>
    </row>
    <row r="19" spans="1:3" s="410" customFormat="1" ht="12" customHeight="1">
      <c r="A19" s="15" t="s">
        <v>103</v>
      </c>
      <c r="B19" s="411" t="s">
        <v>252</v>
      </c>
      <c r="C19" s="296"/>
    </row>
    <row r="20" spans="1:3" s="410" customFormat="1" ht="12" customHeight="1">
      <c r="A20" s="14" t="s">
        <v>104</v>
      </c>
      <c r="B20" s="412" t="s">
        <v>253</v>
      </c>
      <c r="C20" s="295"/>
    </row>
    <row r="21" spans="1:3" s="410" customFormat="1" ht="12" customHeight="1">
      <c r="A21" s="14" t="s">
        <v>105</v>
      </c>
      <c r="B21" s="412" t="s">
        <v>416</v>
      </c>
      <c r="C21" s="295"/>
    </row>
    <row r="22" spans="1:3" s="410" customFormat="1" ht="12" customHeight="1">
      <c r="A22" s="14" t="s">
        <v>106</v>
      </c>
      <c r="B22" s="412" t="s">
        <v>417</v>
      </c>
      <c r="C22" s="295"/>
    </row>
    <row r="23" spans="1:3" s="410" customFormat="1" ht="12" customHeight="1">
      <c r="A23" s="14" t="s">
        <v>107</v>
      </c>
      <c r="B23" s="412" t="s">
        <v>568</v>
      </c>
      <c r="C23" s="295"/>
    </row>
    <row r="24" spans="1:3" s="410" customFormat="1" ht="12" customHeight="1" thickBot="1">
      <c r="A24" s="16" t="s">
        <v>116</v>
      </c>
      <c r="B24" s="290" t="s">
        <v>255</v>
      </c>
      <c r="C24" s="297"/>
    </row>
    <row r="25" spans="1:3" s="410" customFormat="1" ht="12" customHeight="1" thickBot="1">
      <c r="A25" s="20" t="s">
        <v>20</v>
      </c>
      <c r="B25" s="21" t="s">
        <v>256</v>
      </c>
      <c r="C25" s="293">
        <f>+C26+C27+C28+C29+C30</f>
        <v>330400</v>
      </c>
    </row>
    <row r="26" spans="1:3" s="410" customFormat="1" ht="12" customHeight="1">
      <c r="A26" s="15" t="s">
        <v>86</v>
      </c>
      <c r="B26" s="411" t="s">
        <v>257</v>
      </c>
      <c r="C26" s="296"/>
    </row>
    <row r="27" spans="1:3" s="410" customFormat="1" ht="12" customHeight="1">
      <c r="A27" s="14" t="s">
        <v>87</v>
      </c>
      <c r="B27" s="412" t="s">
        <v>258</v>
      </c>
      <c r="C27" s="295"/>
    </row>
    <row r="28" spans="1:3" s="410" customFormat="1" ht="12" customHeight="1">
      <c r="A28" s="14" t="s">
        <v>88</v>
      </c>
      <c r="B28" s="412" t="s">
        <v>418</v>
      </c>
      <c r="C28" s="295">
        <v>330400</v>
      </c>
    </row>
    <row r="29" spans="1:3" s="410" customFormat="1" ht="12" customHeight="1">
      <c r="A29" s="14" t="s">
        <v>89</v>
      </c>
      <c r="B29" s="412" t="s">
        <v>419</v>
      </c>
      <c r="C29" s="295"/>
    </row>
    <row r="30" spans="1:3" s="410" customFormat="1" ht="12" customHeight="1">
      <c r="A30" s="14" t="s">
        <v>166</v>
      </c>
      <c r="B30" s="412" t="s">
        <v>259</v>
      </c>
      <c r="C30" s="295"/>
    </row>
    <row r="31" spans="1:3" s="552" customFormat="1" ht="12" customHeight="1" thickBot="1">
      <c r="A31" s="563" t="s">
        <v>167</v>
      </c>
      <c r="B31" s="550" t="s">
        <v>563</v>
      </c>
      <c r="C31" s="551"/>
    </row>
    <row r="32" spans="1:3" s="410" customFormat="1" ht="12" customHeight="1" thickBot="1">
      <c r="A32" s="20" t="s">
        <v>168</v>
      </c>
      <c r="B32" s="21" t="s">
        <v>545</v>
      </c>
      <c r="C32" s="299">
        <f>SUM(C33:C40)</f>
        <v>0</v>
      </c>
    </row>
    <row r="33" spans="1:3" s="410" customFormat="1" ht="12" customHeight="1">
      <c r="A33" s="700" t="s">
        <v>262</v>
      </c>
      <c r="B33" s="411" t="s">
        <v>549</v>
      </c>
      <c r="C33" s="296"/>
    </row>
    <row r="34" spans="1:3" s="410" customFormat="1" ht="12" customHeight="1">
      <c r="A34" s="701" t="s">
        <v>263</v>
      </c>
      <c r="B34" s="411" t="s">
        <v>710</v>
      </c>
      <c r="C34" s="295"/>
    </row>
    <row r="35" spans="1:3" s="410" customFormat="1" ht="12" customHeight="1">
      <c r="A35" s="701" t="s">
        <v>264</v>
      </c>
      <c r="B35" s="412" t="s">
        <v>550</v>
      </c>
      <c r="C35" s="295"/>
    </row>
    <row r="36" spans="1:3" s="410" customFormat="1" ht="12" customHeight="1">
      <c r="A36" s="701" t="s">
        <v>265</v>
      </c>
      <c r="B36" s="412" t="s">
        <v>551</v>
      </c>
      <c r="C36" s="295"/>
    </row>
    <row r="37" spans="1:3" s="410" customFormat="1" ht="12" customHeight="1">
      <c r="A37" s="701" t="s">
        <v>546</v>
      </c>
      <c r="B37" s="412" t="s">
        <v>552</v>
      </c>
      <c r="C37" s="295"/>
    </row>
    <row r="38" spans="1:3" s="410" customFormat="1" ht="12" customHeight="1">
      <c r="A38" s="701" t="s">
        <v>547</v>
      </c>
      <c r="B38" s="412" t="s">
        <v>711</v>
      </c>
      <c r="C38" s="295"/>
    </row>
    <row r="39" spans="1:3" s="410" customFormat="1" ht="12" customHeight="1">
      <c r="A39" s="563" t="s">
        <v>548</v>
      </c>
      <c r="B39" s="412" t="s">
        <v>712</v>
      </c>
      <c r="C39" s="295"/>
    </row>
    <row r="40" spans="1:3" s="410" customFormat="1" ht="12" customHeight="1" thickBot="1">
      <c r="A40" s="563" t="s">
        <v>714</v>
      </c>
      <c r="B40" s="413" t="s">
        <v>713</v>
      </c>
      <c r="C40" s="297"/>
    </row>
    <row r="41" spans="1:3" s="410" customFormat="1" ht="12" customHeight="1" thickBot="1">
      <c r="A41" s="20" t="s">
        <v>22</v>
      </c>
      <c r="B41" s="21" t="s">
        <v>428</v>
      </c>
      <c r="C41" s="293">
        <f>SUM(C42:C52)</f>
        <v>21487595</v>
      </c>
    </row>
    <row r="42" spans="1:3" s="410" customFormat="1" ht="12" customHeight="1">
      <c r="A42" s="15" t="s">
        <v>90</v>
      </c>
      <c r="B42" s="411" t="s">
        <v>271</v>
      </c>
      <c r="C42" s="296"/>
    </row>
    <row r="43" spans="1:3" s="410" customFormat="1" ht="12" customHeight="1">
      <c r="A43" s="14" t="s">
        <v>91</v>
      </c>
      <c r="B43" s="412" t="s">
        <v>272</v>
      </c>
      <c r="C43" s="295">
        <v>16029027</v>
      </c>
    </row>
    <row r="44" spans="1:3" s="410" customFormat="1" ht="12" customHeight="1">
      <c r="A44" s="14" t="s">
        <v>92</v>
      </c>
      <c r="B44" s="412" t="s">
        <v>273</v>
      </c>
      <c r="C44" s="295">
        <v>2500000</v>
      </c>
    </row>
    <row r="45" spans="1:3" s="410" customFormat="1" ht="12" customHeight="1">
      <c r="A45" s="14" t="s">
        <v>170</v>
      </c>
      <c r="B45" s="412" t="s">
        <v>274</v>
      </c>
      <c r="C45" s="295"/>
    </row>
    <row r="46" spans="1:3" s="410" customFormat="1" ht="12" customHeight="1">
      <c r="A46" s="14" t="s">
        <v>171</v>
      </c>
      <c r="B46" s="412" t="s">
        <v>275</v>
      </c>
      <c r="C46" s="295"/>
    </row>
    <row r="47" spans="1:3" s="410" customFormat="1" ht="12" customHeight="1">
      <c r="A47" s="14" t="s">
        <v>172</v>
      </c>
      <c r="B47" s="412" t="s">
        <v>276</v>
      </c>
      <c r="C47" s="295">
        <v>2958568</v>
      </c>
    </row>
    <row r="48" spans="1:3" s="410" customFormat="1" ht="12" customHeight="1">
      <c r="A48" s="14" t="s">
        <v>173</v>
      </c>
      <c r="B48" s="412" t="s">
        <v>277</v>
      </c>
      <c r="C48" s="295"/>
    </row>
    <row r="49" spans="1:3" s="410" customFormat="1" ht="12" customHeight="1">
      <c r="A49" s="14" t="s">
        <v>174</v>
      </c>
      <c r="B49" s="412" t="s">
        <v>553</v>
      </c>
      <c r="C49" s="295"/>
    </row>
    <row r="50" spans="1:3" s="410" customFormat="1" ht="12" customHeight="1">
      <c r="A50" s="14" t="s">
        <v>269</v>
      </c>
      <c r="B50" s="412" t="s">
        <v>279</v>
      </c>
      <c r="C50" s="298"/>
    </row>
    <row r="51" spans="1:3" s="410" customFormat="1" ht="12" customHeight="1">
      <c r="A51" s="16" t="s">
        <v>270</v>
      </c>
      <c r="B51" s="413" t="s">
        <v>430</v>
      </c>
      <c r="C51" s="399"/>
    </row>
    <row r="52" spans="1:3" s="410" customFormat="1" ht="12" customHeight="1" thickBot="1">
      <c r="A52" s="16" t="s">
        <v>429</v>
      </c>
      <c r="B52" s="290" t="s">
        <v>280</v>
      </c>
      <c r="C52" s="399"/>
    </row>
    <row r="53" spans="1:3" s="410" customFormat="1" ht="12" customHeight="1" thickBot="1">
      <c r="A53" s="20" t="s">
        <v>23</v>
      </c>
      <c r="B53" s="21" t="s">
        <v>281</v>
      </c>
      <c r="C53" s="293">
        <f>SUM(C54:C58)</f>
        <v>0</v>
      </c>
    </row>
    <row r="54" spans="1:3" s="410" customFormat="1" ht="12" customHeight="1">
      <c r="A54" s="15" t="s">
        <v>93</v>
      </c>
      <c r="B54" s="411" t="s">
        <v>285</v>
      </c>
      <c r="C54" s="455"/>
    </row>
    <row r="55" spans="1:3" s="410" customFormat="1" ht="12" customHeight="1">
      <c r="A55" s="14" t="s">
        <v>94</v>
      </c>
      <c r="B55" s="412" t="s">
        <v>286</v>
      </c>
      <c r="C55" s="298"/>
    </row>
    <row r="56" spans="1:3" s="410" customFormat="1" ht="12" customHeight="1">
      <c r="A56" s="14" t="s">
        <v>282</v>
      </c>
      <c r="B56" s="412" t="s">
        <v>287</v>
      </c>
      <c r="C56" s="298"/>
    </row>
    <row r="57" spans="1:3" s="410" customFormat="1" ht="12" customHeight="1">
      <c r="A57" s="14" t="s">
        <v>283</v>
      </c>
      <c r="B57" s="412" t="s">
        <v>288</v>
      </c>
      <c r="C57" s="298"/>
    </row>
    <row r="58" spans="1:3" s="410" customFormat="1" ht="12" customHeight="1" thickBot="1">
      <c r="A58" s="16" t="s">
        <v>284</v>
      </c>
      <c r="B58" s="290" t="s">
        <v>289</v>
      </c>
      <c r="C58" s="399"/>
    </row>
    <row r="59" spans="1:3" s="410" customFormat="1" ht="12" customHeight="1" thickBot="1">
      <c r="A59" s="20" t="s">
        <v>175</v>
      </c>
      <c r="B59" s="21" t="s">
        <v>290</v>
      </c>
      <c r="C59" s="293">
        <f>SUM(C60:C62)</f>
        <v>0</v>
      </c>
    </row>
    <row r="60" spans="1:3" s="410" customFormat="1" ht="12" customHeight="1">
      <c r="A60" s="15" t="s">
        <v>95</v>
      </c>
      <c r="B60" s="411" t="s">
        <v>291</v>
      </c>
      <c r="C60" s="296"/>
    </row>
    <row r="61" spans="1:3" s="410" customFormat="1" ht="12" customHeight="1">
      <c r="A61" s="14" t="s">
        <v>96</v>
      </c>
      <c r="B61" s="412" t="s">
        <v>420</v>
      </c>
      <c r="C61" s="295"/>
    </row>
    <row r="62" spans="1:3" s="410" customFormat="1" ht="12" customHeight="1">
      <c r="A62" s="14" t="s">
        <v>294</v>
      </c>
      <c r="B62" s="412" t="s">
        <v>292</v>
      </c>
      <c r="C62" s="295"/>
    </row>
    <row r="63" spans="1:3" s="410" customFormat="1" ht="12" customHeight="1" thickBot="1">
      <c r="A63" s="16" t="s">
        <v>295</v>
      </c>
      <c r="B63" s="290" t="s">
        <v>293</v>
      </c>
      <c r="C63" s="297"/>
    </row>
    <row r="64" spans="1:3" s="410" customFormat="1" ht="12" customHeight="1" thickBot="1">
      <c r="A64" s="20" t="s">
        <v>25</v>
      </c>
      <c r="B64" s="288" t="s">
        <v>296</v>
      </c>
      <c r="C64" s="293">
        <f>SUM(C65:C67)</f>
        <v>0</v>
      </c>
    </row>
    <row r="65" spans="1:3" s="410" customFormat="1" ht="12" customHeight="1">
      <c r="A65" s="15" t="s">
        <v>176</v>
      </c>
      <c r="B65" s="411" t="s">
        <v>298</v>
      </c>
      <c r="C65" s="298"/>
    </row>
    <row r="66" spans="1:3" s="410" customFormat="1" ht="12" customHeight="1">
      <c r="A66" s="14" t="s">
        <v>177</v>
      </c>
      <c r="B66" s="412" t="s">
        <v>421</v>
      </c>
      <c r="C66" s="298"/>
    </row>
    <row r="67" spans="1:3" s="410" customFormat="1" ht="12" customHeight="1">
      <c r="A67" s="14" t="s">
        <v>225</v>
      </c>
      <c r="B67" s="412" t="s">
        <v>299</v>
      </c>
      <c r="C67" s="298"/>
    </row>
    <row r="68" spans="1:3" s="410" customFormat="1" ht="12" customHeight="1" thickBot="1">
      <c r="A68" s="16" t="s">
        <v>297</v>
      </c>
      <c r="B68" s="290" t="s">
        <v>300</v>
      </c>
      <c r="C68" s="298"/>
    </row>
    <row r="69" spans="1:3" s="410" customFormat="1" ht="12" customHeight="1" thickBot="1">
      <c r="A69" s="482" t="s">
        <v>470</v>
      </c>
      <c r="B69" s="21" t="s">
        <v>301</v>
      </c>
      <c r="C69" s="299">
        <f>+C10+C18+C25+C32+C41+C53+C59+C64</f>
        <v>21817995</v>
      </c>
    </row>
    <row r="70" spans="1:3" s="410" customFormat="1" ht="12" customHeight="1" thickBot="1">
      <c r="A70" s="458" t="s">
        <v>302</v>
      </c>
      <c r="B70" s="288" t="s">
        <v>303</v>
      </c>
      <c r="C70" s="293">
        <f>SUM(C71:C73)</f>
        <v>0</v>
      </c>
    </row>
    <row r="71" spans="1:3" s="410" customFormat="1" ht="12" customHeight="1">
      <c r="A71" s="15" t="s">
        <v>331</v>
      </c>
      <c r="B71" s="411" t="s">
        <v>304</v>
      </c>
      <c r="C71" s="298"/>
    </row>
    <row r="72" spans="1:3" s="410" customFormat="1" ht="12" customHeight="1">
      <c r="A72" s="14" t="s">
        <v>340</v>
      </c>
      <c r="B72" s="412" t="s">
        <v>305</v>
      </c>
      <c r="C72" s="298"/>
    </row>
    <row r="73" spans="1:3" s="410" customFormat="1" ht="12" customHeight="1" thickBot="1">
      <c r="A73" s="16" t="s">
        <v>341</v>
      </c>
      <c r="B73" s="476" t="s">
        <v>564</v>
      </c>
      <c r="C73" s="298"/>
    </row>
    <row r="74" spans="1:3" s="410" customFormat="1" ht="12" customHeight="1" thickBot="1">
      <c r="A74" s="458" t="s">
        <v>307</v>
      </c>
      <c r="B74" s="288" t="s">
        <v>308</v>
      </c>
      <c r="C74" s="293">
        <f>SUM(C75:C78)</f>
        <v>0</v>
      </c>
    </row>
    <row r="75" spans="1:3" s="410" customFormat="1" ht="12" customHeight="1">
      <c r="A75" s="15" t="s">
        <v>144</v>
      </c>
      <c r="B75" s="411" t="s">
        <v>309</v>
      </c>
      <c r="C75" s="298"/>
    </row>
    <row r="76" spans="1:3" s="410" customFormat="1" ht="12" customHeight="1">
      <c r="A76" s="14" t="s">
        <v>145</v>
      </c>
      <c r="B76" s="412" t="s">
        <v>565</v>
      </c>
      <c r="C76" s="298"/>
    </row>
    <row r="77" spans="1:3" s="410" customFormat="1" ht="12" customHeight="1" thickBot="1">
      <c r="A77" s="16" t="s">
        <v>332</v>
      </c>
      <c r="B77" s="413" t="s">
        <v>310</v>
      </c>
      <c r="C77" s="399"/>
    </row>
    <row r="78" spans="1:3" s="410" customFormat="1" ht="12" customHeight="1" thickBot="1">
      <c r="A78" s="565" t="s">
        <v>333</v>
      </c>
      <c r="B78" s="566" t="s">
        <v>566</v>
      </c>
      <c r="C78" s="567"/>
    </row>
    <row r="79" spans="1:3" s="410" customFormat="1" ht="12" customHeight="1" thickBot="1">
      <c r="A79" s="458" t="s">
        <v>311</v>
      </c>
      <c r="B79" s="288" t="s">
        <v>312</v>
      </c>
      <c r="C79" s="293">
        <f>SUM(C80:C81)</f>
        <v>0</v>
      </c>
    </row>
    <row r="80" spans="1:3" s="410" customFormat="1" ht="12" customHeight="1" thickBot="1">
      <c r="A80" s="13" t="s">
        <v>334</v>
      </c>
      <c r="B80" s="564" t="s">
        <v>313</v>
      </c>
      <c r="C80" s="399"/>
    </row>
    <row r="81" spans="1:3" s="410" customFormat="1" ht="12" customHeight="1" thickBot="1">
      <c r="A81" s="565" t="s">
        <v>335</v>
      </c>
      <c r="B81" s="566" t="s">
        <v>314</v>
      </c>
      <c r="C81" s="567"/>
    </row>
    <row r="82" spans="1:3" s="410" customFormat="1" ht="12" customHeight="1" thickBot="1">
      <c r="A82" s="458" t="s">
        <v>315</v>
      </c>
      <c r="B82" s="288" t="s">
        <v>316</v>
      </c>
      <c r="C82" s="293">
        <f>SUM(C83:C85)</f>
        <v>0</v>
      </c>
    </row>
    <row r="83" spans="1:3" s="410" customFormat="1" ht="12" customHeight="1">
      <c r="A83" s="15" t="s">
        <v>336</v>
      </c>
      <c r="B83" s="411" t="s">
        <v>317</v>
      </c>
      <c r="C83" s="298"/>
    </row>
    <row r="84" spans="1:3" s="410" customFormat="1" ht="12" customHeight="1">
      <c r="A84" s="14" t="s">
        <v>337</v>
      </c>
      <c r="B84" s="412" t="s">
        <v>318</v>
      </c>
      <c r="C84" s="298"/>
    </row>
    <row r="85" spans="1:3" s="410" customFormat="1" ht="12" customHeight="1" thickBot="1">
      <c r="A85" s="18" t="s">
        <v>338</v>
      </c>
      <c r="B85" s="568" t="s">
        <v>567</v>
      </c>
      <c r="C85" s="569"/>
    </row>
    <row r="86" spans="1:3" s="410" customFormat="1" ht="12" customHeight="1" thickBot="1">
      <c r="A86" s="458" t="s">
        <v>319</v>
      </c>
      <c r="B86" s="288" t="s">
        <v>339</v>
      </c>
      <c r="C86" s="293">
        <f>SUM(C87:C90)</f>
        <v>0</v>
      </c>
    </row>
    <row r="87" spans="1:3" s="410" customFormat="1" ht="12" customHeight="1">
      <c r="A87" s="415" t="s">
        <v>320</v>
      </c>
      <c r="B87" s="411" t="s">
        <v>321</v>
      </c>
      <c r="C87" s="298"/>
    </row>
    <row r="88" spans="1:3" s="410" customFormat="1" ht="12" customHeight="1">
      <c r="A88" s="416" t="s">
        <v>322</v>
      </c>
      <c r="B88" s="412" t="s">
        <v>323</v>
      </c>
      <c r="C88" s="298"/>
    </row>
    <row r="89" spans="1:3" s="410" customFormat="1" ht="12" customHeight="1">
      <c r="A89" s="416" t="s">
        <v>324</v>
      </c>
      <c r="B89" s="412" t="s">
        <v>325</v>
      </c>
      <c r="C89" s="298"/>
    </row>
    <row r="90" spans="1:3" s="410" customFormat="1" ht="12" customHeight="1" thickBot="1">
      <c r="A90" s="417" t="s">
        <v>326</v>
      </c>
      <c r="B90" s="290" t="s">
        <v>327</v>
      </c>
      <c r="C90" s="298"/>
    </row>
    <row r="91" spans="1:3" s="410" customFormat="1" ht="12" customHeight="1" thickBot="1">
      <c r="A91" s="458" t="s">
        <v>328</v>
      </c>
      <c r="B91" s="288" t="s">
        <v>469</v>
      </c>
      <c r="C91" s="456"/>
    </row>
    <row r="92" spans="1:3" s="410" customFormat="1" ht="13.5" customHeight="1" thickBot="1">
      <c r="A92" s="458" t="s">
        <v>330</v>
      </c>
      <c r="B92" s="288" t="s">
        <v>329</v>
      </c>
      <c r="C92" s="456"/>
    </row>
    <row r="93" spans="1:3" s="410" customFormat="1" ht="15.75" customHeight="1" thickBot="1">
      <c r="A93" s="458" t="s">
        <v>342</v>
      </c>
      <c r="B93" s="418" t="s">
        <v>472</v>
      </c>
      <c r="C93" s="299">
        <f>+C70+C74+C79+C82+C86+C92+C91</f>
        <v>0</v>
      </c>
    </row>
    <row r="94" spans="1:3" s="410" customFormat="1" ht="16.5" customHeight="1" thickBot="1">
      <c r="A94" s="459" t="s">
        <v>471</v>
      </c>
      <c r="B94" s="419" t="s">
        <v>473</v>
      </c>
      <c r="C94" s="299">
        <f>+C69+C93</f>
        <v>21817995</v>
      </c>
    </row>
    <row r="95" spans="1:3" s="410" customFormat="1" ht="10.5" customHeight="1">
      <c r="A95" s="5"/>
      <c r="B95" s="6"/>
      <c r="C95" s="300"/>
    </row>
    <row r="96" spans="1:3" ht="16.5" customHeight="1">
      <c r="A96" s="729" t="s">
        <v>46</v>
      </c>
      <c r="B96" s="729"/>
      <c r="C96" s="729"/>
    </row>
    <row r="97" spans="1:3" s="420" customFormat="1" ht="16.5" customHeight="1" thickBot="1">
      <c r="A97" s="726" t="s">
        <v>148</v>
      </c>
      <c r="B97" s="726"/>
      <c r="C97" s="577" t="str">
        <f>C7</f>
        <v>Forintban!</v>
      </c>
    </row>
    <row r="98" spans="1:3" ht="37.5" customHeight="1" thickBot="1">
      <c r="A98" s="557" t="s">
        <v>68</v>
      </c>
      <c r="B98" s="558" t="s">
        <v>47</v>
      </c>
      <c r="C98" s="559" t="str">
        <f>+C8</f>
        <v>2023. évi előirányzat</v>
      </c>
    </row>
    <row r="99" spans="1:3" s="409" customFormat="1" ht="12" customHeight="1" thickBot="1">
      <c r="A99" s="557"/>
      <c r="B99" s="558" t="s">
        <v>487</v>
      </c>
      <c r="C99" s="559" t="s">
        <v>488</v>
      </c>
    </row>
    <row r="100" spans="1:3" ht="12" customHeight="1" thickBot="1">
      <c r="A100" s="22" t="s">
        <v>18</v>
      </c>
      <c r="B100" s="27" t="s">
        <v>431</v>
      </c>
      <c r="C100" s="292">
        <f>C101+C102+C103+C104+C105+C118</f>
        <v>3684169</v>
      </c>
    </row>
    <row r="101" spans="1:3" ht="12" customHeight="1">
      <c r="A101" s="17" t="s">
        <v>97</v>
      </c>
      <c r="B101" s="10" t="s">
        <v>48</v>
      </c>
      <c r="C101" s="294"/>
    </row>
    <row r="102" spans="1:3" ht="12" customHeight="1">
      <c r="A102" s="14" t="s">
        <v>98</v>
      </c>
      <c r="B102" s="8" t="s">
        <v>178</v>
      </c>
      <c r="C102" s="295"/>
    </row>
    <row r="103" spans="1:3" ht="12" customHeight="1">
      <c r="A103" s="14" t="s">
        <v>99</v>
      </c>
      <c r="B103" s="8" t="s">
        <v>135</v>
      </c>
      <c r="C103" s="297">
        <v>1966000</v>
      </c>
    </row>
    <row r="104" spans="1:3" ht="12" customHeight="1">
      <c r="A104" s="14" t="s">
        <v>100</v>
      </c>
      <c r="B104" s="11" t="s">
        <v>179</v>
      </c>
      <c r="C104" s="297"/>
    </row>
    <row r="105" spans="1:3" ht="12" customHeight="1">
      <c r="A105" s="14" t="s">
        <v>111</v>
      </c>
      <c r="B105" s="19" t="s">
        <v>180</v>
      </c>
      <c r="C105" s="297">
        <v>1718169</v>
      </c>
    </row>
    <row r="106" spans="1:3" ht="12" customHeight="1">
      <c r="A106" s="14" t="s">
        <v>101</v>
      </c>
      <c r="B106" s="8" t="s">
        <v>436</v>
      </c>
      <c r="C106" s="297"/>
    </row>
    <row r="107" spans="1:3" ht="12" customHeight="1">
      <c r="A107" s="14" t="s">
        <v>102</v>
      </c>
      <c r="B107" s="141" t="s">
        <v>435</v>
      </c>
      <c r="C107" s="297"/>
    </row>
    <row r="108" spans="1:3" ht="12" customHeight="1">
      <c r="A108" s="14" t="s">
        <v>112</v>
      </c>
      <c r="B108" s="141" t="s">
        <v>434</v>
      </c>
      <c r="C108" s="297"/>
    </row>
    <row r="109" spans="1:3" ht="12" customHeight="1">
      <c r="A109" s="14" t="s">
        <v>113</v>
      </c>
      <c r="B109" s="139" t="s">
        <v>345</v>
      </c>
      <c r="C109" s="297"/>
    </row>
    <row r="110" spans="1:3" ht="12" customHeight="1">
      <c r="A110" s="14" t="s">
        <v>114</v>
      </c>
      <c r="B110" s="140" t="s">
        <v>346</v>
      </c>
      <c r="C110" s="297"/>
    </row>
    <row r="111" spans="1:3" ht="12" customHeight="1">
      <c r="A111" s="14" t="s">
        <v>115</v>
      </c>
      <c r="B111" s="140" t="s">
        <v>347</v>
      </c>
      <c r="C111" s="297"/>
    </row>
    <row r="112" spans="1:3" ht="12" customHeight="1">
      <c r="A112" s="14" t="s">
        <v>117</v>
      </c>
      <c r="B112" s="139" t="s">
        <v>348</v>
      </c>
      <c r="C112" s="297"/>
    </row>
    <row r="113" spans="1:3" ht="12" customHeight="1">
      <c r="A113" s="14" t="s">
        <v>181</v>
      </c>
      <c r="B113" s="139" t="s">
        <v>349</v>
      </c>
      <c r="C113" s="297"/>
    </row>
    <row r="114" spans="1:3" ht="12" customHeight="1">
      <c r="A114" s="14" t="s">
        <v>343</v>
      </c>
      <c r="B114" s="140" t="s">
        <v>350</v>
      </c>
      <c r="C114" s="297"/>
    </row>
    <row r="115" spans="1:3" ht="12" customHeight="1">
      <c r="A115" s="13" t="s">
        <v>344</v>
      </c>
      <c r="B115" s="141" t="s">
        <v>351</v>
      </c>
      <c r="C115" s="297"/>
    </row>
    <row r="116" spans="1:3" ht="12" customHeight="1">
      <c r="A116" s="14" t="s">
        <v>432</v>
      </c>
      <c r="B116" s="141" t="s">
        <v>352</v>
      </c>
      <c r="C116" s="297"/>
    </row>
    <row r="117" spans="1:3" ht="12" customHeight="1">
      <c r="A117" s="16" t="s">
        <v>433</v>
      </c>
      <c r="B117" s="141" t="s">
        <v>353</v>
      </c>
      <c r="C117" s="297"/>
    </row>
    <row r="118" spans="1:3" ht="12" customHeight="1">
      <c r="A118" s="14" t="s">
        <v>437</v>
      </c>
      <c r="B118" s="11" t="s">
        <v>49</v>
      </c>
      <c r="C118" s="295"/>
    </row>
    <row r="119" spans="1:3" ht="12" customHeight="1">
      <c r="A119" s="14" t="s">
        <v>438</v>
      </c>
      <c r="B119" s="8" t="s">
        <v>440</v>
      </c>
      <c r="C119" s="295"/>
    </row>
    <row r="120" spans="1:3" ht="12" customHeight="1" thickBot="1">
      <c r="A120" s="18" t="s">
        <v>439</v>
      </c>
      <c r="B120" s="480" t="s">
        <v>441</v>
      </c>
      <c r="C120" s="301"/>
    </row>
    <row r="121" spans="1:3" ht="12" customHeight="1" thickBot="1">
      <c r="A121" s="477" t="s">
        <v>19</v>
      </c>
      <c r="B121" s="478" t="s">
        <v>354</v>
      </c>
      <c r="C121" s="479">
        <f>+C122+C124+C126</f>
        <v>2000000</v>
      </c>
    </row>
    <row r="122" spans="1:3" ht="12" customHeight="1">
      <c r="A122" s="15" t="s">
        <v>103</v>
      </c>
      <c r="B122" s="8" t="s">
        <v>224</v>
      </c>
      <c r="C122" s="296"/>
    </row>
    <row r="123" spans="1:3" ht="12" customHeight="1">
      <c r="A123" s="15" t="s">
        <v>104</v>
      </c>
      <c r="B123" s="12" t="s">
        <v>358</v>
      </c>
      <c r="C123" s="296"/>
    </row>
    <row r="124" spans="1:3" ht="12" customHeight="1">
      <c r="A124" s="15" t="s">
        <v>105</v>
      </c>
      <c r="B124" s="12" t="s">
        <v>182</v>
      </c>
      <c r="C124" s="295"/>
    </row>
    <row r="125" spans="1:3" ht="12" customHeight="1">
      <c r="A125" s="15" t="s">
        <v>106</v>
      </c>
      <c r="B125" s="12" t="s">
        <v>359</v>
      </c>
      <c r="C125" s="260"/>
    </row>
    <row r="126" spans="1:3" ht="12" customHeight="1">
      <c r="A126" s="15" t="s">
        <v>107</v>
      </c>
      <c r="B126" s="290" t="s">
        <v>569</v>
      </c>
      <c r="C126" s="260">
        <v>2000000</v>
      </c>
    </row>
    <row r="127" spans="1:3" ht="12" customHeight="1">
      <c r="A127" s="15" t="s">
        <v>116</v>
      </c>
      <c r="B127" s="289" t="s">
        <v>422</v>
      </c>
      <c r="C127" s="260"/>
    </row>
    <row r="128" spans="1:3" ht="12" customHeight="1">
      <c r="A128" s="15" t="s">
        <v>118</v>
      </c>
      <c r="B128" s="407" t="s">
        <v>364</v>
      </c>
      <c r="C128" s="260"/>
    </row>
    <row r="129" spans="1:3" ht="15.75">
      <c r="A129" s="15" t="s">
        <v>183</v>
      </c>
      <c r="B129" s="140" t="s">
        <v>347</v>
      </c>
      <c r="C129" s="260"/>
    </row>
    <row r="130" spans="1:3" ht="12" customHeight="1">
      <c r="A130" s="15" t="s">
        <v>184</v>
      </c>
      <c r="B130" s="140" t="s">
        <v>363</v>
      </c>
      <c r="C130" s="260"/>
    </row>
    <row r="131" spans="1:3" ht="12" customHeight="1">
      <c r="A131" s="15" t="s">
        <v>185</v>
      </c>
      <c r="B131" s="140" t="s">
        <v>362</v>
      </c>
      <c r="C131" s="260"/>
    </row>
    <row r="132" spans="1:3" ht="12" customHeight="1">
      <c r="A132" s="15" t="s">
        <v>355</v>
      </c>
      <c r="B132" s="140" t="s">
        <v>350</v>
      </c>
      <c r="C132" s="260">
        <v>2000000</v>
      </c>
    </row>
    <row r="133" spans="1:3" ht="12" customHeight="1">
      <c r="A133" s="15" t="s">
        <v>356</v>
      </c>
      <c r="B133" s="140" t="s">
        <v>361</v>
      </c>
      <c r="C133" s="260"/>
    </row>
    <row r="134" spans="1:3" ht="16.5" thickBot="1">
      <c r="A134" s="13" t="s">
        <v>357</v>
      </c>
      <c r="B134" s="140" t="s">
        <v>360</v>
      </c>
      <c r="C134" s="262"/>
    </row>
    <row r="135" spans="1:3" ht="12" customHeight="1" thickBot="1">
      <c r="A135" s="20" t="s">
        <v>20</v>
      </c>
      <c r="B135" s="121" t="s">
        <v>442</v>
      </c>
      <c r="C135" s="293">
        <f>+C100+C121</f>
        <v>5684169</v>
      </c>
    </row>
    <row r="136" spans="1:3" ht="12" customHeight="1" thickBot="1">
      <c r="A136" s="20" t="s">
        <v>21</v>
      </c>
      <c r="B136" s="121" t="s">
        <v>443</v>
      </c>
      <c r="C136" s="293">
        <f>+C137+C138+C139</f>
        <v>0</v>
      </c>
    </row>
    <row r="137" spans="1:3" ht="12" customHeight="1">
      <c r="A137" s="15" t="s">
        <v>262</v>
      </c>
      <c r="B137" s="12" t="s">
        <v>450</v>
      </c>
      <c r="C137" s="260"/>
    </row>
    <row r="138" spans="1:3" ht="12" customHeight="1">
      <c r="A138" s="15" t="s">
        <v>263</v>
      </c>
      <c r="B138" s="12" t="s">
        <v>451</v>
      </c>
      <c r="C138" s="260"/>
    </row>
    <row r="139" spans="1:3" ht="12" customHeight="1" thickBot="1">
      <c r="A139" s="13" t="s">
        <v>264</v>
      </c>
      <c r="B139" s="12" t="s">
        <v>452</v>
      </c>
      <c r="C139" s="260"/>
    </row>
    <row r="140" spans="1:3" ht="12" customHeight="1" thickBot="1">
      <c r="A140" s="20" t="s">
        <v>22</v>
      </c>
      <c r="B140" s="121" t="s">
        <v>444</v>
      </c>
      <c r="C140" s="293">
        <f>SUM(C141:C146)</f>
        <v>0</v>
      </c>
    </row>
    <row r="141" spans="1:3" ht="12" customHeight="1">
      <c r="A141" s="15" t="s">
        <v>90</v>
      </c>
      <c r="B141" s="9" t="s">
        <v>453</v>
      </c>
      <c r="C141" s="260"/>
    </row>
    <row r="142" spans="1:3" ht="12" customHeight="1">
      <c r="A142" s="15" t="s">
        <v>91</v>
      </c>
      <c r="B142" s="9" t="s">
        <v>445</v>
      </c>
      <c r="C142" s="260"/>
    </row>
    <row r="143" spans="1:3" ht="12" customHeight="1">
      <c r="A143" s="15" t="s">
        <v>92</v>
      </c>
      <c r="B143" s="9" t="s">
        <v>446</v>
      </c>
      <c r="C143" s="260"/>
    </row>
    <row r="144" spans="1:3" ht="12" customHeight="1">
      <c r="A144" s="15" t="s">
        <v>170</v>
      </c>
      <c r="B144" s="9" t="s">
        <v>447</v>
      </c>
      <c r="C144" s="260"/>
    </row>
    <row r="145" spans="1:3" ht="12" customHeight="1" thickBot="1">
      <c r="A145" s="13" t="s">
        <v>171</v>
      </c>
      <c r="B145" s="7" t="s">
        <v>448</v>
      </c>
      <c r="C145" s="262"/>
    </row>
    <row r="146" spans="1:3" ht="12" customHeight="1" thickBot="1">
      <c r="A146" s="565" t="s">
        <v>172</v>
      </c>
      <c r="B146" s="570" t="s">
        <v>449</v>
      </c>
      <c r="C146" s="571"/>
    </row>
    <row r="147" spans="1:3" ht="12" customHeight="1" thickBot="1">
      <c r="A147" s="20" t="s">
        <v>23</v>
      </c>
      <c r="B147" s="121" t="s">
        <v>457</v>
      </c>
      <c r="C147" s="299">
        <f>+C148+C149+C150+C151</f>
        <v>0</v>
      </c>
    </row>
    <row r="148" spans="1:3" ht="12" customHeight="1">
      <c r="A148" s="15" t="s">
        <v>93</v>
      </c>
      <c r="B148" s="9" t="s">
        <v>365</v>
      </c>
      <c r="C148" s="260"/>
    </row>
    <row r="149" spans="1:3" ht="12" customHeight="1">
      <c r="A149" s="15" t="s">
        <v>94</v>
      </c>
      <c r="B149" s="9" t="s">
        <v>366</v>
      </c>
      <c r="C149" s="260"/>
    </row>
    <row r="150" spans="1:3" ht="12" customHeight="1" thickBot="1">
      <c r="A150" s="13" t="s">
        <v>282</v>
      </c>
      <c r="B150" s="7" t="s">
        <v>458</v>
      </c>
      <c r="C150" s="262"/>
    </row>
    <row r="151" spans="1:3" ht="12" customHeight="1" thickBot="1">
      <c r="A151" s="565" t="s">
        <v>283</v>
      </c>
      <c r="B151" s="570" t="s">
        <v>384</v>
      </c>
      <c r="C151" s="571"/>
    </row>
    <row r="152" spans="1:3" ht="12" customHeight="1" thickBot="1">
      <c r="A152" s="20" t="s">
        <v>24</v>
      </c>
      <c r="B152" s="121" t="s">
        <v>459</v>
      </c>
      <c r="C152" s="302">
        <f>SUM(C153:C157)</f>
        <v>0</v>
      </c>
    </row>
    <row r="153" spans="1:3" ht="12" customHeight="1">
      <c r="A153" s="15" t="s">
        <v>95</v>
      </c>
      <c r="B153" s="9" t="s">
        <v>454</v>
      </c>
      <c r="C153" s="260"/>
    </row>
    <row r="154" spans="1:3" ht="12" customHeight="1">
      <c r="A154" s="15" t="s">
        <v>96</v>
      </c>
      <c r="B154" s="9" t="s">
        <v>461</v>
      </c>
      <c r="C154" s="260"/>
    </row>
    <row r="155" spans="1:3" ht="12" customHeight="1">
      <c r="A155" s="15" t="s">
        <v>294</v>
      </c>
      <c r="B155" s="9" t="s">
        <v>456</v>
      </c>
      <c r="C155" s="260"/>
    </row>
    <row r="156" spans="1:3" ht="12" customHeight="1">
      <c r="A156" s="15" t="s">
        <v>295</v>
      </c>
      <c r="B156" s="9" t="s">
        <v>512</v>
      </c>
      <c r="C156" s="260"/>
    </row>
    <row r="157" spans="1:3" ht="12" customHeight="1" thickBot="1">
      <c r="A157" s="15" t="s">
        <v>460</v>
      </c>
      <c r="B157" s="9" t="s">
        <v>463</v>
      </c>
      <c r="C157" s="260"/>
    </row>
    <row r="158" spans="1:3" ht="12" customHeight="1" thickBot="1">
      <c r="A158" s="20" t="s">
        <v>25</v>
      </c>
      <c r="B158" s="121" t="s">
        <v>464</v>
      </c>
      <c r="C158" s="481"/>
    </row>
    <row r="159" spans="1:3" ht="12" customHeight="1" thickBot="1">
      <c r="A159" s="20" t="s">
        <v>26</v>
      </c>
      <c r="B159" s="121" t="s">
        <v>465</v>
      </c>
      <c r="C159" s="481"/>
    </row>
    <row r="160" spans="1:3" ht="15" customHeight="1" thickBot="1">
      <c r="A160" s="20" t="s">
        <v>27</v>
      </c>
      <c r="B160" s="121" t="s">
        <v>467</v>
      </c>
      <c r="C160" s="572">
        <f>+C136+C140+C147+C152+C158+C159</f>
        <v>0</v>
      </c>
    </row>
    <row r="161" spans="1:3" s="410" customFormat="1" ht="17.25" customHeight="1" thickBot="1">
      <c r="A161" s="291" t="s">
        <v>28</v>
      </c>
      <c r="B161" s="573" t="s">
        <v>466</v>
      </c>
      <c r="C161" s="572">
        <f>+C135+C160</f>
        <v>5684169</v>
      </c>
    </row>
    <row r="162" spans="1:3" ht="15.75" customHeight="1">
      <c r="A162" s="574"/>
      <c r="B162" s="574"/>
      <c r="C162" s="636">
        <f>C94-C161</f>
        <v>16133826</v>
      </c>
    </row>
    <row r="163" spans="1:3" ht="15.75">
      <c r="A163" s="727" t="s">
        <v>367</v>
      </c>
      <c r="B163" s="727"/>
      <c r="C163" s="727"/>
    </row>
    <row r="164" spans="1:3" ht="15" customHeight="1" thickBot="1">
      <c r="A164" s="728" t="s">
        <v>149</v>
      </c>
      <c r="B164" s="728"/>
      <c r="C164" s="578" t="str">
        <f>C97</f>
        <v>Forintban!</v>
      </c>
    </row>
    <row r="165" spans="1:4" ht="13.5" customHeight="1" thickBot="1">
      <c r="A165" s="20">
        <v>1</v>
      </c>
      <c r="B165" s="26" t="s">
        <v>468</v>
      </c>
      <c r="C165" s="293">
        <f>+C69-C135</f>
        <v>16133826</v>
      </c>
      <c r="D165" s="424"/>
    </row>
    <row r="166" spans="1:3" ht="27.75" customHeight="1" thickBot="1">
      <c r="A166" s="20" t="s">
        <v>19</v>
      </c>
      <c r="B166" s="26" t="s">
        <v>474</v>
      </c>
      <c r="C166" s="293">
        <f>+C93-C160</f>
        <v>0</v>
      </c>
    </row>
  </sheetData>
  <sheetProtection/>
  <mergeCells count="7">
    <mergeCell ref="A164:B164"/>
    <mergeCell ref="B1:C1"/>
    <mergeCell ref="A6:C6"/>
    <mergeCell ref="A7:B7"/>
    <mergeCell ref="A96:C96"/>
    <mergeCell ref="A97:B97"/>
    <mergeCell ref="A163:C163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9" max="2" man="1"/>
    <brk id="146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BreakPreview" zoomScaleNormal="120" zoomScaleSheetLayoutView="100" workbookViewId="0" topLeftCell="A148">
      <selection activeCell="B2" sqref="B2"/>
    </sheetView>
  </sheetViews>
  <sheetFormatPr defaultColWidth="9.00390625" defaultRowHeight="12.75"/>
  <cols>
    <col min="1" max="1" width="9.50390625" style="377" customWidth="1"/>
    <col min="2" max="2" width="99.375" style="377" customWidth="1"/>
    <col min="3" max="3" width="21.625" style="378" customWidth="1"/>
    <col min="4" max="4" width="9.00390625" style="408" customWidth="1"/>
    <col min="5" max="16384" width="9.375" style="408" customWidth="1"/>
  </cols>
  <sheetData>
    <row r="1" spans="1:3" ht="18.75" customHeight="1">
      <c r="A1" s="627"/>
      <c r="B1" s="722" t="str">
        <f>CONCATENATE("4. melléklet ",ALAPADATOK!A7," ",ALAPADATOK!B7," ",ALAPADATOK!C7," ",ALAPADATOK!D7," ",ALAPADATOK!E7," ",ALAPADATOK!F7," ",ALAPADATOK!G7," ",ALAPADATOK!H7)</f>
        <v>4. melléklet a … / 2023 ( … ) önkormányzati rendelethez</v>
      </c>
      <c r="C1" s="723"/>
    </row>
    <row r="2" spans="1:3" ht="21.75" customHeight="1">
      <c r="A2" s="628"/>
      <c r="B2" s="629" t="str">
        <f>CONCATENATE(ALAPADATOK!A3)</f>
        <v>Balatonvilágos Község Önkormányzata</v>
      </c>
      <c r="C2" s="630"/>
    </row>
    <row r="3" spans="1:3" ht="21.75" customHeight="1">
      <c r="A3" s="630"/>
      <c r="B3" s="629" t="s">
        <v>665</v>
      </c>
      <c r="C3" s="630"/>
    </row>
    <row r="4" spans="1:3" ht="21.75" customHeight="1">
      <c r="A4" s="630"/>
      <c r="B4" s="629" t="s">
        <v>576</v>
      </c>
      <c r="C4" s="630"/>
    </row>
    <row r="5" spans="1:3" ht="21.75" customHeight="1">
      <c r="A5" s="627"/>
      <c r="B5" s="627"/>
      <c r="C5" s="631"/>
    </row>
    <row r="6" spans="1:3" ht="15" customHeight="1">
      <c r="A6" s="724" t="s">
        <v>15</v>
      </c>
      <c r="B6" s="724"/>
      <c r="C6" s="724"/>
    </row>
    <row r="7" spans="1:3" ht="15" customHeight="1" thickBot="1">
      <c r="A7" s="725" t="s">
        <v>147</v>
      </c>
      <c r="B7" s="725"/>
      <c r="C7" s="576" t="str">
        <f>CONCATENATE('KV_1.sz.mell.'!C7)</f>
        <v>Forintban!</v>
      </c>
    </row>
    <row r="8" spans="1:3" ht="24" customHeight="1" thickBot="1">
      <c r="A8" s="632" t="s">
        <v>68</v>
      </c>
      <c r="B8" s="633" t="s">
        <v>17</v>
      </c>
      <c r="C8" s="634" t="str">
        <f>+CONCATENATE(LEFT(KV_ÖSSZEFÜGGÉSEK!A5,4),". évi előirányzat")</f>
        <v>2023. évi előirányzat</v>
      </c>
    </row>
    <row r="9" spans="1:3" s="409" customFormat="1" ht="12" customHeight="1" thickBot="1">
      <c r="A9" s="560"/>
      <c r="B9" s="561" t="s">
        <v>487</v>
      </c>
      <c r="C9" s="562" t="s">
        <v>488</v>
      </c>
    </row>
    <row r="10" spans="1:3" s="410" customFormat="1" ht="12" customHeight="1" thickBot="1">
      <c r="A10" s="20" t="s">
        <v>18</v>
      </c>
      <c r="B10" s="21" t="s">
        <v>246</v>
      </c>
      <c r="C10" s="293">
        <f>+C11+C12+C13+C14+C15+C16</f>
        <v>0</v>
      </c>
    </row>
    <row r="11" spans="1:3" s="410" customFormat="1" ht="12" customHeight="1">
      <c r="A11" s="15" t="s">
        <v>97</v>
      </c>
      <c r="B11" s="411" t="s">
        <v>247</v>
      </c>
      <c r="C11" s="296"/>
    </row>
    <row r="12" spans="1:3" s="410" customFormat="1" ht="12" customHeight="1">
      <c r="A12" s="14" t="s">
        <v>98</v>
      </c>
      <c r="B12" s="412" t="s">
        <v>248</v>
      </c>
      <c r="C12" s="295"/>
    </row>
    <row r="13" spans="1:3" s="410" customFormat="1" ht="12" customHeight="1">
      <c r="A13" s="14" t="s">
        <v>99</v>
      </c>
      <c r="B13" s="412" t="s">
        <v>544</v>
      </c>
      <c r="C13" s="295"/>
    </row>
    <row r="14" spans="1:3" s="410" customFormat="1" ht="12" customHeight="1">
      <c r="A14" s="14" t="s">
        <v>100</v>
      </c>
      <c r="B14" s="412" t="s">
        <v>250</v>
      </c>
      <c r="C14" s="295"/>
    </row>
    <row r="15" spans="1:3" s="410" customFormat="1" ht="12" customHeight="1">
      <c r="A15" s="14" t="s">
        <v>143</v>
      </c>
      <c r="B15" s="289" t="s">
        <v>426</v>
      </c>
      <c r="C15" s="295"/>
    </row>
    <row r="16" spans="1:3" s="410" customFormat="1" ht="12" customHeight="1" thickBot="1">
      <c r="A16" s="16" t="s">
        <v>101</v>
      </c>
      <c r="B16" s="290" t="s">
        <v>427</v>
      </c>
      <c r="C16" s="295"/>
    </row>
    <row r="17" spans="1:3" s="410" customFormat="1" ht="12" customHeight="1" thickBot="1">
      <c r="A17" s="20" t="s">
        <v>19</v>
      </c>
      <c r="B17" s="288" t="s">
        <v>251</v>
      </c>
      <c r="C17" s="293">
        <f>+C18+C19+C20+C21+C22</f>
        <v>0</v>
      </c>
    </row>
    <row r="18" spans="1:3" s="410" customFormat="1" ht="12" customHeight="1">
      <c r="A18" s="15" t="s">
        <v>103</v>
      </c>
      <c r="B18" s="411" t="s">
        <v>252</v>
      </c>
      <c r="C18" s="296"/>
    </row>
    <row r="19" spans="1:3" s="410" customFormat="1" ht="12" customHeight="1">
      <c r="A19" s="14" t="s">
        <v>104</v>
      </c>
      <c r="B19" s="412" t="s">
        <v>253</v>
      </c>
      <c r="C19" s="295"/>
    </row>
    <row r="20" spans="1:3" s="410" customFormat="1" ht="12" customHeight="1">
      <c r="A20" s="14" t="s">
        <v>105</v>
      </c>
      <c r="B20" s="412" t="s">
        <v>416</v>
      </c>
      <c r="C20" s="295"/>
    </row>
    <row r="21" spans="1:3" s="410" customFormat="1" ht="12" customHeight="1">
      <c r="A21" s="14" t="s">
        <v>106</v>
      </c>
      <c r="B21" s="412" t="s">
        <v>417</v>
      </c>
      <c r="C21" s="295"/>
    </row>
    <row r="22" spans="1:3" s="410" customFormat="1" ht="12" customHeight="1">
      <c r="A22" s="14" t="s">
        <v>107</v>
      </c>
      <c r="B22" s="412" t="s">
        <v>568</v>
      </c>
      <c r="C22" s="295"/>
    </row>
    <row r="23" spans="1:3" s="410" customFormat="1" ht="12" customHeight="1" thickBot="1">
      <c r="A23" s="16" t="s">
        <v>116</v>
      </c>
      <c r="B23" s="290" t="s">
        <v>255</v>
      </c>
      <c r="C23" s="297"/>
    </row>
    <row r="24" spans="1:3" s="410" customFormat="1" ht="12" customHeight="1" thickBot="1">
      <c r="A24" s="20" t="s">
        <v>20</v>
      </c>
      <c r="B24" s="21" t="s">
        <v>256</v>
      </c>
      <c r="C24" s="293">
        <f>+C25+C26+C27+C28+C29</f>
        <v>0</v>
      </c>
    </row>
    <row r="25" spans="1:3" s="410" customFormat="1" ht="12" customHeight="1">
      <c r="A25" s="15" t="s">
        <v>86</v>
      </c>
      <c r="B25" s="411" t="s">
        <v>257</v>
      </c>
      <c r="C25" s="296"/>
    </row>
    <row r="26" spans="1:3" s="410" customFormat="1" ht="12" customHeight="1">
      <c r="A26" s="14" t="s">
        <v>87</v>
      </c>
      <c r="B26" s="412" t="s">
        <v>258</v>
      </c>
      <c r="C26" s="295"/>
    </row>
    <row r="27" spans="1:3" s="410" customFormat="1" ht="12" customHeight="1">
      <c r="A27" s="14" t="s">
        <v>88</v>
      </c>
      <c r="B27" s="412" t="s">
        <v>418</v>
      </c>
      <c r="C27" s="295"/>
    </row>
    <row r="28" spans="1:3" s="410" customFormat="1" ht="12" customHeight="1">
      <c r="A28" s="14" t="s">
        <v>89</v>
      </c>
      <c r="B28" s="412" t="s">
        <v>419</v>
      </c>
      <c r="C28" s="295"/>
    </row>
    <row r="29" spans="1:3" s="410" customFormat="1" ht="12" customHeight="1">
      <c r="A29" s="14" t="s">
        <v>166</v>
      </c>
      <c r="B29" s="412" t="s">
        <v>259</v>
      </c>
      <c r="C29" s="295"/>
    </row>
    <row r="30" spans="1:3" s="552" customFormat="1" ht="12" customHeight="1" thickBot="1">
      <c r="A30" s="563" t="s">
        <v>167</v>
      </c>
      <c r="B30" s="550" t="s">
        <v>563</v>
      </c>
      <c r="C30" s="551"/>
    </row>
    <row r="31" spans="1:3" s="410" customFormat="1" ht="12" customHeight="1" thickBot="1">
      <c r="A31" s="20" t="s">
        <v>168</v>
      </c>
      <c r="B31" s="21" t="s">
        <v>545</v>
      </c>
      <c r="C31" s="299">
        <f>SUM(C32:C38)</f>
        <v>0</v>
      </c>
    </row>
    <row r="32" spans="1:3" s="410" customFormat="1" ht="12" customHeight="1">
      <c r="A32" s="15" t="s">
        <v>262</v>
      </c>
      <c r="B32" s="411" t="s">
        <v>549</v>
      </c>
      <c r="C32" s="296"/>
    </row>
    <row r="33" spans="1:3" s="410" customFormat="1" ht="12" customHeight="1">
      <c r="A33" s="14" t="s">
        <v>263</v>
      </c>
      <c r="B33" s="412" t="s">
        <v>550</v>
      </c>
      <c r="C33" s="295"/>
    </row>
    <row r="34" spans="1:3" s="410" customFormat="1" ht="12" customHeight="1">
      <c r="A34" s="14" t="s">
        <v>264</v>
      </c>
      <c r="B34" s="412" t="s">
        <v>551</v>
      </c>
      <c r="C34" s="295"/>
    </row>
    <row r="35" spans="1:3" s="410" customFormat="1" ht="12" customHeight="1">
      <c r="A35" s="14" t="s">
        <v>265</v>
      </c>
      <c r="B35" s="412" t="s">
        <v>552</v>
      </c>
      <c r="C35" s="295"/>
    </row>
    <row r="36" spans="1:3" s="410" customFormat="1" ht="12" customHeight="1">
      <c r="A36" s="14" t="s">
        <v>546</v>
      </c>
      <c r="B36" s="412" t="s">
        <v>266</v>
      </c>
      <c r="C36" s="295"/>
    </row>
    <row r="37" spans="1:3" s="410" customFormat="1" ht="12" customHeight="1">
      <c r="A37" s="14" t="s">
        <v>547</v>
      </c>
      <c r="B37" s="412" t="s">
        <v>267</v>
      </c>
      <c r="C37" s="295"/>
    </row>
    <row r="38" spans="1:3" s="410" customFormat="1" ht="12" customHeight="1" thickBot="1">
      <c r="A38" s="16" t="s">
        <v>548</v>
      </c>
      <c r="B38" s="509" t="s">
        <v>268</v>
      </c>
      <c r="C38" s="297"/>
    </row>
    <row r="39" spans="1:3" s="410" customFormat="1" ht="12" customHeight="1" thickBot="1">
      <c r="A39" s="20" t="s">
        <v>22</v>
      </c>
      <c r="B39" s="21" t="s">
        <v>428</v>
      </c>
      <c r="C39" s="293">
        <f>SUM(C40:C50)</f>
        <v>0</v>
      </c>
    </row>
    <row r="40" spans="1:3" s="410" customFormat="1" ht="12" customHeight="1">
      <c r="A40" s="15" t="s">
        <v>90</v>
      </c>
      <c r="B40" s="411" t="s">
        <v>271</v>
      </c>
      <c r="C40" s="296"/>
    </row>
    <row r="41" spans="1:3" s="410" customFormat="1" ht="12" customHeight="1">
      <c r="A41" s="14" t="s">
        <v>91</v>
      </c>
      <c r="B41" s="412" t="s">
        <v>272</v>
      </c>
      <c r="C41" s="295"/>
    </row>
    <row r="42" spans="1:3" s="410" customFormat="1" ht="12" customHeight="1">
      <c r="A42" s="14" t="s">
        <v>92</v>
      </c>
      <c r="B42" s="412" t="s">
        <v>273</v>
      </c>
      <c r="C42" s="295"/>
    </row>
    <row r="43" spans="1:3" s="410" customFormat="1" ht="12" customHeight="1">
      <c r="A43" s="14" t="s">
        <v>170</v>
      </c>
      <c r="B43" s="412" t="s">
        <v>274</v>
      </c>
      <c r="C43" s="295"/>
    </row>
    <row r="44" spans="1:3" s="410" customFormat="1" ht="12" customHeight="1">
      <c r="A44" s="14" t="s">
        <v>171</v>
      </c>
      <c r="B44" s="412" t="s">
        <v>275</v>
      </c>
      <c r="C44" s="295"/>
    </row>
    <row r="45" spans="1:3" s="410" customFormat="1" ht="12" customHeight="1">
      <c r="A45" s="14" t="s">
        <v>172</v>
      </c>
      <c r="B45" s="412" t="s">
        <v>276</v>
      </c>
      <c r="C45" s="295"/>
    </row>
    <row r="46" spans="1:3" s="410" customFormat="1" ht="12" customHeight="1">
      <c r="A46" s="14" t="s">
        <v>173</v>
      </c>
      <c r="B46" s="412" t="s">
        <v>277</v>
      </c>
      <c r="C46" s="295"/>
    </row>
    <row r="47" spans="1:3" s="410" customFormat="1" ht="12" customHeight="1">
      <c r="A47" s="14" t="s">
        <v>174</v>
      </c>
      <c r="B47" s="412" t="s">
        <v>553</v>
      </c>
      <c r="C47" s="295"/>
    </row>
    <row r="48" spans="1:3" s="410" customFormat="1" ht="12" customHeight="1">
      <c r="A48" s="14" t="s">
        <v>269</v>
      </c>
      <c r="B48" s="412" t="s">
        <v>279</v>
      </c>
      <c r="C48" s="298"/>
    </row>
    <row r="49" spans="1:3" s="410" customFormat="1" ht="12" customHeight="1">
      <c r="A49" s="16" t="s">
        <v>270</v>
      </c>
      <c r="B49" s="413" t="s">
        <v>430</v>
      </c>
      <c r="C49" s="399"/>
    </row>
    <row r="50" spans="1:3" s="410" customFormat="1" ht="12" customHeight="1" thickBot="1">
      <c r="A50" s="16" t="s">
        <v>429</v>
      </c>
      <c r="B50" s="290" t="s">
        <v>280</v>
      </c>
      <c r="C50" s="399"/>
    </row>
    <row r="51" spans="1:3" s="410" customFormat="1" ht="12" customHeight="1" thickBot="1">
      <c r="A51" s="20" t="s">
        <v>23</v>
      </c>
      <c r="B51" s="21" t="s">
        <v>281</v>
      </c>
      <c r="C51" s="293">
        <f>SUM(C52:C56)</f>
        <v>0</v>
      </c>
    </row>
    <row r="52" spans="1:3" s="410" customFormat="1" ht="12" customHeight="1">
      <c r="A52" s="15" t="s">
        <v>93</v>
      </c>
      <c r="B52" s="411" t="s">
        <v>285</v>
      </c>
      <c r="C52" s="455"/>
    </row>
    <row r="53" spans="1:3" s="410" customFormat="1" ht="12" customHeight="1">
      <c r="A53" s="14" t="s">
        <v>94</v>
      </c>
      <c r="B53" s="412" t="s">
        <v>286</v>
      </c>
      <c r="C53" s="298"/>
    </row>
    <row r="54" spans="1:3" s="410" customFormat="1" ht="12" customHeight="1">
      <c r="A54" s="14" t="s">
        <v>282</v>
      </c>
      <c r="B54" s="412" t="s">
        <v>287</v>
      </c>
      <c r="C54" s="298"/>
    </row>
    <row r="55" spans="1:3" s="410" customFormat="1" ht="12" customHeight="1">
      <c r="A55" s="14" t="s">
        <v>283</v>
      </c>
      <c r="B55" s="412" t="s">
        <v>288</v>
      </c>
      <c r="C55" s="298"/>
    </row>
    <row r="56" spans="1:3" s="410" customFormat="1" ht="12" customHeight="1" thickBot="1">
      <c r="A56" s="16" t="s">
        <v>284</v>
      </c>
      <c r="B56" s="290" t="s">
        <v>289</v>
      </c>
      <c r="C56" s="399"/>
    </row>
    <row r="57" spans="1:3" s="410" customFormat="1" ht="12" customHeight="1" thickBot="1">
      <c r="A57" s="20" t="s">
        <v>175</v>
      </c>
      <c r="B57" s="21" t="s">
        <v>290</v>
      </c>
      <c r="C57" s="293">
        <f>SUM(C58:C60)</f>
        <v>0</v>
      </c>
    </row>
    <row r="58" spans="1:3" s="410" customFormat="1" ht="12" customHeight="1">
      <c r="A58" s="15" t="s">
        <v>95</v>
      </c>
      <c r="B58" s="411" t="s">
        <v>291</v>
      </c>
      <c r="C58" s="296"/>
    </row>
    <row r="59" spans="1:3" s="410" customFormat="1" ht="12" customHeight="1">
      <c r="A59" s="14" t="s">
        <v>96</v>
      </c>
      <c r="B59" s="412" t="s">
        <v>420</v>
      </c>
      <c r="C59" s="295"/>
    </row>
    <row r="60" spans="1:3" s="410" customFormat="1" ht="12" customHeight="1">
      <c r="A60" s="14" t="s">
        <v>294</v>
      </c>
      <c r="B60" s="412" t="s">
        <v>292</v>
      </c>
      <c r="C60" s="295"/>
    </row>
    <row r="61" spans="1:3" s="410" customFormat="1" ht="12" customHeight="1" thickBot="1">
      <c r="A61" s="16" t="s">
        <v>295</v>
      </c>
      <c r="B61" s="290" t="s">
        <v>293</v>
      </c>
      <c r="C61" s="297"/>
    </row>
    <row r="62" spans="1:3" s="410" customFormat="1" ht="12" customHeight="1" thickBot="1">
      <c r="A62" s="20" t="s">
        <v>25</v>
      </c>
      <c r="B62" s="288" t="s">
        <v>296</v>
      </c>
      <c r="C62" s="293">
        <f>SUM(C63:C65)</f>
        <v>0</v>
      </c>
    </row>
    <row r="63" spans="1:3" s="410" customFormat="1" ht="12" customHeight="1">
      <c r="A63" s="15" t="s">
        <v>176</v>
      </c>
      <c r="B63" s="411" t="s">
        <v>298</v>
      </c>
      <c r="C63" s="298"/>
    </row>
    <row r="64" spans="1:3" s="410" customFormat="1" ht="12" customHeight="1">
      <c r="A64" s="14" t="s">
        <v>177</v>
      </c>
      <c r="B64" s="412" t="s">
        <v>421</v>
      </c>
      <c r="C64" s="298"/>
    </row>
    <row r="65" spans="1:3" s="410" customFormat="1" ht="12" customHeight="1">
      <c r="A65" s="14" t="s">
        <v>225</v>
      </c>
      <c r="B65" s="412" t="s">
        <v>299</v>
      </c>
      <c r="C65" s="298"/>
    </row>
    <row r="66" spans="1:3" s="410" customFormat="1" ht="12" customHeight="1" thickBot="1">
      <c r="A66" s="16" t="s">
        <v>297</v>
      </c>
      <c r="B66" s="290" t="s">
        <v>300</v>
      </c>
      <c r="C66" s="298"/>
    </row>
    <row r="67" spans="1:3" s="410" customFormat="1" ht="12" customHeight="1" thickBot="1">
      <c r="A67" s="482" t="s">
        <v>470</v>
      </c>
      <c r="B67" s="21" t="s">
        <v>301</v>
      </c>
      <c r="C67" s="299">
        <f>+C10+C17+C24+C31+C39+C51+C57+C62</f>
        <v>0</v>
      </c>
    </row>
    <row r="68" spans="1:3" s="410" customFormat="1" ht="12" customHeight="1" thickBot="1">
      <c r="A68" s="458" t="s">
        <v>302</v>
      </c>
      <c r="B68" s="288" t="s">
        <v>303</v>
      </c>
      <c r="C68" s="293">
        <f>SUM(C69:C71)</f>
        <v>0</v>
      </c>
    </row>
    <row r="69" spans="1:3" s="410" customFormat="1" ht="12" customHeight="1">
      <c r="A69" s="15" t="s">
        <v>331</v>
      </c>
      <c r="B69" s="411" t="s">
        <v>304</v>
      </c>
      <c r="C69" s="298"/>
    </row>
    <row r="70" spans="1:3" s="410" customFormat="1" ht="12" customHeight="1">
      <c r="A70" s="14" t="s">
        <v>340</v>
      </c>
      <c r="B70" s="412" t="s">
        <v>305</v>
      </c>
      <c r="C70" s="298"/>
    </row>
    <row r="71" spans="1:3" s="410" customFormat="1" ht="12" customHeight="1" thickBot="1">
      <c r="A71" s="16" t="s">
        <v>341</v>
      </c>
      <c r="B71" s="476" t="s">
        <v>564</v>
      </c>
      <c r="C71" s="298"/>
    </row>
    <row r="72" spans="1:3" s="410" customFormat="1" ht="12" customHeight="1" thickBot="1">
      <c r="A72" s="458" t="s">
        <v>307</v>
      </c>
      <c r="B72" s="288" t="s">
        <v>308</v>
      </c>
      <c r="C72" s="293">
        <f>SUM(C73:C76)</f>
        <v>0</v>
      </c>
    </row>
    <row r="73" spans="1:3" s="410" customFormat="1" ht="12" customHeight="1">
      <c r="A73" s="15" t="s">
        <v>144</v>
      </c>
      <c r="B73" s="411" t="s">
        <v>309</v>
      </c>
      <c r="C73" s="298"/>
    </row>
    <row r="74" spans="1:3" s="410" customFormat="1" ht="12" customHeight="1">
      <c r="A74" s="14" t="s">
        <v>145</v>
      </c>
      <c r="B74" s="412" t="s">
        <v>565</v>
      </c>
      <c r="C74" s="298"/>
    </row>
    <row r="75" spans="1:3" s="410" customFormat="1" ht="12" customHeight="1" thickBot="1">
      <c r="A75" s="16" t="s">
        <v>332</v>
      </c>
      <c r="B75" s="413" t="s">
        <v>310</v>
      </c>
      <c r="C75" s="399"/>
    </row>
    <row r="76" spans="1:3" s="410" customFormat="1" ht="12" customHeight="1" thickBot="1">
      <c r="A76" s="565" t="s">
        <v>333</v>
      </c>
      <c r="B76" s="566" t="s">
        <v>566</v>
      </c>
      <c r="C76" s="567"/>
    </row>
    <row r="77" spans="1:3" s="410" customFormat="1" ht="12" customHeight="1" thickBot="1">
      <c r="A77" s="458" t="s">
        <v>311</v>
      </c>
      <c r="B77" s="288" t="s">
        <v>312</v>
      </c>
      <c r="C77" s="293">
        <f>SUM(C78:C79)</f>
        <v>0</v>
      </c>
    </row>
    <row r="78" spans="1:3" s="410" customFormat="1" ht="12" customHeight="1" thickBot="1">
      <c r="A78" s="13" t="s">
        <v>334</v>
      </c>
      <c r="B78" s="564" t="s">
        <v>313</v>
      </c>
      <c r="C78" s="399"/>
    </row>
    <row r="79" spans="1:3" s="410" customFormat="1" ht="12" customHeight="1" thickBot="1">
      <c r="A79" s="565" t="s">
        <v>335</v>
      </c>
      <c r="B79" s="566" t="s">
        <v>314</v>
      </c>
      <c r="C79" s="567"/>
    </row>
    <row r="80" spans="1:3" s="410" customFormat="1" ht="12" customHeight="1" thickBot="1">
      <c r="A80" s="458" t="s">
        <v>315</v>
      </c>
      <c r="B80" s="288" t="s">
        <v>316</v>
      </c>
      <c r="C80" s="293">
        <f>SUM(C81:C83)</f>
        <v>0</v>
      </c>
    </row>
    <row r="81" spans="1:3" s="410" customFormat="1" ht="12" customHeight="1">
      <c r="A81" s="15" t="s">
        <v>336</v>
      </c>
      <c r="B81" s="411" t="s">
        <v>317</v>
      </c>
      <c r="C81" s="298"/>
    </row>
    <row r="82" spans="1:3" s="410" customFormat="1" ht="12" customHeight="1">
      <c r="A82" s="14" t="s">
        <v>337</v>
      </c>
      <c r="B82" s="412" t="s">
        <v>318</v>
      </c>
      <c r="C82" s="298"/>
    </row>
    <row r="83" spans="1:3" s="410" customFormat="1" ht="12" customHeight="1" thickBot="1">
      <c r="A83" s="18" t="s">
        <v>338</v>
      </c>
      <c r="B83" s="568" t="s">
        <v>567</v>
      </c>
      <c r="C83" s="569"/>
    </row>
    <row r="84" spans="1:3" s="410" customFormat="1" ht="12" customHeight="1" thickBot="1">
      <c r="A84" s="458" t="s">
        <v>319</v>
      </c>
      <c r="B84" s="288" t="s">
        <v>339</v>
      </c>
      <c r="C84" s="293">
        <f>SUM(C85:C88)</f>
        <v>0</v>
      </c>
    </row>
    <row r="85" spans="1:3" s="410" customFormat="1" ht="12" customHeight="1">
      <c r="A85" s="415" t="s">
        <v>320</v>
      </c>
      <c r="B85" s="411" t="s">
        <v>321</v>
      </c>
      <c r="C85" s="298"/>
    </row>
    <row r="86" spans="1:3" s="410" customFormat="1" ht="12" customHeight="1">
      <c r="A86" s="416" t="s">
        <v>322</v>
      </c>
      <c r="B86" s="412" t="s">
        <v>323</v>
      </c>
      <c r="C86" s="298"/>
    </row>
    <row r="87" spans="1:3" s="410" customFormat="1" ht="12" customHeight="1">
      <c r="A87" s="416" t="s">
        <v>324</v>
      </c>
      <c r="B87" s="412" t="s">
        <v>325</v>
      </c>
      <c r="C87" s="298"/>
    </row>
    <row r="88" spans="1:3" s="410" customFormat="1" ht="12" customHeight="1" thickBot="1">
      <c r="A88" s="417" t="s">
        <v>326</v>
      </c>
      <c r="B88" s="290" t="s">
        <v>327</v>
      </c>
      <c r="C88" s="298"/>
    </row>
    <row r="89" spans="1:3" s="410" customFormat="1" ht="12" customHeight="1" thickBot="1">
      <c r="A89" s="458" t="s">
        <v>328</v>
      </c>
      <c r="B89" s="288" t="s">
        <v>469</v>
      </c>
      <c r="C89" s="456"/>
    </row>
    <row r="90" spans="1:3" s="410" customFormat="1" ht="13.5" customHeight="1" thickBot="1">
      <c r="A90" s="458" t="s">
        <v>330</v>
      </c>
      <c r="B90" s="288" t="s">
        <v>329</v>
      </c>
      <c r="C90" s="456"/>
    </row>
    <row r="91" spans="1:3" s="410" customFormat="1" ht="15.75" customHeight="1" thickBot="1">
      <c r="A91" s="458" t="s">
        <v>342</v>
      </c>
      <c r="B91" s="418" t="s">
        <v>472</v>
      </c>
      <c r="C91" s="299">
        <f>+C68+C72+C77+C80+C84+C90+C89</f>
        <v>0</v>
      </c>
    </row>
    <row r="92" spans="1:3" s="410" customFormat="1" ht="16.5" customHeight="1" thickBot="1">
      <c r="A92" s="459" t="s">
        <v>471</v>
      </c>
      <c r="B92" s="419" t="s">
        <v>473</v>
      </c>
      <c r="C92" s="299">
        <f>+C67+C91</f>
        <v>0</v>
      </c>
    </row>
    <row r="93" spans="1:3" s="410" customFormat="1" ht="10.5" customHeight="1">
      <c r="A93" s="5"/>
      <c r="B93" s="6"/>
      <c r="C93" s="300"/>
    </row>
    <row r="94" spans="1:3" ht="16.5" customHeight="1">
      <c r="A94" s="729" t="s">
        <v>46</v>
      </c>
      <c r="B94" s="729"/>
      <c r="C94" s="729"/>
    </row>
    <row r="95" spans="1:3" s="420" customFormat="1" ht="16.5" customHeight="1" thickBot="1">
      <c r="A95" s="726" t="s">
        <v>148</v>
      </c>
      <c r="B95" s="726"/>
      <c r="C95" s="577" t="str">
        <f>C7</f>
        <v>Forintban!</v>
      </c>
    </row>
    <row r="96" spans="1:3" ht="37.5" customHeight="1" thickBot="1">
      <c r="A96" s="557" t="s">
        <v>68</v>
      </c>
      <c r="B96" s="558" t="s">
        <v>47</v>
      </c>
      <c r="C96" s="559" t="str">
        <f>+C8</f>
        <v>2023. évi előirányzat</v>
      </c>
    </row>
    <row r="97" spans="1:3" s="409" customFormat="1" ht="12" customHeight="1" thickBot="1">
      <c r="A97" s="557"/>
      <c r="B97" s="558" t="s">
        <v>487</v>
      </c>
      <c r="C97" s="559" t="s">
        <v>488</v>
      </c>
    </row>
    <row r="98" spans="1:3" ht="12" customHeight="1" thickBot="1">
      <c r="A98" s="22" t="s">
        <v>18</v>
      </c>
      <c r="B98" s="27" t="s">
        <v>431</v>
      </c>
      <c r="C98" s="292">
        <f>C99+C100+C101+C102+C103+C116</f>
        <v>0</v>
      </c>
    </row>
    <row r="99" spans="1:3" ht="12" customHeight="1">
      <c r="A99" s="17" t="s">
        <v>97</v>
      </c>
      <c r="B99" s="10" t="s">
        <v>48</v>
      </c>
      <c r="C99" s="294"/>
    </row>
    <row r="100" spans="1:3" ht="12" customHeight="1">
      <c r="A100" s="14" t="s">
        <v>98</v>
      </c>
      <c r="B100" s="8" t="s">
        <v>178</v>
      </c>
      <c r="C100" s="295"/>
    </row>
    <row r="101" spans="1:3" ht="12" customHeight="1">
      <c r="A101" s="14" t="s">
        <v>99</v>
      </c>
      <c r="B101" s="8" t="s">
        <v>135</v>
      </c>
      <c r="C101" s="297"/>
    </row>
    <row r="102" spans="1:3" ht="12" customHeight="1">
      <c r="A102" s="14" t="s">
        <v>100</v>
      </c>
      <c r="B102" s="11" t="s">
        <v>179</v>
      </c>
      <c r="C102" s="297"/>
    </row>
    <row r="103" spans="1:3" ht="12" customHeight="1">
      <c r="A103" s="14" t="s">
        <v>111</v>
      </c>
      <c r="B103" s="19" t="s">
        <v>180</v>
      </c>
      <c r="C103" s="297"/>
    </row>
    <row r="104" spans="1:3" ht="12" customHeight="1">
      <c r="A104" s="14" t="s">
        <v>101</v>
      </c>
      <c r="B104" s="8" t="s">
        <v>436</v>
      </c>
      <c r="C104" s="297"/>
    </row>
    <row r="105" spans="1:3" ht="12" customHeight="1">
      <c r="A105" s="14" t="s">
        <v>102</v>
      </c>
      <c r="B105" s="141" t="s">
        <v>435</v>
      </c>
      <c r="C105" s="297"/>
    </row>
    <row r="106" spans="1:3" ht="12" customHeight="1">
      <c r="A106" s="14" t="s">
        <v>112</v>
      </c>
      <c r="B106" s="141" t="s">
        <v>434</v>
      </c>
      <c r="C106" s="297"/>
    </row>
    <row r="107" spans="1:3" ht="12" customHeight="1">
      <c r="A107" s="14" t="s">
        <v>113</v>
      </c>
      <c r="B107" s="139" t="s">
        <v>345</v>
      </c>
      <c r="C107" s="297"/>
    </row>
    <row r="108" spans="1:3" ht="12" customHeight="1">
      <c r="A108" s="14" t="s">
        <v>114</v>
      </c>
      <c r="B108" s="140" t="s">
        <v>346</v>
      </c>
      <c r="C108" s="297"/>
    </row>
    <row r="109" spans="1:3" ht="12" customHeight="1">
      <c r="A109" s="14" t="s">
        <v>115</v>
      </c>
      <c r="B109" s="140" t="s">
        <v>347</v>
      </c>
      <c r="C109" s="297"/>
    </row>
    <row r="110" spans="1:3" ht="12" customHeight="1">
      <c r="A110" s="14" t="s">
        <v>117</v>
      </c>
      <c r="B110" s="139" t="s">
        <v>348</v>
      </c>
      <c r="C110" s="297"/>
    </row>
    <row r="111" spans="1:3" ht="12" customHeight="1">
      <c r="A111" s="14" t="s">
        <v>181</v>
      </c>
      <c r="B111" s="139" t="s">
        <v>349</v>
      </c>
      <c r="C111" s="297"/>
    </row>
    <row r="112" spans="1:3" ht="12" customHeight="1">
      <c r="A112" s="14" t="s">
        <v>343</v>
      </c>
      <c r="B112" s="140" t="s">
        <v>350</v>
      </c>
      <c r="C112" s="297"/>
    </row>
    <row r="113" spans="1:3" ht="12" customHeight="1">
      <c r="A113" s="13" t="s">
        <v>344</v>
      </c>
      <c r="B113" s="141" t="s">
        <v>351</v>
      </c>
      <c r="C113" s="297"/>
    </row>
    <row r="114" spans="1:3" ht="12" customHeight="1">
      <c r="A114" s="14" t="s">
        <v>432</v>
      </c>
      <c r="B114" s="141" t="s">
        <v>352</v>
      </c>
      <c r="C114" s="297"/>
    </row>
    <row r="115" spans="1:3" ht="12" customHeight="1">
      <c r="A115" s="16" t="s">
        <v>433</v>
      </c>
      <c r="B115" s="141" t="s">
        <v>353</v>
      </c>
      <c r="C115" s="297"/>
    </row>
    <row r="116" spans="1:3" ht="12" customHeight="1">
      <c r="A116" s="14" t="s">
        <v>437</v>
      </c>
      <c r="B116" s="11" t="s">
        <v>49</v>
      </c>
      <c r="C116" s="295"/>
    </row>
    <row r="117" spans="1:3" ht="12" customHeight="1">
      <c r="A117" s="14" t="s">
        <v>438</v>
      </c>
      <c r="B117" s="8" t="s">
        <v>440</v>
      </c>
      <c r="C117" s="295"/>
    </row>
    <row r="118" spans="1:3" ht="12" customHeight="1" thickBot="1">
      <c r="A118" s="18" t="s">
        <v>439</v>
      </c>
      <c r="B118" s="480" t="s">
        <v>441</v>
      </c>
      <c r="C118" s="301"/>
    </row>
    <row r="119" spans="1:3" ht="12" customHeight="1" thickBot="1">
      <c r="A119" s="477" t="s">
        <v>19</v>
      </c>
      <c r="B119" s="478" t="s">
        <v>354</v>
      </c>
      <c r="C119" s="479">
        <f>+C120+C122+C124</f>
        <v>0</v>
      </c>
    </row>
    <row r="120" spans="1:3" ht="12" customHeight="1">
      <c r="A120" s="15" t="s">
        <v>103</v>
      </c>
      <c r="B120" s="8" t="s">
        <v>224</v>
      </c>
      <c r="C120" s="296"/>
    </row>
    <row r="121" spans="1:3" ht="12" customHeight="1">
      <c r="A121" s="15" t="s">
        <v>104</v>
      </c>
      <c r="B121" s="12" t="s">
        <v>358</v>
      </c>
      <c r="C121" s="296"/>
    </row>
    <row r="122" spans="1:3" ht="12" customHeight="1">
      <c r="A122" s="15" t="s">
        <v>105</v>
      </c>
      <c r="B122" s="12" t="s">
        <v>182</v>
      </c>
      <c r="C122" s="295"/>
    </row>
    <row r="123" spans="1:3" ht="12" customHeight="1">
      <c r="A123" s="15" t="s">
        <v>106</v>
      </c>
      <c r="B123" s="12" t="s">
        <v>359</v>
      </c>
      <c r="C123" s="260"/>
    </row>
    <row r="124" spans="1:3" ht="12" customHeight="1">
      <c r="A124" s="15" t="s">
        <v>107</v>
      </c>
      <c r="B124" s="290" t="s">
        <v>569</v>
      </c>
      <c r="C124" s="260"/>
    </row>
    <row r="125" spans="1:3" ht="12" customHeight="1">
      <c r="A125" s="15" t="s">
        <v>116</v>
      </c>
      <c r="B125" s="289" t="s">
        <v>422</v>
      </c>
      <c r="C125" s="260"/>
    </row>
    <row r="126" spans="1:3" ht="12" customHeight="1">
      <c r="A126" s="15" t="s">
        <v>118</v>
      </c>
      <c r="B126" s="407" t="s">
        <v>364</v>
      </c>
      <c r="C126" s="260"/>
    </row>
    <row r="127" spans="1:3" ht="15.75">
      <c r="A127" s="15" t="s">
        <v>183</v>
      </c>
      <c r="B127" s="140" t="s">
        <v>347</v>
      </c>
      <c r="C127" s="260"/>
    </row>
    <row r="128" spans="1:3" ht="12" customHeight="1">
      <c r="A128" s="15" t="s">
        <v>184</v>
      </c>
      <c r="B128" s="140" t="s">
        <v>363</v>
      </c>
      <c r="C128" s="260"/>
    </row>
    <row r="129" spans="1:3" ht="12" customHeight="1">
      <c r="A129" s="15" t="s">
        <v>185</v>
      </c>
      <c r="B129" s="140" t="s">
        <v>362</v>
      </c>
      <c r="C129" s="260"/>
    </row>
    <row r="130" spans="1:3" ht="12" customHeight="1">
      <c r="A130" s="15" t="s">
        <v>355</v>
      </c>
      <c r="B130" s="140" t="s">
        <v>350</v>
      </c>
      <c r="C130" s="260"/>
    </row>
    <row r="131" spans="1:3" ht="12" customHeight="1">
      <c r="A131" s="15" t="s">
        <v>356</v>
      </c>
      <c r="B131" s="140" t="s">
        <v>361</v>
      </c>
      <c r="C131" s="260"/>
    </row>
    <row r="132" spans="1:3" ht="16.5" thickBot="1">
      <c r="A132" s="13" t="s">
        <v>357</v>
      </c>
      <c r="B132" s="140" t="s">
        <v>360</v>
      </c>
      <c r="C132" s="262"/>
    </row>
    <row r="133" spans="1:3" ht="12" customHeight="1" thickBot="1">
      <c r="A133" s="20" t="s">
        <v>20</v>
      </c>
      <c r="B133" s="121" t="s">
        <v>442</v>
      </c>
      <c r="C133" s="293">
        <f>+C98+C119</f>
        <v>0</v>
      </c>
    </row>
    <row r="134" spans="1:3" ht="12" customHeight="1" thickBot="1">
      <c r="A134" s="20" t="s">
        <v>21</v>
      </c>
      <c r="B134" s="121" t="s">
        <v>443</v>
      </c>
      <c r="C134" s="293">
        <f>+C135+C136+C137</f>
        <v>0</v>
      </c>
    </row>
    <row r="135" spans="1:3" ht="12" customHeight="1">
      <c r="A135" s="15" t="s">
        <v>262</v>
      </c>
      <c r="B135" s="12" t="s">
        <v>450</v>
      </c>
      <c r="C135" s="260"/>
    </row>
    <row r="136" spans="1:3" ht="12" customHeight="1">
      <c r="A136" s="15" t="s">
        <v>263</v>
      </c>
      <c r="B136" s="12" t="s">
        <v>451</v>
      </c>
      <c r="C136" s="260"/>
    </row>
    <row r="137" spans="1:3" ht="12" customHeight="1" thickBot="1">
      <c r="A137" s="13" t="s">
        <v>264</v>
      </c>
      <c r="B137" s="12" t="s">
        <v>452</v>
      </c>
      <c r="C137" s="260"/>
    </row>
    <row r="138" spans="1:3" ht="12" customHeight="1" thickBot="1">
      <c r="A138" s="20" t="s">
        <v>22</v>
      </c>
      <c r="B138" s="121" t="s">
        <v>444</v>
      </c>
      <c r="C138" s="293">
        <f>SUM(C139:C144)</f>
        <v>0</v>
      </c>
    </row>
    <row r="139" spans="1:3" ht="12" customHeight="1">
      <c r="A139" s="15" t="s">
        <v>90</v>
      </c>
      <c r="B139" s="9" t="s">
        <v>453</v>
      </c>
      <c r="C139" s="260"/>
    </row>
    <row r="140" spans="1:3" ht="12" customHeight="1">
      <c r="A140" s="15" t="s">
        <v>91</v>
      </c>
      <c r="B140" s="9" t="s">
        <v>445</v>
      </c>
      <c r="C140" s="260"/>
    </row>
    <row r="141" spans="1:3" ht="12" customHeight="1">
      <c r="A141" s="15" t="s">
        <v>92</v>
      </c>
      <c r="B141" s="9" t="s">
        <v>446</v>
      </c>
      <c r="C141" s="260"/>
    </row>
    <row r="142" spans="1:3" ht="12" customHeight="1">
      <c r="A142" s="15" t="s">
        <v>170</v>
      </c>
      <c r="B142" s="9" t="s">
        <v>447</v>
      </c>
      <c r="C142" s="260"/>
    </row>
    <row r="143" spans="1:3" ht="12" customHeight="1" thickBot="1">
      <c r="A143" s="13" t="s">
        <v>171</v>
      </c>
      <c r="B143" s="7" t="s">
        <v>448</v>
      </c>
      <c r="C143" s="262"/>
    </row>
    <row r="144" spans="1:3" ht="12" customHeight="1" thickBot="1">
      <c r="A144" s="565" t="s">
        <v>172</v>
      </c>
      <c r="B144" s="570" t="s">
        <v>449</v>
      </c>
      <c r="C144" s="571"/>
    </row>
    <row r="145" spans="1:3" ht="12" customHeight="1" thickBot="1">
      <c r="A145" s="20" t="s">
        <v>23</v>
      </c>
      <c r="B145" s="121" t="s">
        <v>457</v>
      </c>
      <c r="C145" s="299">
        <f>+C146+C147+C148+C149</f>
        <v>0</v>
      </c>
    </row>
    <row r="146" spans="1:3" ht="12" customHeight="1">
      <c r="A146" s="15" t="s">
        <v>93</v>
      </c>
      <c r="B146" s="9" t="s">
        <v>365</v>
      </c>
      <c r="C146" s="260"/>
    </row>
    <row r="147" spans="1:3" ht="12" customHeight="1">
      <c r="A147" s="15" t="s">
        <v>94</v>
      </c>
      <c r="B147" s="9" t="s">
        <v>366</v>
      </c>
      <c r="C147" s="260"/>
    </row>
    <row r="148" spans="1:3" ht="12" customHeight="1" thickBot="1">
      <c r="A148" s="13" t="s">
        <v>282</v>
      </c>
      <c r="B148" s="7" t="s">
        <v>458</v>
      </c>
      <c r="C148" s="262"/>
    </row>
    <row r="149" spans="1:3" ht="12" customHeight="1" thickBot="1">
      <c r="A149" s="565" t="s">
        <v>283</v>
      </c>
      <c r="B149" s="570" t="s">
        <v>384</v>
      </c>
      <c r="C149" s="571"/>
    </row>
    <row r="150" spans="1:3" ht="12" customHeight="1" thickBot="1">
      <c r="A150" s="20" t="s">
        <v>24</v>
      </c>
      <c r="B150" s="121" t="s">
        <v>459</v>
      </c>
      <c r="C150" s="302">
        <f>SUM(C151:C155)</f>
        <v>0</v>
      </c>
    </row>
    <row r="151" spans="1:3" ht="12" customHeight="1">
      <c r="A151" s="15" t="s">
        <v>95</v>
      </c>
      <c r="B151" s="9" t="s">
        <v>454</v>
      </c>
      <c r="C151" s="260"/>
    </row>
    <row r="152" spans="1:3" ht="12" customHeight="1">
      <c r="A152" s="15" t="s">
        <v>96</v>
      </c>
      <c r="B152" s="9" t="s">
        <v>461</v>
      </c>
      <c r="C152" s="260"/>
    </row>
    <row r="153" spans="1:3" ht="12" customHeight="1">
      <c r="A153" s="15" t="s">
        <v>294</v>
      </c>
      <c r="B153" s="9" t="s">
        <v>456</v>
      </c>
      <c r="C153" s="260"/>
    </row>
    <row r="154" spans="1:3" ht="12" customHeight="1">
      <c r="A154" s="15" t="s">
        <v>295</v>
      </c>
      <c r="B154" s="9" t="s">
        <v>512</v>
      </c>
      <c r="C154" s="260"/>
    </row>
    <row r="155" spans="1:3" ht="12" customHeight="1" thickBot="1">
      <c r="A155" s="15" t="s">
        <v>460</v>
      </c>
      <c r="B155" s="9" t="s">
        <v>463</v>
      </c>
      <c r="C155" s="260"/>
    </row>
    <row r="156" spans="1:3" ht="12" customHeight="1" thickBot="1">
      <c r="A156" s="20" t="s">
        <v>25</v>
      </c>
      <c r="B156" s="121" t="s">
        <v>464</v>
      </c>
      <c r="C156" s="481"/>
    </row>
    <row r="157" spans="1:3" ht="12" customHeight="1" thickBot="1">
      <c r="A157" s="20" t="s">
        <v>26</v>
      </c>
      <c r="B157" s="121" t="s">
        <v>465</v>
      </c>
      <c r="C157" s="481"/>
    </row>
    <row r="158" spans="1:9" ht="15" customHeight="1" thickBot="1">
      <c r="A158" s="20" t="s">
        <v>27</v>
      </c>
      <c r="B158" s="121" t="s">
        <v>467</v>
      </c>
      <c r="C158" s="572">
        <f>+C134+C138+C145+C150+C156+C157</f>
        <v>0</v>
      </c>
      <c r="F158" s="422"/>
      <c r="G158" s="423"/>
      <c r="H158" s="423"/>
      <c r="I158" s="423"/>
    </row>
    <row r="159" spans="1:3" s="410" customFormat="1" ht="17.25" customHeight="1" thickBot="1">
      <c r="A159" s="291" t="s">
        <v>28</v>
      </c>
      <c r="B159" s="573" t="s">
        <v>466</v>
      </c>
      <c r="C159" s="572">
        <f>+C133+C158</f>
        <v>0</v>
      </c>
    </row>
    <row r="160" spans="1:3" ht="15.75" customHeight="1">
      <c r="A160" s="574"/>
      <c r="B160" s="574"/>
      <c r="C160" s="636">
        <f>C92-C159</f>
        <v>0</v>
      </c>
    </row>
    <row r="161" spans="1:3" ht="15.75">
      <c r="A161" s="727" t="s">
        <v>367</v>
      </c>
      <c r="B161" s="727"/>
      <c r="C161" s="727"/>
    </row>
    <row r="162" spans="1:3" ht="15" customHeight="1" thickBot="1">
      <c r="A162" s="728" t="s">
        <v>149</v>
      </c>
      <c r="B162" s="728"/>
      <c r="C162" s="578" t="str">
        <f>C95</f>
        <v>Forintban!</v>
      </c>
    </row>
    <row r="163" spans="1:4" ht="13.5" customHeight="1" thickBot="1">
      <c r="A163" s="20">
        <v>1</v>
      </c>
      <c r="B163" s="26" t="s">
        <v>468</v>
      </c>
      <c r="C163" s="293">
        <f>+C67-C133</f>
        <v>0</v>
      </c>
      <c r="D163" s="424"/>
    </row>
    <row r="164" spans="1:3" ht="27.75" customHeight="1" thickBot="1">
      <c r="A164" s="20" t="s">
        <v>19</v>
      </c>
      <c r="B164" s="26" t="s">
        <v>474</v>
      </c>
      <c r="C164" s="293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Normal="120" zoomScaleSheetLayoutView="100" workbookViewId="0" topLeftCell="A1">
      <selection activeCell="F33" sqref="F33"/>
    </sheetView>
  </sheetViews>
  <sheetFormatPr defaultColWidth="9.00390625" defaultRowHeight="12.75"/>
  <cols>
    <col min="1" max="1" width="6.875" style="50" customWidth="1"/>
    <col min="2" max="2" width="55.125" style="181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9.75" customHeight="1">
      <c r="B1" s="315" t="s">
        <v>153</v>
      </c>
      <c r="C1" s="316"/>
      <c r="D1" s="316"/>
      <c r="E1" s="316"/>
      <c r="F1" s="732" t="str">
        <f>CONCATENATE("5. melléklet ",ALAPADATOK!A7," ",ALAPADATOK!B7," ",ALAPADATOK!C7," ",ALAPADATOK!D7," ",ALAPADATOK!E7," ",ALAPADATOK!F7," ",ALAPADATOK!G7," ",ALAPADATOK!H7)</f>
        <v>5. melléklet a … / 2023 ( … ) önkormányzati rendelethez</v>
      </c>
    </row>
    <row r="2" spans="5:6" ht="13.5" thickBot="1">
      <c r="E2" s="580" t="str">
        <f>CONCATENATE('KV_1.sz.mell.'!C7)</f>
        <v>Forintban!</v>
      </c>
      <c r="F2" s="732"/>
    </row>
    <row r="3" spans="1:6" ht="18" customHeight="1" thickBot="1">
      <c r="A3" s="730" t="s">
        <v>68</v>
      </c>
      <c r="B3" s="317" t="s">
        <v>55</v>
      </c>
      <c r="C3" s="318"/>
      <c r="D3" s="317" t="s">
        <v>56</v>
      </c>
      <c r="E3" s="319"/>
      <c r="F3" s="732"/>
    </row>
    <row r="4" spans="1:6" s="320" customFormat="1" ht="35.25" customHeight="1" thickBot="1">
      <c r="A4" s="731"/>
      <c r="B4" s="182" t="s">
        <v>60</v>
      </c>
      <c r="C4" s="183" t="str">
        <f>+'KV_1.sz.mell.'!C8</f>
        <v>2023. évi előirányzat</v>
      </c>
      <c r="D4" s="182" t="s">
        <v>60</v>
      </c>
      <c r="E4" s="47" t="str">
        <f>+C4</f>
        <v>2023. évi előirányzat</v>
      </c>
      <c r="F4" s="732"/>
    </row>
    <row r="5" spans="1:6" s="325" customFormat="1" ht="12" customHeight="1" thickBot="1">
      <c r="A5" s="321"/>
      <c r="B5" s="322" t="s">
        <v>487</v>
      </c>
      <c r="C5" s="323" t="s">
        <v>488</v>
      </c>
      <c r="D5" s="322" t="s">
        <v>489</v>
      </c>
      <c r="E5" s="324" t="s">
        <v>491</v>
      </c>
      <c r="F5" s="732"/>
    </row>
    <row r="6" spans="1:6" ht="12.75" customHeight="1">
      <c r="A6" s="326" t="s">
        <v>18</v>
      </c>
      <c r="B6" s="327" t="s">
        <v>368</v>
      </c>
      <c r="C6" s="304">
        <v>136941646</v>
      </c>
      <c r="D6" s="327" t="s">
        <v>61</v>
      </c>
      <c r="E6" s="310">
        <v>240567103</v>
      </c>
      <c r="F6" s="732"/>
    </row>
    <row r="7" spans="1:6" ht="12.75" customHeight="1">
      <c r="A7" s="328" t="s">
        <v>19</v>
      </c>
      <c r="B7" s="329" t="s">
        <v>369</v>
      </c>
      <c r="C7" s="305">
        <v>19984976</v>
      </c>
      <c r="D7" s="329" t="s">
        <v>178</v>
      </c>
      <c r="E7" s="311">
        <v>35933446</v>
      </c>
      <c r="F7" s="732"/>
    </row>
    <row r="8" spans="1:6" ht="12.75" customHeight="1">
      <c r="A8" s="328" t="s">
        <v>20</v>
      </c>
      <c r="B8" s="329" t="s">
        <v>389</v>
      </c>
      <c r="C8" s="305"/>
      <c r="D8" s="329" t="s">
        <v>228</v>
      </c>
      <c r="E8" s="311">
        <v>277757793</v>
      </c>
      <c r="F8" s="732"/>
    </row>
    <row r="9" spans="1:6" ht="12.75" customHeight="1">
      <c r="A9" s="328" t="s">
        <v>21</v>
      </c>
      <c r="B9" s="329" t="s">
        <v>169</v>
      </c>
      <c r="C9" s="305">
        <v>255000000</v>
      </c>
      <c r="D9" s="329" t="s">
        <v>179</v>
      </c>
      <c r="E9" s="311">
        <v>5840000</v>
      </c>
      <c r="F9" s="732"/>
    </row>
    <row r="10" spans="1:6" ht="12.75" customHeight="1">
      <c r="A10" s="328" t="s">
        <v>22</v>
      </c>
      <c r="B10" s="330" t="s">
        <v>415</v>
      </c>
      <c r="C10" s="305">
        <v>55515173</v>
      </c>
      <c r="D10" s="329" t="s">
        <v>180</v>
      </c>
      <c r="E10" s="311">
        <v>78130600</v>
      </c>
      <c r="F10" s="732"/>
    </row>
    <row r="11" spans="1:6" ht="12.75" customHeight="1">
      <c r="A11" s="328" t="s">
        <v>23</v>
      </c>
      <c r="B11" s="329" t="s">
        <v>370</v>
      </c>
      <c r="C11" s="306"/>
      <c r="D11" s="329" t="s">
        <v>49</v>
      </c>
      <c r="E11" s="311">
        <v>36937651</v>
      </c>
      <c r="F11" s="732"/>
    </row>
    <row r="12" spans="1:6" ht="12.75" customHeight="1">
      <c r="A12" s="328" t="s">
        <v>24</v>
      </c>
      <c r="B12" s="329" t="s">
        <v>475</v>
      </c>
      <c r="C12" s="305"/>
      <c r="D12" s="41"/>
      <c r="E12" s="311"/>
      <c r="F12" s="732"/>
    </row>
    <row r="13" spans="1:6" ht="12.75" customHeight="1">
      <c r="A13" s="328" t="s">
        <v>25</v>
      </c>
      <c r="B13" s="41"/>
      <c r="C13" s="305"/>
      <c r="D13" s="41"/>
      <c r="E13" s="311"/>
      <c r="F13" s="732"/>
    </row>
    <row r="14" spans="1:6" ht="12.75" customHeight="1">
      <c r="A14" s="328" t="s">
        <v>26</v>
      </c>
      <c r="B14" s="425"/>
      <c r="C14" s="306"/>
      <c r="D14" s="41"/>
      <c r="E14" s="311"/>
      <c r="F14" s="732"/>
    </row>
    <row r="15" spans="1:6" ht="12.75" customHeight="1">
      <c r="A15" s="328" t="s">
        <v>27</v>
      </c>
      <c r="B15" s="41"/>
      <c r="C15" s="305"/>
      <c r="D15" s="41"/>
      <c r="E15" s="311"/>
      <c r="F15" s="732"/>
    </row>
    <row r="16" spans="1:6" ht="12.75" customHeight="1">
      <c r="A16" s="328" t="s">
        <v>28</v>
      </c>
      <c r="B16" s="41"/>
      <c r="C16" s="305"/>
      <c r="D16" s="41"/>
      <c r="E16" s="311"/>
      <c r="F16" s="732"/>
    </row>
    <row r="17" spans="1:6" ht="12.75" customHeight="1" thickBot="1">
      <c r="A17" s="328" t="s">
        <v>29</v>
      </c>
      <c r="B17" s="52"/>
      <c r="C17" s="307"/>
      <c r="D17" s="41"/>
      <c r="E17" s="312"/>
      <c r="F17" s="732"/>
    </row>
    <row r="18" spans="1:6" ht="15.75" customHeight="1" thickBot="1">
      <c r="A18" s="331" t="s">
        <v>30</v>
      </c>
      <c r="B18" s="123" t="s">
        <v>476</v>
      </c>
      <c r="C18" s="308">
        <f>C6+C7+C9+C10+C11+C13+C14+C15+C16+C17</f>
        <v>467441795</v>
      </c>
      <c r="D18" s="123" t="s">
        <v>375</v>
      </c>
      <c r="E18" s="313">
        <f>SUM(E6:E17)</f>
        <v>675166593</v>
      </c>
      <c r="F18" s="732"/>
    </row>
    <row r="19" spans="1:6" ht="12.75" customHeight="1">
      <c r="A19" s="332" t="s">
        <v>31</v>
      </c>
      <c r="B19" s="333" t="s">
        <v>372</v>
      </c>
      <c r="C19" s="483">
        <f>+C20+C21+C22+C23</f>
        <v>239629667</v>
      </c>
      <c r="D19" s="334" t="s">
        <v>186</v>
      </c>
      <c r="E19" s="314"/>
      <c r="F19" s="732"/>
    </row>
    <row r="20" spans="1:6" ht="12.75" customHeight="1">
      <c r="A20" s="335" t="s">
        <v>32</v>
      </c>
      <c r="B20" s="334" t="s">
        <v>222</v>
      </c>
      <c r="C20" s="74">
        <v>239629667</v>
      </c>
      <c r="D20" s="334" t="s">
        <v>374</v>
      </c>
      <c r="E20" s="75"/>
      <c r="F20" s="732"/>
    </row>
    <row r="21" spans="1:6" ht="12.75" customHeight="1">
      <c r="A21" s="335" t="s">
        <v>33</v>
      </c>
      <c r="B21" s="334" t="s">
        <v>223</v>
      </c>
      <c r="C21" s="74"/>
      <c r="D21" s="334" t="s">
        <v>151</v>
      </c>
      <c r="E21" s="75"/>
      <c r="F21" s="732"/>
    </row>
    <row r="22" spans="1:6" ht="12.75" customHeight="1">
      <c r="A22" s="335" t="s">
        <v>34</v>
      </c>
      <c r="B22" s="334" t="s">
        <v>227</v>
      </c>
      <c r="C22" s="74"/>
      <c r="D22" s="334" t="s">
        <v>152</v>
      </c>
      <c r="E22" s="75"/>
      <c r="F22" s="732"/>
    </row>
    <row r="23" spans="1:6" ht="12.75" customHeight="1">
      <c r="A23" s="335" t="s">
        <v>35</v>
      </c>
      <c r="B23" s="342" t="s">
        <v>233</v>
      </c>
      <c r="C23" s="74"/>
      <c r="D23" s="333" t="s">
        <v>229</v>
      </c>
      <c r="E23" s="75"/>
      <c r="F23" s="732"/>
    </row>
    <row r="24" spans="1:6" ht="12.75" customHeight="1">
      <c r="A24" s="335" t="s">
        <v>36</v>
      </c>
      <c r="B24" s="334" t="s">
        <v>373</v>
      </c>
      <c r="C24" s="336">
        <f>+C25+C26</f>
        <v>0</v>
      </c>
      <c r="D24" s="334" t="s">
        <v>187</v>
      </c>
      <c r="E24" s="75"/>
      <c r="F24" s="732"/>
    </row>
    <row r="25" spans="1:6" ht="12.75" customHeight="1">
      <c r="A25" s="332" t="s">
        <v>37</v>
      </c>
      <c r="B25" s="333" t="s">
        <v>371</v>
      </c>
      <c r="C25" s="309"/>
      <c r="D25" s="327" t="s">
        <v>458</v>
      </c>
      <c r="E25" s="314"/>
      <c r="F25" s="732"/>
    </row>
    <row r="26" spans="1:6" ht="12.75" customHeight="1">
      <c r="A26" s="335" t="s">
        <v>38</v>
      </c>
      <c r="B26" s="342" t="s">
        <v>661</v>
      </c>
      <c r="C26" s="74"/>
      <c r="D26" s="329" t="s">
        <v>464</v>
      </c>
      <c r="E26" s="75"/>
      <c r="F26" s="732"/>
    </row>
    <row r="27" spans="1:6" ht="12.75" customHeight="1">
      <c r="A27" s="328" t="s">
        <v>39</v>
      </c>
      <c r="B27" s="334" t="s">
        <v>469</v>
      </c>
      <c r="C27" s="74"/>
      <c r="D27" s="329" t="s">
        <v>465</v>
      </c>
      <c r="E27" s="75"/>
      <c r="F27" s="732"/>
    </row>
    <row r="28" spans="1:6" ht="12.75" customHeight="1" thickBot="1">
      <c r="A28" s="389" t="s">
        <v>40</v>
      </c>
      <c r="B28" s="333" t="s">
        <v>329</v>
      </c>
      <c r="C28" s="309"/>
      <c r="D28" s="427" t="s">
        <v>366</v>
      </c>
      <c r="E28" s="314">
        <v>5477666</v>
      </c>
      <c r="F28" s="732"/>
    </row>
    <row r="29" spans="1:6" ht="15.75" customHeight="1" thickBot="1">
      <c r="A29" s="331" t="s">
        <v>41</v>
      </c>
      <c r="B29" s="123" t="s">
        <v>477</v>
      </c>
      <c r="C29" s="308">
        <f>+C19+C24+C27+C28</f>
        <v>239629667</v>
      </c>
      <c r="D29" s="123" t="s">
        <v>479</v>
      </c>
      <c r="E29" s="313">
        <f>SUM(E19:E28)</f>
        <v>5477666</v>
      </c>
      <c r="F29" s="732"/>
    </row>
    <row r="30" spans="1:6" ht="13.5" thickBot="1">
      <c r="A30" s="331" t="s">
        <v>42</v>
      </c>
      <c r="B30" s="337" t="s">
        <v>478</v>
      </c>
      <c r="C30" s="338">
        <f>+C18+C29</f>
        <v>707071462</v>
      </c>
      <c r="D30" s="337" t="s">
        <v>480</v>
      </c>
      <c r="E30" s="338">
        <f>+E18+E29</f>
        <v>680644259</v>
      </c>
      <c r="F30" s="732"/>
    </row>
    <row r="31" spans="1:6" ht="13.5" thickBot="1">
      <c r="A31" s="331" t="s">
        <v>43</v>
      </c>
      <c r="B31" s="337" t="s">
        <v>164</v>
      </c>
      <c r="C31" s="338">
        <f>IF(C18-E18&lt;0,E18-C18,"-")</f>
        <v>207724798</v>
      </c>
      <c r="D31" s="337" t="s">
        <v>165</v>
      </c>
      <c r="E31" s="338" t="str">
        <f>IF(C18-E18&gt;0,C18-E18,"-")</f>
        <v>-</v>
      </c>
      <c r="F31" s="732"/>
    </row>
    <row r="32" spans="1:6" ht="13.5" thickBot="1">
      <c r="A32" s="331" t="s">
        <v>44</v>
      </c>
      <c r="B32" s="337" t="s">
        <v>561</v>
      </c>
      <c r="C32" s="338" t="str">
        <f>IF(C30-E30&lt;0,E30-C30,"-")</f>
        <v>-</v>
      </c>
      <c r="D32" s="337" t="s">
        <v>562</v>
      </c>
      <c r="E32" s="338">
        <f>IF(C30-E30&gt;0,C30-E30,"-")</f>
        <v>26427203</v>
      </c>
      <c r="F32" s="732"/>
    </row>
    <row r="33" spans="2:4" ht="18.75">
      <c r="B33" s="733"/>
      <c r="C33" s="733"/>
      <c r="D33" s="733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Normal="120" zoomScaleSheetLayoutView="115" workbookViewId="0" topLeftCell="A1">
      <selection activeCell="F34" sqref="F34"/>
    </sheetView>
  </sheetViews>
  <sheetFormatPr defaultColWidth="9.00390625" defaultRowHeight="12.75"/>
  <cols>
    <col min="1" max="1" width="6.875" style="50" customWidth="1"/>
    <col min="2" max="2" width="55.125" style="181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1.5">
      <c r="B1" s="315" t="s">
        <v>154</v>
      </c>
      <c r="C1" s="316"/>
      <c r="D1" s="316"/>
      <c r="E1" s="316"/>
      <c r="F1" s="732" t="str">
        <f>CONCATENATE("6. melléklet ",ALAPADATOK!A7," ",ALAPADATOK!B7," ",ALAPADATOK!C7," ",ALAPADATOK!D7," ",ALAPADATOK!E7," ",ALAPADATOK!F7," ",ALAPADATOK!G7," ",ALAPADATOK!H7)</f>
        <v>6. melléklet a … / 2023 ( … ) önkormányzati rendelethez</v>
      </c>
    </row>
    <row r="2" spans="5:6" ht="13.5" thickBot="1">
      <c r="E2" s="579" t="str">
        <f>CONCATENATE('KV_1.sz.mell.'!C7)</f>
        <v>Forintban!</v>
      </c>
      <c r="F2" s="732"/>
    </row>
    <row r="3" spans="1:6" ht="13.5" thickBot="1">
      <c r="A3" s="734" t="s">
        <v>68</v>
      </c>
      <c r="B3" s="317" t="s">
        <v>55</v>
      </c>
      <c r="C3" s="318"/>
      <c r="D3" s="317" t="s">
        <v>56</v>
      </c>
      <c r="E3" s="319"/>
      <c r="F3" s="732"/>
    </row>
    <row r="4" spans="1:6" s="320" customFormat="1" ht="24.75" thickBot="1">
      <c r="A4" s="735"/>
      <c r="B4" s="182" t="s">
        <v>60</v>
      </c>
      <c r="C4" s="183" t="str">
        <f>+'KV_5.sz.mell.'!C4</f>
        <v>2023. évi előirányzat</v>
      </c>
      <c r="D4" s="182" t="s">
        <v>60</v>
      </c>
      <c r="E4" s="47" t="str">
        <f>+'KV_5.sz.mell.'!C4</f>
        <v>2023. évi előirányzat</v>
      </c>
      <c r="F4" s="732"/>
    </row>
    <row r="5" spans="1:6" s="320" customFormat="1" ht="13.5" thickBot="1">
      <c r="A5" s="321"/>
      <c r="B5" s="322" t="s">
        <v>487</v>
      </c>
      <c r="C5" s="323" t="s">
        <v>488</v>
      </c>
      <c r="D5" s="322" t="s">
        <v>489</v>
      </c>
      <c r="E5" s="324" t="s">
        <v>491</v>
      </c>
      <c r="F5" s="732"/>
    </row>
    <row r="6" spans="1:6" ht="12.75" customHeight="1">
      <c r="A6" s="326" t="s">
        <v>18</v>
      </c>
      <c r="B6" s="327" t="s">
        <v>376</v>
      </c>
      <c r="C6" s="304">
        <v>95604930</v>
      </c>
      <c r="D6" s="327" t="s">
        <v>224</v>
      </c>
      <c r="E6" s="310">
        <v>117796696</v>
      </c>
      <c r="F6" s="732"/>
    </row>
    <row r="7" spans="1:6" ht="12.75">
      <c r="A7" s="328" t="s">
        <v>19</v>
      </c>
      <c r="B7" s="329" t="s">
        <v>377</v>
      </c>
      <c r="C7" s="305">
        <v>95274530</v>
      </c>
      <c r="D7" s="329" t="s">
        <v>382</v>
      </c>
      <c r="E7" s="311">
        <v>93314896</v>
      </c>
      <c r="F7" s="732"/>
    </row>
    <row r="8" spans="1:6" ht="12.75" customHeight="1">
      <c r="A8" s="328" t="s">
        <v>20</v>
      </c>
      <c r="B8" s="329" t="s">
        <v>10</v>
      </c>
      <c r="C8" s="305"/>
      <c r="D8" s="329" t="s">
        <v>182</v>
      </c>
      <c r="E8" s="311"/>
      <c r="F8" s="732"/>
    </row>
    <row r="9" spans="1:6" ht="12.75" customHeight="1">
      <c r="A9" s="328" t="s">
        <v>21</v>
      </c>
      <c r="B9" s="329" t="s">
        <v>378</v>
      </c>
      <c r="C9" s="305"/>
      <c r="D9" s="329" t="s">
        <v>383</v>
      </c>
      <c r="E9" s="311"/>
      <c r="F9" s="732"/>
    </row>
    <row r="10" spans="1:6" ht="12.75" customHeight="1">
      <c r="A10" s="328" t="s">
        <v>22</v>
      </c>
      <c r="B10" s="329" t="s">
        <v>379</v>
      </c>
      <c r="C10" s="305"/>
      <c r="D10" s="329" t="s">
        <v>226</v>
      </c>
      <c r="E10" s="311">
        <v>4235437</v>
      </c>
      <c r="F10" s="732"/>
    </row>
    <row r="11" spans="1:6" ht="12.75" customHeight="1">
      <c r="A11" s="328" t="s">
        <v>23</v>
      </c>
      <c r="B11" s="329" t="s">
        <v>380</v>
      </c>
      <c r="C11" s="306"/>
      <c r="D11" s="41" t="s">
        <v>49</v>
      </c>
      <c r="E11" s="311">
        <v>7856801</v>
      </c>
      <c r="F11" s="732"/>
    </row>
    <row r="12" spans="1:6" ht="12.75" customHeight="1">
      <c r="A12" s="328" t="s">
        <v>24</v>
      </c>
      <c r="B12" s="41"/>
      <c r="C12" s="305"/>
      <c r="D12" s="428"/>
      <c r="E12" s="311"/>
      <c r="F12" s="732"/>
    </row>
    <row r="13" spans="1:6" ht="12.75" customHeight="1">
      <c r="A13" s="328" t="s">
        <v>25</v>
      </c>
      <c r="B13" s="41"/>
      <c r="C13" s="305"/>
      <c r="D13" s="429"/>
      <c r="E13" s="311"/>
      <c r="F13" s="732"/>
    </row>
    <row r="14" spans="1:6" ht="12.75" customHeight="1">
      <c r="A14" s="328" t="s">
        <v>26</v>
      </c>
      <c r="B14" s="426"/>
      <c r="C14" s="306"/>
      <c r="D14" s="428"/>
      <c r="E14" s="311"/>
      <c r="F14" s="732"/>
    </row>
    <row r="15" spans="1:6" ht="12.75">
      <c r="A15" s="328" t="s">
        <v>27</v>
      </c>
      <c r="B15" s="41"/>
      <c r="C15" s="306"/>
      <c r="D15" s="428"/>
      <c r="E15" s="311"/>
      <c r="F15" s="732"/>
    </row>
    <row r="16" spans="1:6" ht="12.75" customHeight="1" thickBot="1">
      <c r="A16" s="389" t="s">
        <v>28</v>
      </c>
      <c r="B16" s="427"/>
      <c r="C16" s="391"/>
      <c r="D16" s="390" t="s">
        <v>49</v>
      </c>
      <c r="E16" s="355"/>
      <c r="F16" s="732"/>
    </row>
    <row r="17" spans="1:6" ht="15.75" customHeight="1" thickBot="1">
      <c r="A17" s="331" t="s">
        <v>29</v>
      </c>
      <c r="B17" s="123" t="s">
        <v>390</v>
      </c>
      <c r="C17" s="308">
        <f>+C6+C8+C9+C11+C12+C13+C14+C15+C16</f>
        <v>95604930</v>
      </c>
      <c r="D17" s="123" t="s">
        <v>391</v>
      </c>
      <c r="E17" s="313">
        <f>+E6+E8+E10+E11+E12+E13+E14+E15+E16</f>
        <v>129888934</v>
      </c>
      <c r="F17" s="732"/>
    </row>
    <row r="18" spans="1:6" ht="12.75" customHeight="1">
      <c r="A18" s="326" t="s">
        <v>30</v>
      </c>
      <c r="B18" s="341" t="s">
        <v>241</v>
      </c>
      <c r="C18" s="348">
        <f>SUM(C19:C23)</f>
        <v>7856801</v>
      </c>
      <c r="D18" s="334" t="s">
        <v>186</v>
      </c>
      <c r="E18" s="72"/>
      <c r="F18" s="732"/>
    </row>
    <row r="19" spans="1:6" ht="12.75" customHeight="1">
      <c r="A19" s="328" t="s">
        <v>31</v>
      </c>
      <c r="B19" s="342" t="s">
        <v>230</v>
      </c>
      <c r="C19" s="74">
        <v>7856801</v>
      </c>
      <c r="D19" s="334" t="s">
        <v>189</v>
      </c>
      <c r="E19" s="75"/>
      <c r="F19" s="732"/>
    </row>
    <row r="20" spans="1:6" ht="12.75" customHeight="1">
      <c r="A20" s="326" t="s">
        <v>32</v>
      </c>
      <c r="B20" s="342" t="s">
        <v>231</v>
      </c>
      <c r="C20" s="74"/>
      <c r="D20" s="334" t="s">
        <v>151</v>
      </c>
      <c r="E20" s="75"/>
      <c r="F20" s="732"/>
    </row>
    <row r="21" spans="1:6" ht="12.75" customHeight="1">
      <c r="A21" s="328" t="s">
        <v>33</v>
      </c>
      <c r="B21" s="342" t="s">
        <v>232</v>
      </c>
      <c r="C21" s="74"/>
      <c r="D21" s="334" t="s">
        <v>152</v>
      </c>
      <c r="E21" s="75"/>
      <c r="F21" s="732"/>
    </row>
    <row r="22" spans="1:6" ht="12.75" customHeight="1">
      <c r="A22" s="326" t="s">
        <v>34</v>
      </c>
      <c r="B22" s="342" t="s">
        <v>233</v>
      </c>
      <c r="C22" s="74"/>
      <c r="D22" s="333" t="s">
        <v>229</v>
      </c>
      <c r="E22" s="75"/>
      <c r="F22" s="732"/>
    </row>
    <row r="23" spans="1:6" ht="12.75" customHeight="1">
      <c r="A23" s="328" t="s">
        <v>35</v>
      </c>
      <c r="B23" s="343" t="s">
        <v>234</v>
      </c>
      <c r="C23" s="74"/>
      <c r="D23" s="334" t="s">
        <v>190</v>
      </c>
      <c r="E23" s="75"/>
      <c r="F23" s="732"/>
    </row>
    <row r="24" spans="1:6" ht="12.75" customHeight="1">
      <c r="A24" s="326" t="s">
        <v>36</v>
      </c>
      <c r="B24" s="344" t="s">
        <v>235</v>
      </c>
      <c r="C24" s="336">
        <f>+C25+C26+C27+C28+C29</f>
        <v>0</v>
      </c>
      <c r="D24" s="345" t="s">
        <v>188</v>
      </c>
      <c r="E24" s="75"/>
      <c r="F24" s="732"/>
    </row>
    <row r="25" spans="1:6" ht="12.75" customHeight="1">
      <c r="A25" s="328" t="s">
        <v>37</v>
      </c>
      <c r="B25" s="343" t="s">
        <v>236</v>
      </c>
      <c r="C25" s="74"/>
      <c r="D25" s="345" t="s">
        <v>384</v>
      </c>
      <c r="E25" s="75"/>
      <c r="F25" s="732"/>
    </row>
    <row r="26" spans="1:6" ht="12.75" customHeight="1">
      <c r="A26" s="326" t="s">
        <v>38</v>
      </c>
      <c r="B26" s="343" t="s">
        <v>237</v>
      </c>
      <c r="C26" s="74"/>
      <c r="D26" s="340"/>
      <c r="E26" s="75"/>
      <c r="F26" s="732"/>
    </row>
    <row r="27" spans="1:6" ht="12.75" customHeight="1">
      <c r="A27" s="328" t="s">
        <v>39</v>
      </c>
      <c r="B27" s="342" t="s">
        <v>238</v>
      </c>
      <c r="C27" s="74"/>
      <c r="D27" s="119"/>
      <c r="E27" s="75"/>
      <c r="F27" s="732"/>
    </row>
    <row r="28" spans="1:6" ht="12.75" customHeight="1">
      <c r="A28" s="326" t="s">
        <v>40</v>
      </c>
      <c r="B28" s="346" t="s">
        <v>239</v>
      </c>
      <c r="C28" s="74"/>
      <c r="D28" s="41"/>
      <c r="E28" s="75"/>
      <c r="F28" s="732"/>
    </row>
    <row r="29" spans="1:6" ht="12.75" customHeight="1" thickBot="1">
      <c r="A29" s="328" t="s">
        <v>41</v>
      </c>
      <c r="B29" s="347" t="s">
        <v>240</v>
      </c>
      <c r="C29" s="74"/>
      <c r="D29" s="119"/>
      <c r="E29" s="75"/>
      <c r="F29" s="732"/>
    </row>
    <row r="30" spans="1:6" ht="21.75" customHeight="1" thickBot="1">
      <c r="A30" s="331" t="s">
        <v>42</v>
      </c>
      <c r="B30" s="123" t="s">
        <v>381</v>
      </c>
      <c r="C30" s="308">
        <f>+C18+C24</f>
        <v>7856801</v>
      </c>
      <c r="D30" s="123" t="s">
        <v>385</v>
      </c>
      <c r="E30" s="313">
        <f>SUM(E18:E29)</f>
        <v>0</v>
      </c>
      <c r="F30" s="732"/>
    </row>
    <row r="31" spans="1:6" ht="13.5" thickBot="1">
      <c r="A31" s="331" t="s">
        <v>43</v>
      </c>
      <c r="B31" s="337" t="s">
        <v>386</v>
      </c>
      <c r="C31" s="338">
        <f>+C17+C30</f>
        <v>103461731</v>
      </c>
      <c r="D31" s="337" t="s">
        <v>387</v>
      </c>
      <c r="E31" s="338">
        <f>+E17+E30</f>
        <v>129888934</v>
      </c>
      <c r="F31" s="732"/>
    </row>
    <row r="32" spans="1:6" ht="13.5" thickBot="1">
      <c r="A32" s="331" t="s">
        <v>44</v>
      </c>
      <c r="B32" s="337" t="s">
        <v>164</v>
      </c>
      <c r="C32" s="338">
        <f>IF(C17-E17&lt;0,E17-C17,"-")</f>
        <v>34284004</v>
      </c>
      <c r="D32" s="337" t="s">
        <v>165</v>
      </c>
      <c r="E32" s="338" t="str">
        <f>IF(C17-E17&gt;0,C17-E17,"-")</f>
        <v>-</v>
      </c>
      <c r="F32" s="732"/>
    </row>
    <row r="33" spans="1:6" ht="13.5" thickBot="1">
      <c r="A33" s="331" t="s">
        <v>45</v>
      </c>
      <c r="B33" s="337" t="s">
        <v>561</v>
      </c>
      <c r="C33" s="338">
        <f>IF(C31-E31&lt;0,E31-C31,"-")</f>
        <v>26427203</v>
      </c>
      <c r="D33" s="337" t="s">
        <v>562</v>
      </c>
      <c r="E33" s="338" t="str">
        <f>IF(C31-E31&gt;0,C31-E31,"-")</f>
        <v>-</v>
      </c>
      <c r="F33" s="73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Komáromi Vivien</cp:lastModifiedBy>
  <cp:lastPrinted>2023-02-22T08:53:59Z</cp:lastPrinted>
  <dcterms:created xsi:type="dcterms:W3CDTF">1999-10-30T10:30:45Z</dcterms:created>
  <dcterms:modified xsi:type="dcterms:W3CDTF">2023-02-22T08:54:04Z</dcterms:modified>
  <cp:category/>
  <cp:version/>
  <cp:contentType/>
  <cp:contentStatus/>
</cp:coreProperties>
</file>