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245" windowHeight="7200" tabRatio="978" firstSheet="12" activeTab="25"/>
  </bookViews>
  <sheets>
    <sheet name="IB_TARTALOMJEGYZÉK" sheetId="1" r:id="rId1"/>
    <sheet name="IB_ALAPADATOK" sheetId="2" r:id="rId2"/>
    <sheet name="IB_ÖSSZEFÜGGÉSEK" sheetId="3" r:id="rId3"/>
    <sheet name="IB_1.1.sz.mell." sheetId="4" r:id="rId4"/>
    <sheet name="IB_1.2.sz.mell." sheetId="5" r:id="rId5"/>
    <sheet name="IB_1.3.sz.mell." sheetId="6" r:id="rId6"/>
    <sheet name="IB_1.4.sz.mell." sheetId="7" r:id="rId7"/>
    <sheet name="IB_2.1.sz.mell" sheetId="8" r:id="rId8"/>
    <sheet name="IB_2.2.sz.mell" sheetId="9" r:id="rId9"/>
    <sheet name="IB_ELLENŐRZÉS" sheetId="10" r:id="rId10"/>
    <sheet name="IB_3.sz.mell." sheetId="11" r:id="rId11"/>
    <sheet name="IB_4.sz.mell." sheetId="12" r:id="rId12"/>
    <sheet name="IB_5.sz.mell." sheetId="13" r:id="rId13"/>
    <sheet name="IB_6.1.sz.mell" sheetId="14" r:id="rId14"/>
    <sheet name="IB_6.1.1.sz.mell" sheetId="15" r:id="rId15"/>
    <sheet name="IB_6.1.2.sz.mell" sheetId="16" r:id="rId16"/>
    <sheet name="IB_6.1.3.sz.mell" sheetId="17" r:id="rId17"/>
    <sheet name="IB_6.2.sz.mell" sheetId="18" r:id="rId18"/>
    <sheet name="IB_6.2.1.sz.mell" sheetId="19" r:id="rId19"/>
    <sheet name="IB_6.2.2.sz.mell" sheetId="20" r:id="rId20"/>
    <sheet name="IB_6.2.3.sz.mell" sheetId="21" r:id="rId21"/>
    <sheet name="IB_6.3.sz.mell" sheetId="22" r:id="rId22"/>
    <sheet name="IB_6.3.1.sz.mell" sheetId="23" r:id="rId23"/>
    <sheet name="IB_6.3.2.sz.mell" sheetId="24" r:id="rId24"/>
    <sheet name="IB_6.3.3.sz.mell" sheetId="25" r:id="rId25"/>
    <sheet name="IB_7.sz.mell." sheetId="26" r:id="rId26"/>
    <sheet name="Munka1" sheetId="27" r:id="rId27"/>
  </sheets>
  <externalReferences>
    <externalReference r:id="rId30"/>
    <externalReference r:id="rId31"/>
    <externalReference r:id="rId32"/>
  </externalReferences>
  <definedNames>
    <definedName name="_xlfn.IFERROR" hidden="1">#NAME?</definedName>
    <definedName name="_xlnm.Print_Titles" localSheetId="14">'IB_6.1.1.sz.mell'!$1:$6</definedName>
    <definedName name="_xlnm.Print_Titles" localSheetId="15">'IB_6.1.2.sz.mell'!$1:$6</definedName>
    <definedName name="_xlnm.Print_Titles" localSheetId="16">'IB_6.1.3.sz.mell'!$1:$6</definedName>
    <definedName name="_xlnm.Print_Titles" localSheetId="13">'IB_6.1.sz.mell'!$1:$6</definedName>
    <definedName name="_xlnm.Print_Titles" localSheetId="18">'IB_6.2.1.sz.mell'!$1:$6</definedName>
    <definedName name="_xlnm.Print_Titles" localSheetId="19">'IB_6.2.2.sz.mell'!$1:$6</definedName>
    <definedName name="_xlnm.Print_Titles" localSheetId="20">'IB_6.2.3.sz.mell'!$1:$6</definedName>
    <definedName name="_xlnm.Print_Titles" localSheetId="17">'IB_6.2.sz.mell'!$1:$6</definedName>
    <definedName name="_xlnm.Print_Titles" localSheetId="22">'IB_6.3.1.sz.mell'!$1:$6</definedName>
    <definedName name="_xlnm.Print_Titles" localSheetId="23">'IB_6.3.2.sz.mell'!$1:$6</definedName>
    <definedName name="_xlnm.Print_Titles" localSheetId="24">'IB_6.3.3.sz.mell'!$1:$6</definedName>
    <definedName name="_xlnm.Print_Titles" localSheetId="21">'IB_6.3.sz.mell'!$1:$6</definedName>
    <definedName name="_xlnm.Print_Area" localSheetId="3">'IB_1.1.sz.mell.'!$A$1:$E$166</definedName>
    <definedName name="_xlnm.Print_Area" localSheetId="4">'IB_1.2.sz.mell.'!$A$1:$E$166</definedName>
    <definedName name="_xlnm.Print_Area" localSheetId="5">'IB_1.3.sz.mell.'!$A$1:$E$166</definedName>
    <definedName name="_xlnm.Print_Area" localSheetId="6">'IB_1.4.sz.mell.'!$A$1:$E$166</definedName>
    <definedName name="_xlnm.Print_Area" localSheetId="8">'IB_2.2.sz.mell'!$A$1:$J$33</definedName>
  </definedNames>
  <calcPr fullCalcOnLoad="1"/>
</workbook>
</file>

<file path=xl/sharedStrings.xml><?xml version="1.0" encoding="utf-8"?>
<sst xmlns="http://schemas.openxmlformats.org/spreadsheetml/2006/main" count="3864" uniqueCount="614">
  <si>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</si>
  <si>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</si>
  <si>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</si>
  <si>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</si>
  <si>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</si>
  <si>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</si>
  <si>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</si>
  <si>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</si>
  <si>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</si>
  <si>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</si>
  <si>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</si>
  <si>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</si>
  <si>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</si>
  <si>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</si>
  <si>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</si>
  <si>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</si>
  <si>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</si>
  <si>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</si>
  <si>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</si>
  <si>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</si>
  <si>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</si>
  <si>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</si>
  <si>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</si>
  <si>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</si>
  <si>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</si>
  <si>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</si>
  <si>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</si>
  <si>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</si>
  <si>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</si>
  <si>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</si>
  <si>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</si>
  <si>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</si>
  <si>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</si>
  <si>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</si>
  <si>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</si>
  <si>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</si>
  <si>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</si>
  <si>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</si>
  <si>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</si>
  <si>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</si>
  <si>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</t>
  </si>
  <si>
    <t>Összesen: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</si>
  <si>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</si>
  <si>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</si>
  <si>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</si>
  <si>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</si>
  <si>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</si>
  <si>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</si>
  <si>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</si>
  <si>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</si>
  <si>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</si>
  <si>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</si>
  <si>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</si>
  <si>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</si>
  <si>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</si>
  <si>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</si>
  <si>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</si>
  <si>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</si>
  <si>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</si>
  <si>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</si>
  <si>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</si>
  <si>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</si>
  <si>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</si>
  <si>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</si>
  <si>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</si>
  <si>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</si>
  <si>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</si>
  <si>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</si>
  <si>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</si>
  <si>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</si>
  <si>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</si>
  <si>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</si>
  <si>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</si>
  <si>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</si>
  <si>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</si>
  <si>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</si>
  <si>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</si>
  <si>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</si>
  <si>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</si>
  <si>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</si>
  <si>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</si>
  <si>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</si>
  <si>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</si>
  <si>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</si>
  <si>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</si>
  <si>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</si>
  <si>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</si>
  <si>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</si>
  <si>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</si>
  <si>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</si>
  <si>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</si>
  <si>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</si>
  <si>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</si>
  <si>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</si>
  <si>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</si>
  <si>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</si>
  <si>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</si>
  <si>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</si>
  <si>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</si>
  <si>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</si>
  <si>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</si>
  <si>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</si>
  <si>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</si>
  <si>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</si>
  <si>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</si>
  <si>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</si>
  <si>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</si>
  <si>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</si>
  <si>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</si>
  <si>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</si>
  <si>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</si>
  <si>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</si>
  <si>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</si>
  <si>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</si>
  <si>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</si>
  <si>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</si>
  <si>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</si>
  <si>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</si>
  <si>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</si>
  <si>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</si>
  <si>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</si>
  <si>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</si>
  <si>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</si>
  <si>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</si>
  <si>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</si>
  <si>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</si>
  <si>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</si>
  <si>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</si>
  <si>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</si>
  <si>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</si>
  <si>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</si>
  <si>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</si>
  <si>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</si>
  <si>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</si>
  <si>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</si>
  <si>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</si>
  <si>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</si>
  <si>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</si>
  <si>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</si>
  <si>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</si>
  <si>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</si>
  <si>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</si>
  <si>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</si>
  <si>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</si>
  <si>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</si>
  <si>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</si>
  <si>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</si>
  <si>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</si>
  <si>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</si>
  <si>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</si>
  <si>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</si>
  <si>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</si>
  <si>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</si>
  <si>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</si>
  <si>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</si>
  <si>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</si>
  <si>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</si>
  <si>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</si>
  <si>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</si>
  <si>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</si>
  <si>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</si>
  <si>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</si>
  <si>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</si>
  <si>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</si>
  <si>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</si>
  <si>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</si>
  <si>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</si>
  <si>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</si>
  <si>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</si>
  <si>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</si>
  <si>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</si>
  <si>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</si>
  <si>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</si>
  <si>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</si>
  <si>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</si>
  <si>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</si>
  <si>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</si>
  <si>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</si>
  <si>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</si>
  <si>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</si>
  <si>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</si>
  <si>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</si>
  <si>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</si>
  <si>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</si>
  <si>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</si>
  <si>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</si>
  <si>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</si>
  <si>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</si>
  <si>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</si>
  <si>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</si>
  <si>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</si>
  <si>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</si>
  <si>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</si>
  <si>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</si>
  <si>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</si>
  <si>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</si>
  <si>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</si>
  <si>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</si>
  <si>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</si>
  <si>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</si>
  <si>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</si>
  <si>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</si>
  <si>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</si>
  <si>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</si>
  <si>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</si>
  <si>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</si>
  <si>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</si>
  <si>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</si>
  <si>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</si>
  <si>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</si>
  <si>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</si>
  <si>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</si>
  <si>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</si>
  <si>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</si>
  <si>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</si>
  <si>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</si>
  <si>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</si>
  <si>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</si>
  <si>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</si>
  <si>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</si>
  <si>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</si>
  <si>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</si>
  <si>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</si>
  <si>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</si>
  <si>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</si>
  <si>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</si>
  <si>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</si>
  <si>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</si>
  <si>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</si>
  <si>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</si>
  <si>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</si>
  <si>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</si>
  <si>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</si>
  <si>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</si>
  <si>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</si>
  <si>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</si>
  <si>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</si>
  <si>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</si>
  <si>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</si>
  <si>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</si>
  <si>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</si>
  <si>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</si>
  <si>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</si>
  <si>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</si>
  <si>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</si>
  <si>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</si>
  <si>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</si>
  <si>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</si>
  <si>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</si>
  <si>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</si>
  <si>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</si>
  <si>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</si>
  <si>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</si>
  <si>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</si>
  <si>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</si>
  <si>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</si>
  <si>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</si>
  <si>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</si>
  <si>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</si>
  <si>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</si>
  <si>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</si>
  <si>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</si>
  <si>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</si>
  <si>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</si>
  <si>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</si>
  <si>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</si>
  <si>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</si>
  <si>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</si>
  <si>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</si>
  <si>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</si>
  <si>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</si>
  <si>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</si>
  <si>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</si>
  <si>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</si>
  <si>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</si>
  <si>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</si>
  <si>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</si>
  <si>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</si>
  <si>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</si>
  <si>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</si>
  <si>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</si>
  <si>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</si>
  <si>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</si>
  <si>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</si>
  <si>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</si>
  <si>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</si>
  <si>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</si>
  <si>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</si>
  <si>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</si>
  <si>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</si>
  <si>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</si>
  <si>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</si>
  <si>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</si>
  <si>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</si>
  <si>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</si>
  <si>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</si>
  <si>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</si>
  <si>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</si>
  <si>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</si>
  <si>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</si>
  <si>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</si>
  <si>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</si>
  <si>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</si>
  <si>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</si>
  <si>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</si>
  <si>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</si>
  <si>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</si>
  <si>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</si>
  <si>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</si>
  <si>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</si>
  <si>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</si>
  <si>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</si>
  <si>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</si>
  <si>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</si>
  <si>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</si>
  <si>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</si>
  <si>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</si>
  <si>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</si>
  <si>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</si>
  <si>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</si>
  <si>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</si>
  <si>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</si>
  <si>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</si>
  <si>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</si>
  <si>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</si>
  <si>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</si>
  <si>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</si>
  <si>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</si>
  <si>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</si>
  <si>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</si>
  <si>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</si>
  <si>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</si>
  <si>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</si>
  <si>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</si>
  <si>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</si>
  <si>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</si>
  <si>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</si>
  <si>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</si>
  <si>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</si>
  <si>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</si>
  <si>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</si>
  <si>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</si>
  <si>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</si>
  <si>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</si>
  <si>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</si>
  <si>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</si>
  <si>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</si>
  <si>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</si>
  <si>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</si>
  <si>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</si>
  <si>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</si>
  <si>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</si>
  <si>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</si>
  <si>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</si>
  <si>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</si>
  <si>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</si>
  <si>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</si>
  <si>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</si>
  <si>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</si>
  <si>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</si>
  <si>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</si>
  <si>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</si>
  <si>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</si>
  <si>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</si>
  <si>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</si>
  <si>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</si>
  <si>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</si>
  <si>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</si>
  <si>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</si>
  <si>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</si>
  <si>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</si>
  <si>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</si>
  <si>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</si>
  <si>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</si>
  <si>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</si>
  <si>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</si>
  <si>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</si>
  <si>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</si>
  <si>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</si>
  <si>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</si>
  <si>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</si>
  <si>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</si>
  <si>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</si>
  <si>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</si>
  <si>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</si>
  <si>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</si>
  <si>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</si>
  <si>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</si>
  <si>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</si>
  <si>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</si>
  <si>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</si>
  <si>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</si>
  <si>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</si>
  <si>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</si>
  <si>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</si>
  <si>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</si>
  <si>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</si>
  <si>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</si>
  <si>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</si>
  <si>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</si>
  <si>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</si>
  <si>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</si>
  <si>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</si>
  <si>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</si>
  <si>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</si>
  <si>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</si>
  <si>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</si>
  <si>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</si>
  <si>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</si>
  <si>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</si>
  <si>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</si>
  <si>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</si>
  <si>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</si>
  <si>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</si>
  <si>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</si>
  <si>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</si>
  <si>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</si>
  <si>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</si>
  <si>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</si>
  <si>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</si>
  <si>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</si>
  <si>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</si>
  <si>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</si>
  <si>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</si>
  <si>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</si>
  <si>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</si>
  <si>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</si>
  <si>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</si>
  <si>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</si>
  <si>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</si>
  <si>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</si>
  <si>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</si>
  <si>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</si>
  <si>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</si>
  <si>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</si>
  <si>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</si>
  <si>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Módosított
előirányzat</t>
  </si>
  <si>
    <t>Kiadási jogcím</t>
  </si>
  <si>
    <t>Hitel-, kölcsöntörlesztés államházt-on kívülre (4.1. + … + 4.3.)</t>
  </si>
  <si>
    <t xml:space="preserve">F </t>
  </si>
  <si>
    <t>I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</si>
  <si>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</si>
  <si>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</si>
  <si>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</si>
  <si>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</si>
  <si>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</si>
  <si>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</si>
  <si>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</si>
  <si>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</si>
  <si>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</si>
  <si>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</si>
  <si>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</si>
  <si>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</si>
  <si>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</si>
  <si>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</si>
  <si>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</si>
  <si>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</si>
  <si>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</si>
  <si>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</si>
  <si>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</si>
  <si>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</si>
  <si>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Teljesítés</t>
  </si>
  <si>
    <t>Eredeti</t>
  </si>
  <si>
    <t>Módosított</t>
  </si>
  <si>
    <t>Évenkénti üteme</t>
  </si>
  <si>
    <t>J</t>
  </si>
  <si>
    <t>K</t>
  </si>
  <si>
    <t>Eredeti ei.</t>
  </si>
  <si>
    <t>Módosított ei.</t>
  </si>
  <si>
    <t>Eredeti előirányzat</t>
  </si>
  <si>
    <t>Módosított előirányzat</t>
  </si>
  <si>
    <t>6.1.1. melléklet</t>
  </si>
  <si>
    <t>6.1.2. melléklet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</si>
  <si>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</si>
  <si>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</si>
  <si>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</si>
  <si>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</si>
  <si>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</si>
  <si>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</si>
  <si>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</si>
  <si>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</si>
  <si>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</si>
  <si>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</si>
  <si>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</si>
  <si>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</si>
  <si>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</si>
  <si>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</si>
  <si>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</si>
  <si>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</si>
  <si>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</si>
  <si>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</si>
  <si>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</si>
  <si>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</si>
  <si>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</si>
  <si>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</si>
  <si>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</si>
  <si>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Közhatalmi bevételek (4.1.+…+4.7.)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</si>
  <si>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</si>
  <si>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</si>
  <si>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</si>
  <si>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</si>
  <si>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</si>
  <si>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</si>
  <si>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</si>
  <si>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Kamatbevételek és más nyereségjellegű bevételek</t>
  </si>
  <si>
    <t>Kiemelt előirányzat, előirányzat megnevezése</t>
  </si>
  <si>
    <t>Tényleges állományi létszám előirányzat (fő)</t>
  </si>
  <si>
    <t>Közfoglalkoztatottak tényleges állományi létszáma (fő)</t>
  </si>
  <si>
    <t xml:space="preserve"> 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</si>
  <si>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</si>
  <si>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</si>
  <si>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</si>
  <si>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</si>
  <si>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Lekötött betétek megszüntetése</t>
  </si>
  <si>
    <t>ALAPADATOK</t>
  </si>
  <si>
    <t>1. költségvetési szerv neve</t>
  </si>
  <si>
    <t>2. költségvetési szerv neve</t>
  </si>
  <si>
    <t>BEVÉTELEK, KIADÁSOK ÖSSZEVONT MÉRLEGE</t>
  </si>
  <si>
    <t>2.1. melléklet</t>
  </si>
  <si>
    <t xml:space="preserve">Összesen: </t>
  </si>
  <si>
    <t xml:space="preserve">* Amennyiben több projekt megvalósítása történi egy időben akkor azokat külön-külön, projektenként be kell mutatni! </t>
  </si>
  <si>
    <t>Önkormányzati szintű</t>
  </si>
  <si>
    <t>Európai uniós támogatással megvalósuló projektek</t>
  </si>
  <si>
    <r>
      <t>EU-s projekt neve, azonosítója:</t>
    </r>
    <r>
      <rPr>
        <sz val="12"/>
        <rFont val="Times New Roman"/>
        <family val="1"/>
      </rPr>
      <t xml:space="preserve">* </t>
    </r>
  </si>
  <si>
    <t>a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</si>
  <si>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</si>
  <si>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</si>
  <si>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</si>
  <si>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</si>
  <si>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</si>
  <si>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</si>
  <si>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</si>
  <si>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 xml:space="preserve">1.1. melléklet </t>
  </si>
  <si>
    <t>1.2. melléklet</t>
  </si>
  <si>
    <t>1.3. melléklet</t>
  </si>
  <si>
    <t>1.4. melléklet</t>
  </si>
  <si>
    <t>Ellenőrző lista</t>
  </si>
  <si>
    <t>Ellenőrzés az 1-es és 2.1., 2.2. mellékletek adati esetében</t>
  </si>
  <si>
    <t>3. melléklet</t>
  </si>
  <si>
    <t>4. melléklet</t>
  </si>
  <si>
    <t>6.1. melléklet</t>
  </si>
  <si>
    <t>6.1.3. melléklet</t>
  </si>
  <si>
    <t>6.2. melléklet</t>
  </si>
  <si>
    <t>6.3. melléklet</t>
  </si>
  <si>
    <t>7. melléklet</t>
  </si>
  <si>
    <t>5. melléklet</t>
  </si>
  <si>
    <t>költségvetési tájékoztatóhoz</t>
  </si>
  <si>
    <t>Működési célú bevételek, kiadások mérlege</t>
  </si>
  <si>
    <t>Felhalmozási célú bevételek, kiadások mérlege</t>
  </si>
  <si>
    <t xml:space="preserve">bevételei, kiadásai, hozzjárulások  </t>
  </si>
  <si>
    <t>Táblázatok adatainak összefüggései</t>
  </si>
  <si>
    <t>Időközi tájékoztató űrlapjainak összefüggései:</t>
  </si>
  <si>
    <t>Egyéb</t>
  </si>
  <si>
    <t>BALATONVILÁGOS KÖZSÉG ÖNKORMÁNYZATA</t>
  </si>
  <si>
    <t>2020.</t>
  </si>
  <si>
    <t>Balatonvilágos Község Önkormányzata</t>
  </si>
  <si>
    <t>Balatonvilágos Község Önkormányzat Gazdasági Ellátó és Vagyongazdálkodó Szervezete</t>
  </si>
  <si>
    <t>Balatonvilágosi Szivárvány Óvoda</t>
  </si>
  <si>
    <t>2020. évi eredeti előirányzat BEVÉTELEK</t>
  </si>
  <si>
    <t>Óvoda eszközbeszerzések, tálalókocsi, porszívó, öltözőszekrény</t>
  </si>
  <si>
    <t>2020</t>
  </si>
  <si>
    <t>Iskolai étkeztetés konyhai eszközök</t>
  </si>
  <si>
    <t>Zöldterület szárzúzó, teherautó, kisbusz beszerzése</t>
  </si>
  <si>
    <t>Önk, vagyonnal kapcs. Feladatok, szgép, monitor, bútor</t>
  </si>
  <si>
    <t>Védőnők tárgyi eszköz beszerzés, iróasztal, szék</t>
  </si>
  <si>
    <t>Tanyagondnoki szolgálat telefon beszerzés</t>
  </si>
  <si>
    <t>Könyvtár tárgyi eszköz beszerzés</t>
  </si>
  <si>
    <t>GEVSZ és Óvoda összesen:</t>
  </si>
  <si>
    <t>303/28. hrsz telek visszavétele</t>
  </si>
  <si>
    <t>Külterületi ingatlan beszerzése 020/2 hrsz.</t>
  </si>
  <si>
    <t>Trianoni emléktábla beszerzése</t>
  </si>
  <si>
    <t>Tárgyi eszköz beszerzés</t>
  </si>
  <si>
    <t>Temető felújítás</t>
  </si>
  <si>
    <t>Csapadékvíz-elvezető hálózat kiépítése</t>
  </si>
  <si>
    <t>Kamerarendszer Erdődi utca</t>
  </si>
  <si>
    <t>Önkormányzat összesen:</t>
  </si>
  <si>
    <t>Zöldterület, informatikai eszközök felújítása</t>
  </si>
  <si>
    <t>Fizetős strand fejlesztés</t>
  </si>
  <si>
    <t>Építményadó+Kommunálisadó+Telekadó</t>
  </si>
  <si>
    <t>Strand pályázat-eszköz beszerzés</t>
  </si>
  <si>
    <t>-</t>
  </si>
  <si>
    <t>TOP-2.1.3-16</t>
  </si>
  <si>
    <t>2018.</t>
  </si>
  <si>
    <t>2019.</t>
  </si>
  <si>
    <t>L</t>
  </si>
  <si>
    <t>M</t>
  </si>
  <si>
    <t>N</t>
  </si>
  <si>
    <t>O=(L+M+N)</t>
  </si>
  <si>
    <t>Járulékok</t>
  </si>
  <si>
    <t>Dologi kiadások</t>
  </si>
  <si>
    <t>Egyéb tárgyi eszköz értékesítése</t>
  </si>
  <si>
    <t>III. negyedévi</t>
  </si>
  <si>
    <t>Balatonvilágos, 2020.09.30.</t>
  </si>
  <si>
    <t>Vagyoni tipusú adók</t>
  </si>
  <si>
    <t>Város és községgazdálkodás</t>
  </si>
  <si>
    <t>Iskola működtetés (padok)</t>
  </si>
  <si>
    <t>Balatonvilágos Község Önkormányzata Összes  bevétel, kiadás</t>
  </si>
  <si>
    <t>Balatonvilágos Község Önkormányzata Kötelező feladtok bevételei, kiadásai</t>
  </si>
  <si>
    <t>Balatonvilágos Község Önkormányzata Önként vállalt feladatok bevételei, kiadásai</t>
  </si>
  <si>
    <t>Balatonvilágos Község Önkormányzata Államigazgatási feladatok  bevételei, kiadásai</t>
  </si>
  <si>
    <t>Balatonvilágos Község Önkormányzat GEVSZ Összes bevétel, kiadás</t>
  </si>
  <si>
    <t>Balatonvilágos Község Önkormányzat GEVSZ Kötelező feladtok bevételei, kiadásai</t>
  </si>
  <si>
    <t>Balatonvilágos Község Önkormányzat GEVSZ Önként vállalt feladatok bevételei, kiadásai</t>
  </si>
  <si>
    <t>Balatonvilágos Község Önkormányzat GEVSZ Államigazgatási feladatok  bevételei, kiadásai</t>
  </si>
  <si>
    <t>Balatonvilágosi Szivárvány Óvoda Összes bevétel, kiadás</t>
  </si>
  <si>
    <t>Balatonvilágosi Szivárvány Óvoda Kötelező feladtok bevételei, kiadásai</t>
  </si>
  <si>
    <t>Balatonvilágosi Szivárvány Óvoda Önként vállalt feladatok bevételei, kiadásai</t>
  </si>
  <si>
    <t>Balatonvilágosi Szivárvány Óvoda Államigazgatási feladatok  bevételei, kiadásai</t>
  </si>
  <si>
    <t>6.2.1. melléklet</t>
  </si>
  <si>
    <t>6.2.2. melléklet</t>
  </si>
  <si>
    <t>6.2.3. melléklet</t>
  </si>
  <si>
    <t>6.3.1. melléklet</t>
  </si>
  <si>
    <t>6.3.2. melléklet</t>
  </si>
  <si>
    <t>6.3.3. melléklet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</si>
</sst>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  <numFmt numFmtId="174" formatCode="[$¥€-2]\ #\ ##,000_);[Red]\([$€-2]\ #\ ##,000\)"/>
  </numFmts>
  <fonts count="10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2"/>
      <name val="Times New Roman"/>
      <family val="1"/>
    </font>
    <font>
      <b/>
      <i/>
      <sz val="8"/>
      <name val="Times New Roman"/>
      <family val="1"/>
    </font>
    <font>
      <b/>
      <i/>
      <sz val="11"/>
      <name val="Times New Roman CE"/>
      <family val="0"/>
    </font>
    <font>
      <sz val="6.5"/>
      <name val="Times New Roman CE"/>
      <family val="0"/>
    </font>
    <font>
      <b/>
      <sz val="6.5"/>
      <name val="Times New Roman CE"/>
      <family val="0"/>
    </font>
    <font>
      <i/>
      <sz val="6.5"/>
      <name val="Times New Roman CE"/>
      <family val="0"/>
    </font>
    <font>
      <sz val="6"/>
      <name val="Times New Roman CE"/>
      <family val="0"/>
    </font>
    <font>
      <b/>
      <sz val="6"/>
      <name val="Times New Roman CE"/>
      <family val="0"/>
    </font>
    <font>
      <i/>
      <sz val="11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20"/>
      <name val="Times New Roman CE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 CE"/>
      <family val="0"/>
    </font>
    <font>
      <sz val="10"/>
      <color indexed="10"/>
      <name val="Times New Roman CE"/>
      <family val="0"/>
    </font>
    <font>
      <sz val="10"/>
      <color indexed="9"/>
      <name val="Times New Roman CE"/>
      <family val="0"/>
    </font>
    <font>
      <sz val="8"/>
      <color indexed="10"/>
      <name val="Times New Roman CE"/>
      <family val="1"/>
    </font>
    <font>
      <sz val="11"/>
      <color indexed="10"/>
      <name val="Times New Roman CE"/>
      <family val="1"/>
    </font>
    <font>
      <sz val="8"/>
      <color indexed="8"/>
      <name val="Times New Roman CE"/>
      <family val="1"/>
    </font>
    <font>
      <b/>
      <sz val="8"/>
      <color indexed="8"/>
      <name val="Times New Roman CE"/>
      <family val="0"/>
    </font>
    <font>
      <b/>
      <sz val="9"/>
      <color indexed="8"/>
      <name val="Times New Roman CE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FF0000"/>
      <name val="Times New Roman CE"/>
      <family val="0"/>
    </font>
    <font>
      <sz val="10"/>
      <color rgb="FFFF0000"/>
      <name val="Times New Roman CE"/>
      <family val="0"/>
    </font>
    <font>
      <sz val="10"/>
      <color theme="0"/>
      <name val="Times New Roman CE"/>
      <family val="0"/>
    </font>
    <font>
      <sz val="8"/>
      <color rgb="FFFF0000"/>
      <name val="Times New Roman CE"/>
      <family val="1"/>
    </font>
    <font>
      <sz val="11"/>
      <color rgb="FFFF0000"/>
      <name val="Times New Roman CE"/>
      <family val="1"/>
    </font>
    <font>
      <sz val="8"/>
      <color theme="1"/>
      <name val="Times New Roman CE"/>
      <family val="1"/>
    </font>
    <font>
      <b/>
      <sz val="8"/>
      <color theme="1"/>
      <name val="Times New Roman CE"/>
      <family val="0"/>
    </font>
    <font>
      <b/>
      <sz val="9"/>
      <color theme="1"/>
      <name val="Times New Roman CE"/>
      <family val="1"/>
    </font>
    <font>
      <b/>
      <sz val="14"/>
      <color rgb="FF000000"/>
      <name val="Times New Roman"/>
      <family val="1"/>
    </font>
    <font>
      <b/>
      <sz val="14"/>
      <color rgb="FFFF0000"/>
      <name val="Times New Roman CE"/>
      <family val="0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2" fillId="26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2" applyNumberFormat="0" applyFill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6" fillId="0" borderId="0" applyNumberFormat="0" applyFill="0" applyBorder="0" applyAlignment="0" applyProtection="0"/>
    <xf numFmtId="0" fontId="7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0" fillId="28" borderId="7" applyNumberFormat="0" applyFont="0" applyAlignment="0" applyProtection="0"/>
    <xf numFmtId="0" fontId="81" fillId="29" borderId="0" applyNumberFormat="0" applyBorder="0" applyAlignment="0" applyProtection="0"/>
    <xf numFmtId="0" fontId="82" fillId="30" borderId="8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8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87" fillId="32" borderId="0" applyNumberFormat="0" applyBorder="0" applyAlignment="0" applyProtection="0"/>
    <xf numFmtId="0" fontId="88" fillId="30" borderId="1" applyNumberFormat="0" applyAlignment="0" applyProtection="0"/>
    <xf numFmtId="9" fontId="0" fillId="0" borderId="0" applyFont="0" applyFill="0" applyBorder="0" applyAlignment="0" applyProtection="0"/>
  </cellStyleXfs>
  <cellXfs count="586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26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26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33" borderId="23" xfId="0" applyNumberFormat="1" applyFont="1" applyFill="1" applyBorder="1" applyAlignment="1" applyProtection="1">
      <alignment vertical="center" wrapText="1"/>
      <protection/>
    </xf>
    <xf numFmtId="164" fontId="6" fillId="33" borderId="23" xfId="0" applyNumberFormat="1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29" xfId="0" applyFont="1" applyFill="1" applyBorder="1" applyAlignment="1" applyProtection="1">
      <alignment horizontal="right"/>
      <protection/>
    </xf>
    <xf numFmtId="0" fontId="13" fillId="0" borderId="3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27" xfId="60" applyFont="1" applyFill="1" applyBorder="1" applyAlignment="1" applyProtection="1">
      <alignment horizontal="left" vertical="center" wrapText="1" indent="6"/>
      <protection/>
    </xf>
    <xf numFmtId="0" fontId="25" fillId="0" borderId="0" xfId="0" applyFont="1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3" fillId="0" borderId="12" xfId="0" applyNumberFormat="1" applyFont="1" applyFill="1" applyBorder="1" applyAlignment="1" applyProtection="1">
      <alignment vertical="center"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164" fontId="13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vertical="center" wrapText="1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2" fillId="0" borderId="32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2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3" fillId="0" borderId="18" xfId="0" applyFont="1" applyFill="1" applyBorder="1" applyAlignment="1" applyProtection="1">
      <alignment horizontal="center" vertical="center"/>
      <protection/>
    </xf>
    <xf numFmtId="164" fontId="12" fillId="0" borderId="33" xfId="0" applyNumberFormat="1" applyFont="1" applyFill="1" applyBorder="1" applyAlignment="1" applyProtection="1">
      <alignment vertical="center"/>
      <protection/>
    </xf>
    <xf numFmtId="0" fontId="13" fillId="0" borderId="17" xfId="0" applyFont="1" applyFill="1" applyBorder="1" applyAlignment="1" applyProtection="1">
      <alignment horizontal="center" vertical="center"/>
      <protection/>
    </xf>
    <xf numFmtId="164" fontId="12" fillId="0" borderId="26" xfId="0" applyNumberFormat="1" applyFont="1" applyFill="1" applyBorder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vertical="center" wrapText="1"/>
      <protection/>
    </xf>
    <xf numFmtId="164" fontId="12" fillId="0" borderId="34" xfId="0" applyNumberFormat="1" applyFont="1" applyFill="1" applyBorder="1" applyAlignment="1" applyProtection="1">
      <alignment vertical="center"/>
      <protection/>
    </xf>
    <xf numFmtId="0" fontId="12" fillId="0" borderId="22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/>
      <protection/>
    </xf>
    <xf numFmtId="164" fontId="12" fillId="0" borderId="31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39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29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1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2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30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5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30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39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39" xfId="0" applyFont="1" applyBorder="1" applyAlignment="1" applyProtection="1">
      <alignment horizontal="center" vertical="center" wrapText="1"/>
      <protection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39" xfId="0" applyFont="1" applyBorder="1" applyAlignment="1" applyProtection="1">
      <alignment vertic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39" xfId="60" applyFont="1" applyFill="1" applyBorder="1" applyAlignment="1" applyProtection="1">
      <alignment horizontal="left" vertical="center" wrapText="1" indent="1"/>
      <protection/>
    </xf>
    <xf numFmtId="0" fontId="12" fillId="0" borderId="30" xfId="60" applyFont="1" applyFill="1" applyBorder="1" applyAlignment="1" applyProtection="1">
      <alignment vertical="center" wrapText="1"/>
      <protection/>
    </xf>
    <xf numFmtId="0" fontId="13" fillId="0" borderId="27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4" fontId="12" fillId="0" borderId="4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1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5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7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0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52" xfId="60" applyFont="1" applyFill="1" applyBorder="1" applyAlignment="1" applyProtection="1">
      <alignment horizontal="center" vertical="center" wrapText="1"/>
      <protection/>
    </xf>
    <xf numFmtId="0" fontId="12" fillId="0" borderId="53" xfId="60" applyFont="1" applyFill="1" applyBorder="1" applyAlignment="1" applyProtection="1">
      <alignment horizontal="center" vertical="center" wrapText="1"/>
      <protection/>
    </xf>
    <xf numFmtId="164" fontId="12" fillId="0" borderId="54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2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2" xfId="0" applyNumberFormat="1" applyFont="1" applyBorder="1" applyAlignment="1" applyProtection="1">
      <alignment horizontal="right" vertical="center" wrapText="1" indent="1"/>
      <protection/>
    </xf>
    <xf numFmtId="164" fontId="17" fillId="0" borderId="32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2" xfId="0" applyNumberFormat="1" applyFont="1" applyBorder="1" applyAlignment="1" applyProtection="1" quotePrefix="1">
      <alignment horizontal="right" vertical="center" wrapText="1" indent="1"/>
      <protection/>
    </xf>
    <xf numFmtId="0" fontId="12" fillId="0" borderId="32" xfId="60" applyFont="1" applyFill="1" applyBorder="1" applyAlignment="1" applyProtection="1">
      <alignment horizontal="center" vertical="center" wrapTex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4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64" fontId="12" fillId="0" borderId="44" xfId="0" applyNumberFormat="1" applyFont="1" applyFill="1" applyBorder="1" applyAlignment="1">
      <alignment horizontal="center" vertical="center"/>
    </xf>
    <xf numFmtId="164" fontId="12" fillId="0" borderId="44" xfId="0" applyNumberFormat="1" applyFont="1" applyFill="1" applyBorder="1" applyAlignment="1">
      <alignment horizontal="center" vertical="center" wrapText="1"/>
    </xf>
    <xf numFmtId="164" fontId="12" fillId="0" borderId="57" xfId="0" applyNumberFormat="1" applyFont="1" applyFill="1" applyBorder="1" applyAlignment="1">
      <alignment horizontal="center" vertical="center"/>
    </xf>
    <xf numFmtId="164" fontId="12" fillId="0" borderId="58" xfId="0" applyNumberFormat="1" applyFont="1" applyFill="1" applyBorder="1" applyAlignment="1">
      <alignment horizontal="center" vertical="center"/>
    </xf>
    <xf numFmtId="49" fontId="13" fillId="0" borderId="59" xfId="0" applyNumberFormat="1" applyFont="1" applyFill="1" applyBorder="1" applyAlignment="1">
      <alignment horizontal="left" vertical="center"/>
    </xf>
    <xf numFmtId="3" fontId="13" fillId="0" borderId="60" xfId="0" applyNumberFormat="1" applyFont="1" applyFill="1" applyBorder="1" applyAlignment="1" applyProtection="1">
      <alignment horizontal="right" vertical="center" wrapText="1"/>
      <protection locked="0"/>
    </xf>
    <xf numFmtId="49" fontId="18" fillId="0" borderId="61" xfId="0" applyNumberFormat="1" applyFont="1" applyFill="1" applyBorder="1" applyAlignment="1" quotePrefix="1">
      <alignment horizontal="left" vertical="center" indent="1"/>
    </xf>
    <xf numFmtId="49" fontId="13" fillId="0" borderId="61" xfId="0" applyNumberFormat="1" applyFont="1" applyFill="1" applyBorder="1" applyAlignment="1">
      <alignment horizontal="left" vertical="center"/>
    </xf>
    <xf numFmtId="49" fontId="13" fillId="0" borderId="62" xfId="0" applyNumberFormat="1" applyFont="1" applyFill="1" applyBorder="1" applyAlignment="1" applyProtection="1">
      <alignment horizontal="left" vertical="center"/>
      <protection locked="0"/>
    </xf>
    <xf numFmtId="3" fontId="13" fillId="0" borderId="63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64" xfId="0" applyNumberFormat="1" applyFont="1" applyFill="1" applyBorder="1" applyAlignment="1" applyProtection="1">
      <alignment horizontal="left" vertical="center" indent="1"/>
      <protection locked="0"/>
    </xf>
    <xf numFmtId="49" fontId="12" fillId="0" borderId="65" xfId="0" applyNumberFormat="1" applyFont="1" applyFill="1" applyBorder="1" applyAlignment="1" applyProtection="1">
      <alignment vertical="center"/>
      <protection locked="0"/>
    </xf>
    <xf numFmtId="3" fontId="13" fillId="0" borderId="65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29" xfId="0" applyNumberFormat="1" applyFont="1" applyFill="1" applyBorder="1" applyAlignment="1" applyProtection="1">
      <alignment vertical="center"/>
      <protection locked="0"/>
    </xf>
    <xf numFmtId="3" fontId="1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18" xfId="0" applyNumberFormat="1" applyFont="1" applyFill="1" applyBorder="1" applyAlignment="1">
      <alignment horizontal="left" vertical="center"/>
    </xf>
    <xf numFmtId="49" fontId="13" fillId="0" borderId="17" xfId="0" applyNumberFormat="1" applyFont="1" applyFill="1" applyBorder="1" applyAlignment="1">
      <alignment horizontal="left" vertical="center"/>
    </xf>
    <xf numFmtId="49" fontId="13" fillId="0" borderId="19" xfId="0" applyNumberFormat="1" applyFont="1" applyFill="1" applyBorder="1" applyAlignment="1" applyProtection="1">
      <alignment horizontal="left" vertical="center"/>
      <protection locked="0"/>
    </xf>
    <xf numFmtId="173" fontId="12" fillId="0" borderId="44" xfId="0" applyNumberFormat="1" applyFont="1" applyFill="1" applyBorder="1" applyAlignment="1">
      <alignment horizontal="left" vertical="center" wrapText="1" indent="1"/>
    </xf>
    <xf numFmtId="173" fontId="27" fillId="0" borderId="0" xfId="0" applyNumberFormat="1" applyFont="1" applyFill="1" applyBorder="1" applyAlignment="1">
      <alignment horizontal="left" vertical="center" wrapText="1"/>
    </xf>
    <xf numFmtId="164" fontId="12" fillId="0" borderId="44" xfId="0" applyNumberFormat="1" applyFont="1" applyFill="1" applyBorder="1" applyAlignment="1">
      <alignment horizontal="center" vertical="center" wrapText="1"/>
    </xf>
    <xf numFmtId="3" fontId="13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66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44" xfId="0" applyNumberFormat="1" applyFont="1" applyFill="1" applyBorder="1" applyAlignment="1">
      <alignment horizontal="right" vertical="center" wrapText="1"/>
    </xf>
    <xf numFmtId="0" fontId="12" fillId="0" borderId="67" xfId="0" applyFont="1" applyFill="1" applyBorder="1" applyAlignment="1" applyProtection="1">
      <alignment horizontal="center" vertical="center" wrapText="1"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5" xfId="0" applyFont="1" applyBorder="1" applyAlignment="1" applyProtection="1">
      <alignment horizontal="left" indent="1"/>
      <protection/>
    </xf>
    <xf numFmtId="0" fontId="3" fillId="0" borderId="22" xfId="0" applyFont="1" applyBorder="1" applyAlignment="1">
      <alignment horizontal="left" vertical="center"/>
    </xf>
    <xf numFmtId="0" fontId="3" fillId="0" borderId="32" xfId="0" applyFont="1" applyBorder="1" applyAlignment="1">
      <alignment vertical="center" wrapText="1"/>
    </xf>
    <xf numFmtId="0" fontId="3" fillId="0" borderId="39" xfId="0" applyFont="1" applyBorder="1" applyAlignment="1">
      <alignment horizontal="left" vertical="center"/>
    </xf>
    <xf numFmtId="0" fontId="3" fillId="0" borderId="68" xfId="0" applyFont="1" applyBorder="1" applyAlignment="1">
      <alignment vertical="center" wrapText="1"/>
    </xf>
    <xf numFmtId="0" fontId="28" fillId="0" borderId="0" xfId="0" applyFont="1" applyFill="1" applyAlignment="1" applyProtection="1">
      <alignment/>
      <protection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5" xfId="0" applyNumberFormat="1" applyFont="1" applyFill="1" applyBorder="1" applyAlignment="1" applyProtection="1">
      <alignment horizontal="right" vertical="center" wrapText="1" indent="1"/>
      <protection/>
    </xf>
    <xf numFmtId="3" fontId="29" fillId="0" borderId="69" xfId="0" applyNumberFormat="1" applyFont="1" applyFill="1" applyBorder="1" applyAlignment="1" applyProtection="1">
      <alignment horizontal="right" vertical="center" wrapText="1"/>
      <protection locked="0"/>
    </xf>
    <xf numFmtId="3" fontId="29" fillId="0" borderId="60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42" xfId="0" applyNumberFormat="1" applyFont="1" applyFill="1" applyBorder="1" applyAlignment="1" applyProtection="1">
      <alignment horizontal="right" vertical="center" wrapText="1"/>
      <protection locked="0"/>
    </xf>
    <xf numFmtId="164" fontId="30" fillId="0" borderId="42" xfId="0" applyNumberFormat="1" applyFont="1" applyFill="1" applyBorder="1" applyAlignment="1">
      <alignment horizontal="right" vertical="center" wrapText="1"/>
    </xf>
    <xf numFmtId="3" fontId="29" fillId="0" borderId="42" xfId="0" applyNumberFormat="1" applyFont="1" applyFill="1" applyBorder="1" applyAlignment="1" applyProtection="1">
      <alignment horizontal="right" vertical="center"/>
      <protection locked="0"/>
    </xf>
    <xf numFmtId="3" fontId="29" fillId="0" borderId="42" xfId="0" applyNumberFormat="1" applyFont="1" applyFill="1" applyBorder="1" applyAlignment="1" applyProtection="1">
      <alignment horizontal="right" vertical="center" wrapText="1"/>
      <protection locked="0"/>
    </xf>
    <xf numFmtId="3" fontId="29" fillId="0" borderId="63" xfId="0" applyNumberFormat="1" applyFont="1" applyFill="1" applyBorder="1" applyAlignment="1" applyProtection="1">
      <alignment horizontal="right" vertical="center" wrapText="1"/>
      <protection locked="0"/>
    </xf>
    <xf numFmtId="164" fontId="30" fillId="0" borderId="44" xfId="0" applyNumberFormat="1" applyFont="1" applyFill="1" applyBorder="1" applyAlignment="1">
      <alignment vertical="center"/>
    </xf>
    <xf numFmtId="3" fontId="32" fillId="0" borderId="42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69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60" xfId="0" applyNumberFormat="1" applyFont="1" applyFill="1" applyBorder="1" applyAlignment="1" applyProtection="1">
      <alignment horizontal="right" vertical="center" wrapText="1"/>
      <protection locked="0"/>
    </xf>
    <xf numFmtId="164" fontId="33" fillId="0" borderId="69" xfId="0" applyNumberFormat="1" applyFont="1" applyFill="1" applyBorder="1" applyAlignment="1" applyProtection="1">
      <alignment horizontal="right" vertical="center" wrapText="1"/>
      <protection/>
    </xf>
    <xf numFmtId="3" fontId="32" fillId="0" borderId="63" xfId="0" applyNumberFormat="1" applyFont="1" applyFill="1" applyBorder="1" applyAlignment="1" applyProtection="1">
      <alignment horizontal="right" vertical="center" wrapText="1"/>
      <protection locked="0"/>
    </xf>
    <xf numFmtId="164" fontId="33" fillId="0" borderId="44" xfId="0" applyNumberFormat="1" applyFont="1" applyFill="1" applyBorder="1" applyAlignment="1">
      <alignment vertical="center"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6" fillId="0" borderId="70" xfId="60" applyFont="1" applyFill="1" applyBorder="1" applyAlignment="1" applyProtection="1">
      <alignment horizontal="center" vertical="center" wrapText="1"/>
      <protection locked="0"/>
    </xf>
    <xf numFmtId="164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31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44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44" xfId="0" applyNumberFormat="1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0" fontId="13" fillId="0" borderId="27" xfId="60" applyFont="1" applyFill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 locked="0"/>
    </xf>
    <xf numFmtId="0" fontId="2" fillId="0" borderId="0" xfId="60" applyFont="1" applyFill="1" applyAlignment="1" applyProtection="1">
      <alignment horizontal="right" vertical="center" indent="1"/>
      <protection locked="0"/>
    </xf>
    <xf numFmtId="0" fontId="2" fillId="0" borderId="0" xfId="60" applyFill="1" applyProtection="1">
      <alignment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16" fillId="0" borderId="27" xfId="0" applyFont="1" applyBorder="1" applyAlignment="1" applyProtection="1">
      <alignment wrapText="1"/>
      <protection/>
    </xf>
    <xf numFmtId="164" fontId="13" fillId="0" borderId="2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0" xfId="0" applyNumberFormat="1" applyFont="1" applyFill="1" applyAlignment="1" applyProtection="1">
      <alignment horizontal="left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49" fontId="6" fillId="0" borderId="35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6" fillId="0" borderId="64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44" xfId="0" applyFont="1" applyFill="1" applyBorder="1" applyAlignment="1" applyProtection="1">
      <alignment horizontal="center" vertical="center" wrapText="1"/>
      <protection locked="0"/>
    </xf>
    <xf numFmtId="0" fontId="6" fillId="0" borderId="44" xfId="0" applyFont="1" applyFill="1" applyBorder="1" applyAlignment="1" applyProtection="1" quotePrefix="1">
      <alignment horizontal="right" vertical="center" indent="1"/>
      <protection locked="0"/>
    </xf>
    <xf numFmtId="49" fontId="6" fillId="0" borderId="44" xfId="0" applyNumberFormat="1" applyFont="1" applyFill="1" applyBorder="1" applyAlignment="1" applyProtection="1">
      <alignment horizontal="right" vertical="center" indent="1"/>
      <protection locked="0"/>
    </xf>
    <xf numFmtId="164" fontId="11" fillId="0" borderId="0" xfId="0" applyNumberFormat="1" applyFont="1" applyFill="1" applyAlignment="1" applyProtection="1">
      <alignment vertical="center" wrapText="1"/>
      <protection locked="0"/>
    </xf>
    <xf numFmtId="164" fontId="2" fillId="0" borderId="0" xfId="0" applyNumberFormat="1" applyFont="1" applyFill="1" applyAlignment="1" applyProtection="1">
      <alignment vertical="center" wrapText="1"/>
      <protection locked="0"/>
    </xf>
    <xf numFmtId="0" fontId="4" fillId="0" borderId="0" xfId="0" applyNumberFormat="1" applyFont="1" applyFill="1" applyAlignment="1" applyProtection="1">
      <alignment horizontal="right"/>
      <protection locked="0"/>
    </xf>
    <xf numFmtId="164" fontId="8" fillId="0" borderId="0" xfId="0" applyNumberFormat="1" applyFont="1" applyFill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wrapText="1"/>
      <protection locked="0"/>
    </xf>
    <xf numFmtId="164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9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7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Continuous" vertical="center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32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31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65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48" xfId="0" applyNumberFormat="1" applyFont="1" applyFill="1" applyBorder="1" applyAlignment="1" applyProtection="1">
      <alignment horizontal="centerContinuous" vertical="center" wrapText="1"/>
      <protection locked="0"/>
    </xf>
    <xf numFmtId="164" fontId="12" fillId="0" borderId="44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67" xfId="0" applyFont="1" applyFill="1" applyBorder="1" applyAlignment="1" applyProtection="1">
      <alignment horizontal="center" vertical="center" wrapText="1"/>
      <protection locked="0"/>
    </xf>
    <xf numFmtId="0" fontId="12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9" fillId="0" borderId="0" xfId="0" applyFont="1" applyAlignment="1">
      <alignment/>
    </xf>
    <xf numFmtId="0" fontId="89" fillId="0" borderId="0" xfId="0" applyFont="1" applyAlignment="1">
      <alignment horizontal="justify" vertical="top" wrapText="1"/>
    </xf>
    <xf numFmtId="0" fontId="90" fillId="34" borderId="0" xfId="0" applyFont="1" applyFill="1" applyAlignment="1">
      <alignment horizontal="center" vertical="center"/>
    </xf>
    <xf numFmtId="0" fontId="90" fillId="34" borderId="0" xfId="0" applyFont="1" applyFill="1" applyAlignment="1">
      <alignment horizontal="center" vertical="top" wrapText="1"/>
    </xf>
    <xf numFmtId="0" fontId="36" fillId="0" borderId="0" xfId="0" applyFont="1" applyAlignment="1">
      <alignment/>
    </xf>
    <xf numFmtId="0" fontId="79" fillId="0" borderId="0" xfId="52" applyAlignment="1" applyProtection="1">
      <alignment/>
      <protection/>
    </xf>
    <xf numFmtId="0" fontId="19" fillId="35" borderId="0" xfId="0" applyFont="1" applyFill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64" fontId="91" fillId="0" borderId="0" xfId="60" applyNumberFormat="1" applyFont="1" applyFill="1" applyAlignment="1" applyProtection="1">
      <alignment horizontal="right" vertical="center" indent="1"/>
      <protection/>
    </xf>
    <xf numFmtId="164" fontId="92" fillId="0" borderId="0" xfId="0" applyNumberFormat="1" applyFont="1" applyFill="1" applyAlignment="1" applyProtection="1">
      <alignment horizontal="right" vertical="center" wrapText="1" indent="1"/>
      <protection/>
    </xf>
    <xf numFmtId="0" fontId="93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34" fillId="0" borderId="0" xfId="0" applyFont="1" applyAlignment="1" applyProtection="1">
      <alignment horizontal="right" vertical="top"/>
      <protection locked="0"/>
    </xf>
    <xf numFmtId="0" fontId="3" fillId="35" borderId="0" xfId="0" applyFont="1" applyFill="1" applyAlignment="1" applyProtection="1">
      <alignment/>
      <protection locked="0"/>
    </xf>
    <xf numFmtId="164" fontId="5" fillId="0" borderId="0" xfId="0" applyNumberFormat="1" applyFont="1" applyFill="1" applyAlignment="1" applyProtection="1">
      <alignment horizontal="left" vertical="center" wrapText="1"/>
      <protection locked="0"/>
    </xf>
    <xf numFmtId="164" fontId="4" fillId="0" borderId="29" xfId="0" applyNumberFormat="1" applyFont="1" applyFill="1" applyBorder="1" applyAlignment="1">
      <alignment horizontal="right" vertical="center"/>
    </xf>
    <xf numFmtId="164" fontId="4" fillId="0" borderId="29" xfId="0" applyNumberFormat="1" applyFont="1" applyFill="1" applyBorder="1" applyAlignment="1" applyProtection="1">
      <alignment horizontal="right" vertical="center"/>
      <protection locked="0"/>
    </xf>
    <xf numFmtId="0" fontId="19" fillId="35" borderId="0" xfId="0" applyFont="1" applyFill="1" applyAlignment="1" applyProtection="1">
      <alignment horizontal="center" wrapText="1"/>
      <protection locked="0"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7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7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4" xfId="0" applyNumberFormat="1" applyFont="1" applyFill="1" applyBorder="1" applyAlignment="1" applyProtection="1">
      <alignment horizontal="right" vertical="center" wrapText="1" indent="1"/>
      <protection/>
    </xf>
    <xf numFmtId="3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7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4" xfId="60" applyNumberFormat="1" applyFont="1" applyFill="1" applyBorder="1" applyAlignment="1" applyProtection="1">
      <alignment horizontal="right" vertical="center" wrapText="1" indent="1"/>
      <protection/>
    </xf>
    <xf numFmtId="3" fontId="13" fillId="0" borderId="74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54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74" xfId="60" applyFont="1" applyFill="1" applyBorder="1" applyAlignment="1" applyProtection="1">
      <alignment horizontal="right" vertical="center" wrapText="1" indent="1"/>
      <protection locked="0"/>
    </xf>
    <xf numFmtId="0" fontId="13" fillId="0" borderId="40" xfId="60" applyFont="1" applyFill="1" applyBorder="1" applyAlignment="1" applyProtection="1">
      <alignment horizontal="right" vertical="center" wrapText="1" indent="1"/>
      <protection locked="0"/>
    </xf>
    <xf numFmtId="3" fontId="12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54" xfId="60" applyFont="1" applyFill="1" applyBorder="1" applyAlignment="1" applyProtection="1">
      <alignment horizontal="right" vertical="center" wrapText="1" indent="1"/>
      <protection locked="0"/>
    </xf>
    <xf numFmtId="164" fontId="6" fillId="0" borderId="54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23" xfId="0" applyFont="1" applyFill="1" applyBorder="1" applyAlignment="1" applyProtection="1">
      <alignment horizontal="right" vertical="center" wrapText="1"/>
      <protection locked="0"/>
    </xf>
    <xf numFmtId="164" fontId="12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6" xfId="0" applyNumberFormat="1" applyFont="1" applyFill="1" applyBorder="1" applyAlignment="1" applyProtection="1">
      <alignment vertical="center" wrapTex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13" fillId="36" borderId="11" xfId="0" applyNumberFormat="1" applyFont="1" applyFill="1" applyBorder="1" applyAlignment="1" applyProtection="1">
      <alignment vertical="center" wrapText="1"/>
      <protection locked="0"/>
    </xf>
    <xf numFmtId="164" fontId="38" fillId="0" borderId="31" xfId="0" applyNumberFormat="1" applyFont="1" applyFill="1" applyBorder="1" applyAlignment="1" applyProtection="1">
      <alignment horizontal="center" vertical="center" wrapText="1"/>
      <protection/>
    </xf>
    <xf numFmtId="3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12" xfId="60" applyFont="1" applyFill="1" applyBorder="1" applyAlignment="1" applyProtection="1">
      <alignment horizontal="right" vertical="center" wrapText="1" indent="1"/>
      <protection locked="0"/>
    </xf>
    <xf numFmtId="0" fontId="13" fillId="0" borderId="11" xfId="60" applyFont="1" applyFill="1" applyBorder="1" applyAlignment="1" applyProtection="1">
      <alignment horizontal="right" vertical="center" wrapText="1" indent="1"/>
      <protection locked="0"/>
    </xf>
    <xf numFmtId="0" fontId="12" fillId="0" borderId="23" xfId="60" applyFont="1" applyFill="1" applyBorder="1" applyAlignment="1" applyProtection="1">
      <alignment horizontal="right" vertical="center" wrapText="1" indent="1"/>
      <protection locked="0"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vertical="center" wrapText="1"/>
      <protection/>
    </xf>
    <xf numFmtId="164" fontId="92" fillId="0" borderId="56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vertical="center" wrapText="1"/>
      <protection/>
    </xf>
    <xf numFmtId="3" fontId="94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3" fontId="94" fillId="0" borderId="27" xfId="60" applyNumberFormat="1" applyFont="1" applyFill="1" applyBorder="1" applyAlignment="1" applyProtection="1">
      <alignment horizontal="right" vertical="center" wrapText="1" indent="1"/>
      <protection locked="0"/>
    </xf>
    <xf numFmtId="0" fontId="95" fillId="0" borderId="0" xfId="0" applyFont="1" applyFill="1" applyAlignment="1" applyProtection="1">
      <alignment vertical="center" wrapText="1"/>
      <protection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/>
    </xf>
    <xf numFmtId="3" fontId="96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97" fillId="0" borderId="23" xfId="0" applyNumberFormat="1" applyFont="1" applyFill="1" applyBorder="1" applyAlignment="1" applyProtection="1">
      <alignment horizontal="right" vertical="center" wrapText="1" indent="1"/>
      <protection/>
    </xf>
    <xf numFmtId="3" fontId="96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98" fillId="0" borderId="23" xfId="0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60" applyNumberFormat="1" applyFont="1" applyFill="1" applyProtection="1">
      <alignment/>
      <protection/>
    </xf>
    <xf numFmtId="3" fontId="2" fillId="0" borderId="0" xfId="60" applyNumberFormat="1" applyFill="1" applyProtection="1">
      <alignment/>
      <protection/>
    </xf>
    <xf numFmtId="3" fontId="2" fillId="0" borderId="0" xfId="60" applyNumberFormat="1" applyFill="1" applyAlignment="1" applyProtection="1">
      <alignment/>
      <protection/>
    </xf>
    <xf numFmtId="3" fontId="13" fillId="0" borderId="0" xfId="60" applyNumberFormat="1" applyFont="1" applyFill="1" applyProtection="1">
      <alignment/>
      <protection/>
    </xf>
    <xf numFmtId="0" fontId="99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/>
    </xf>
    <xf numFmtId="0" fontId="5" fillId="35" borderId="0" xfId="0" applyFont="1" applyFill="1" applyAlignment="1">
      <alignment horizontal="center"/>
    </xf>
    <xf numFmtId="0" fontId="5" fillId="35" borderId="0" xfId="0" applyFont="1" applyFill="1" applyAlignment="1" applyProtection="1">
      <alignment horizontal="center"/>
      <protection locked="0"/>
    </xf>
    <xf numFmtId="0" fontId="0" fillId="35" borderId="0" xfId="0" applyFill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8" fillId="0" borderId="0" xfId="60" applyFont="1" applyFill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5" fillId="0" borderId="0" xfId="6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60" applyFont="1" applyFill="1" applyAlignment="1" applyProtection="1">
      <alignment horizontal="center" vertical="center"/>
      <protection locked="0"/>
    </xf>
    <xf numFmtId="164" fontId="5" fillId="0" borderId="0" xfId="60" applyNumberFormat="1" applyFont="1" applyFill="1" applyBorder="1" applyAlignment="1" applyProtection="1">
      <alignment horizontal="center" vertical="center"/>
      <protection locked="0"/>
    </xf>
    <xf numFmtId="164" fontId="20" fillId="0" borderId="29" xfId="60" applyNumberFormat="1" applyFont="1" applyFill="1" applyBorder="1" applyAlignment="1" applyProtection="1">
      <alignment horizontal="left" vertical="center"/>
      <protection locked="0"/>
    </xf>
    <xf numFmtId="164" fontId="20" fillId="0" borderId="29" xfId="60" applyNumberFormat="1" applyFont="1" applyFill="1" applyBorder="1" applyAlignment="1" applyProtection="1">
      <alignment horizontal="left" vertical="center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39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30" xfId="60" applyFont="1" applyFill="1" applyBorder="1" applyAlignment="1" applyProtection="1">
      <alignment horizontal="center" vertical="center" wrapText="1"/>
      <protection/>
    </xf>
    <xf numFmtId="0" fontId="6" fillId="0" borderId="76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46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29" xfId="60" applyNumberFormat="1" applyFont="1" applyFill="1" applyBorder="1" applyAlignment="1" applyProtection="1">
      <alignment horizontal="left"/>
      <protection/>
    </xf>
    <xf numFmtId="164" fontId="6" fillId="0" borderId="69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8" xfId="0" applyNumberFormat="1" applyFont="1" applyFill="1" applyBorder="1" applyAlignment="1" applyProtection="1">
      <alignment horizontal="center" vertical="center" wrapText="1"/>
      <protection locked="0"/>
    </xf>
    <xf numFmtId="164" fontId="100" fillId="0" borderId="65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 locked="0"/>
    </xf>
    <xf numFmtId="164" fontId="5" fillId="0" borderId="0" xfId="0" applyNumberFormat="1" applyFont="1" applyFill="1" applyAlignment="1" applyProtection="1">
      <alignment horizontal="center" vertical="center" wrapText="1"/>
      <protection locked="0"/>
    </xf>
    <xf numFmtId="164" fontId="8" fillId="0" borderId="0" xfId="0" applyNumberFormat="1" applyFont="1" applyFill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164" fontId="0" fillId="0" borderId="59" xfId="0" applyNumberFormat="1" applyFill="1" applyBorder="1" applyAlignment="1" applyProtection="1">
      <alignment horizontal="left" vertical="center" wrapText="1"/>
      <protection locked="0"/>
    </xf>
    <xf numFmtId="164" fontId="0" fillId="0" borderId="77" xfId="0" applyNumberForma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 horizontal="center" textRotation="180"/>
    </xf>
    <xf numFmtId="164" fontId="6" fillId="0" borderId="78" xfId="0" applyNumberFormat="1" applyFont="1" applyFill="1" applyBorder="1" applyAlignment="1">
      <alignment horizontal="center" vertical="center"/>
    </xf>
    <xf numFmtId="164" fontId="6" fillId="0" borderId="43" xfId="0" applyNumberFormat="1" applyFont="1" applyFill="1" applyBorder="1" applyAlignment="1">
      <alignment horizontal="center" vertical="center"/>
    </xf>
    <xf numFmtId="164" fontId="6" fillId="0" borderId="57" xfId="0" applyNumberFormat="1" applyFont="1" applyFill="1" applyBorder="1" applyAlignment="1">
      <alignment horizontal="center" vertical="center"/>
    </xf>
    <xf numFmtId="164" fontId="6" fillId="0" borderId="44" xfId="0" applyNumberFormat="1" applyFont="1" applyFill="1" applyBorder="1" applyAlignment="1">
      <alignment horizontal="center" vertical="center" wrapText="1"/>
    </xf>
    <xf numFmtId="164" fontId="6" fillId="0" borderId="69" xfId="0" applyNumberFormat="1" applyFont="1" applyFill="1" applyBorder="1" applyAlignment="1">
      <alignment horizontal="center" vertical="center" wrapText="1"/>
    </xf>
    <xf numFmtId="164" fontId="6" fillId="0" borderId="45" xfId="0" applyNumberFormat="1" applyFont="1" applyFill="1" applyBorder="1" applyAlignment="1">
      <alignment horizontal="center" vertical="center" wrapText="1"/>
    </xf>
    <xf numFmtId="164" fontId="3" fillId="0" borderId="64" xfId="0" applyNumberFormat="1" applyFont="1" applyFill="1" applyBorder="1" applyAlignment="1">
      <alignment horizontal="left" vertical="center" wrapText="1" indent="2"/>
    </xf>
    <xf numFmtId="164" fontId="3" fillId="0" borderId="67" xfId="0" applyNumberFormat="1" applyFont="1" applyFill="1" applyBorder="1" applyAlignment="1">
      <alignment horizontal="left" vertical="center" wrapText="1" indent="2"/>
    </xf>
    <xf numFmtId="164" fontId="0" fillId="0" borderId="79" xfId="0" applyNumberFormat="1" applyFill="1" applyBorder="1" applyAlignment="1" applyProtection="1">
      <alignment horizontal="left" vertical="center" wrapText="1"/>
      <protection locked="0"/>
    </xf>
    <xf numFmtId="164" fontId="0" fillId="0" borderId="80" xfId="0" applyNumberFormat="1" applyFill="1" applyBorder="1" applyAlignment="1" applyProtection="1">
      <alignment horizontal="left" vertical="center" wrapText="1"/>
      <protection locked="0"/>
    </xf>
    <xf numFmtId="164" fontId="3" fillId="0" borderId="64" xfId="0" applyNumberFormat="1" applyFont="1" applyFill="1" applyBorder="1" applyAlignment="1">
      <alignment horizontal="center" vertical="center" wrapText="1"/>
    </xf>
    <xf numFmtId="164" fontId="3" fillId="0" borderId="67" xfId="0" applyNumberFormat="1" applyFont="1" applyFill="1" applyBorder="1" applyAlignment="1">
      <alignment horizontal="center" vertical="center" wrapText="1"/>
    </xf>
    <xf numFmtId="164" fontId="12" fillId="0" borderId="44" xfId="0" applyNumberFormat="1" applyFont="1" applyFill="1" applyBorder="1" applyAlignment="1">
      <alignment horizontal="center" vertical="center"/>
    </xf>
    <xf numFmtId="173" fontId="27" fillId="0" borderId="65" xfId="0" applyNumberFormat="1" applyFont="1" applyFill="1" applyBorder="1" applyAlignment="1" applyProtection="1">
      <alignment horizontal="left" vertical="center" wrapText="1"/>
      <protection locked="0"/>
    </xf>
    <xf numFmtId="17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164" fontId="12" fillId="0" borderId="44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64" fontId="6" fillId="0" borderId="44" xfId="0" applyNumberFormat="1" applyFont="1" applyFill="1" applyBorder="1" applyAlignment="1">
      <alignment horizontal="center" vertical="center" wrapText="1"/>
    </xf>
    <xf numFmtId="164" fontId="12" fillId="0" borderId="64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44" xfId="0" applyNumberFormat="1" applyFont="1" applyFill="1" applyBorder="1" applyAlignment="1">
      <alignment horizontal="center" vertical="center" wrapText="1"/>
    </xf>
    <xf numFmtId="0" fontId="6" fillId="0" borderId="64" xfId="0" applyFont="1" applyFill="1" applyBorder="1" applyAlignment="1" applyProtection="1">
      <alignment horizontal="center" vertical="center" wrapText="1"/>
      <protection/>
    </xf>
    <xf numFmtId="0" fontId="6" fillId="0" borderId="67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5" fillId="0" borderId="44" xfId="0" applyFont="1" applyFill="1" applyBorder="1" applyAlignment="1" applyProtection="1">
      <alignment horizontal="center" vertical="center"/>
      <protection locked="0"/>
    </xf>
    <xf numFmtId="0" fontId="34" fillId="0" borderId="29" xfId="0" applyFont="1" applyBorder="1" applyAlignment="1" applyProtection="1">
      <alignment horizontal="right" vertical="top"/>
      <protection locked="0"/>
    </xf>
    <xf numFmtId="0" fontId="1" fillId="0" borderId="29" xfId="0" applyFont="1" applyBorder="1" applyAlignment="1" applyProtection="1">
      <alignment/>
      <protection locked="0"/>
    </xf>
    <xf numFmtId="0" fontId="5" fillId="0" borderId="54" xfId="0" applyFont="1" applyFill="1" applyBorder="1" applyAlignment="1" applyProtection="1">
      <alignment horizontal="center" vertical="center"/>
      <protection locked="0"/>
    </xf>
    <xf numFmtId="0" fontId="5" fillId="0" borderId="67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35" fillId="0" borderId="29" xfId="0" applyFont="1" applyBorder="1" applyAlignment="1" applyProtection="1">
      <alignment horizontal="right" vertical="top"/>
      <protection locked="0"/>
    </xf>
    <xf numFmtId="0" fontId="2" fillId="0" borderId="29" xfId="0" applyFont="1" applyBorder="1" applyAlignment="1" applyProtection="1">
      <alignment/>
      <protection locked="0"/>
    </xf>
    <xf numFmtId="164" fontId="8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9" xfId="0" applyFont="1" applyBorder="1" applyAlignment="1" applyProtection="1">
      <alignment horizontal="right"/>
      <protection locked="0"/>
    </xf>
    <xf numFmtId="0" fontId="5" fillId="0" borderId="0" xfId="0" applyFont="1" applyFill="1" applyAlignment="1">
      <alignment horizontal="center" wrapText="1"/>
    </xf>
    <xf numFmtId="0" fontId="23" fillId="0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81" xfId="0" applyFont="1" applyFill="1" applyBorder="1" applyAlignment="1" applyProtection="1">
      <alignment horizontal="center"/>
      <protection locked="0"/>
    </xf>
    <xf numFmtId="0" fontId="0" fillId="0" borderId="81" xfId="0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yperlink" xfId="52"/>
    <cellStyle name="Hivatkozott cella" xfId="53"/>
    <cellStyle name="Jegyzet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20.%20I.%20f&#233;l&#233;ves%20teljes&#237;t&#233;s\IDOKBESZ%20I.%20f&#233;l&#233;v%20munkaanya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20.%20I.%20f&#233;l&#233;ves%20teljes&#237;t&#233;s\GEVSZ%20nagy%20t&#225;bla%20I.%20f&#233;l&#233;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rienn\AppData\Local\Temp\IDOKBESZ%20III.%20n&#233;ves%20besz&#225;mol&#2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_TARTALOMJEGYZÉK"/>
      <sheetName val="IB_ALAPADATOK"/>
      <sheetName val="IB_ÖSSZEFÜGGÉSEK"/>
      <sheetName val="IB_1.1.sz.mell."/>
      <sheetName val="IB_1.2.sz.mell."/>
      <sheetName val="IB_1.3.sz.mell."/>
      <sheetName val="IB_1.4.sz.mell."/>
      <sheetName val="IB_2.1.sz.mell"/>
      <sheetName val="IB_2.2.sz.mell"/>
      <sheetName val="IB_ELLENŐRZÉS"/>
      <sheetName val="IB_3.sz.mell."/>
      <sheetName val="IB_4.sz.mell."/>
      <sheetName val="IB_5.sz.mell."/>
      <sheetName val="IB_6.1.sz.mell"/>
      <sheetName val="IB_6.1.1.sz.mell"/>
      <sheetName val="IB_6.1.2.sz.mell"/>
      <sheetName val="IB_6.1.3.sz.mell"/>
      <sheetName val="IB_6.2.sz.mell"/>
      <sheetName val="IB_6.2.1.sz.mell"/>
      <sheetName val="IB_6.2.2.sz.mell"/>
      <sheetName val="IB_6.2.3.sz.mell"/>
      <sheetName val="IB_6.3.sz.mell"/>
      <sheetName val="IB_6.3.1.sz.mell"/>
      <sheetName val="IB_6.3.2.sz.mell"/>
      <sheetName val="IB_6.3.3.sz.mell"/>
      <sheetName val="IB_7.sz.mell."/>
    </sheetNames>
    <sheetDataSet>
      <sheetData sheetId="1">
        <row r="3">
          <cell r="A3" t="str">
            <v>BALATONVILÁGOS KÖZSÉG ÖNKORMÁNYZATA</v>
          </cell>
        </row>
      </sheetData>
      <sheetData sheetId="2">
        <row r="6">
          <cell r="A6" t="str">
            <v>2020. évi eredeti előirányzat BEVÉTELEK</v>
          </cell>
        </row>
      </sheetData>
      <sheetData sheetId="3">
        <row r="7">
          <cell r="E7" t="str">
            <v> Forintban!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B_TARTALOMJEGYZÉK"/>
      <sheetName val="IB_ALAPADATOK"/>
      <sheetName val="IB_ÖSSZEFÜGGÉSEK"/>
      <sheetName val="IB_1.1.sz.mell."/>
      <sheetName val="IB_1.2.sz.mell."/>
      <sheetName val="IB_1.3.sz.mell."/>
      <sheetName val="IB_1.4.sz.mell."/>
      <sheetName val="IB_2.1.sz.mell"/>
      <sheetName val="IB_2.2.sz.mell"/>
      <sheetName val="IB_ELLENŐRZÉS"/>
      <sheetName val="IB_3.sz.mell."/>
      <sheetName val="IB_4.sz.mell."/>
      <sheetName val="IB_5.sz.mell."/>
      <sheetName val="IB_6.1.sz.mell"/>
      <sheetName val="IB_6.1.1.sz.mell"/>
      <sheetName val="IB_6.1.2.sz.mell"/>
      <sheetName val="IB_6.1.3.sz.mell"/>
      <sheetName val="IB_6.2.sz.mell"/>
      <sheetName val="IB_6.2.1.sz.mell"/>
      <sheetName val="IB_6.2.2.sz.mell"/>
      <sheetName val="IB_6.2.3.sz.mell"/>
      <sheetName val="IB_6.3.sz.mell"/>
      <sheetName val="IB_6.3.1.sz.mell"/>
      <sheetName val="IB_6.3.2.sz.mell"/>
      <sheetName val="IB_6.3.3.sz.mell"/>
      <sheetName val="IB_7.sz.mell."/>
    </sheetNames>
    <sheetDataSet>
      <sheetData sheetId="1">
        <row r="13">
          <cell r="B13" t="str">
            <v>Balatonvilágos Község Önkormányzat Gazdasági Ellátó és Vagyongazdálkodó Szervezete</v>
          </cell>
        </row>
        <row r="15">
          <cell r="B15" t="str">
            <v>Balatonvilágosi Szivárvány Óvoda</v>
          </cell>
        </row>
      </sheetData>
      <sheetData sheetId="2">
        <row r="6">
          <cell r="A6" t="str">
            <v>2020. évi eredeti előirányzat BEVÉTELEK</v>
          </cell>
        </row>
      </sheetData>
      <sheetData sheetId="16">
        <row r="4">
          <cell r="E4" t="str">
            <v> Forintban!</v>
          </cell>
        </row>
      </sheetData>
      <sheetData sheetId="17">
        <row r="2">
          <cell r="B2" t="str">
            <v>Balatonvilágos Község Önkormányzat Gazdasági Ellátó és Vagyongazdálkodó Szervezete</v>
          </cell>
        </row>
        <row r="4">
          <cell r="E4" t="str">
            <v> Forintban!</v>
          </cell>
        </row>
      </sheetData>
      <sheetData sheetId="18">
        <row r="2">
          <cell r="B2" t="str">
            <v>Balatonvilágos Község Önkormányzat Gazdasági Ellátó és Vagyongazdálkodó Szervezete</v>
          </cell>
        </row>
        <row r="4">
          <cell r="E4" t="str">
            <v> Forintban!</v>
          </cell>
        </row>
      </sheetData>
      <sheetData sheetId="20">
        <row r="4">
          <cell r="E4" t="str">
            <v> Forintban!</v>
          </cell>
        </row>
      </sheetData>
      <sheetData sheetId="21">
        <row r="2">
          <cell r="B2" t="str">
            <v>Balatonvilágosi Szivárvány Óvoda</v>
          </cell>
        </row>
        <row r="4">
          <cell r="E4" t="str">
            <v> Forintban!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B_TARTALOMJEGYZÉK"/>
      <sheetName val="IB_ALAPADATOK"/>
      <sheetName val="IB_ÖSSZEFÜGGÉSEK"/>
      <sheetName val="IB_1.1.sz.mell."/>
      <sheetName val="IB_1.2.sz.mell."/>
      <sheetName val="IB_1.3.sz.mell."/>
      <sheetName val="IB_1.4.sz.mell."/>
      <sheetName val="IB_2.1.sz.mell"/>
      <sheetName val="IB_2.2.sz.mell"/>
      <sheetName val="IB_ELLENŐRZÉS"/>
      <sheetName val="IB_3.sz.mell."/>
      <sheetName val="IB_4.sz.mell."/>
      <sheetName val="IB_5.sz.mell."/>
      <sheetName val="IB_6.1.sz.mell"/>
      <sheetName val="IB_6.1.1.sz.mell"/>
      <sheetName val="IB_6.1.2.sz.mell"/>
      <sheetName val="IB_6.1.3.sz.mell"/>
      <sheetName val="IB_6.2.sz.mell"/>
      <sheetName val="IB_6.2.1.sz.mell"/>
      <sheetName val="IB_6.2.2.sz.mell"/>
      <sheetName val="IB_6.2.3.sz.mell"/>
      <sheetName val="IB_6.3.sz.mell"/>
      <sheetName val="IB_6.3.1.sz.mell"/>
      <sheetName val="IB_6.3.2.sz.mell"/>
      <sheetName val="IB_6.3.3.sz.mell"/>
      <sheetName val="IB_7.sz.mell."/>
    </sheetNames>
    <sheetDataSet>
      <sheetData sheetId="1">
        <row r="7">
          <cell r="A7" t="str">
            <v>a</v>
          </cell>
          <cell r="B7" t="str">
            <v>2020.</v>
          </cell>
          <cell r="C7" t="str">
            <v>III. negyedévi</v>
          </cell>
          <cell r="D7" t="str">
            <v>költségvetési tájékoztatóhoz</v>
          </cell>
        </row>
      </sheetData>
      <sheetData sheetId="2">
        <row r="6">
          <cell r="A6" t="str">
            <v>2020. évi eredeti előirányzat BEVÉTELEK</v>
          </cell>
        </row>
      </sheetData>
      <sheetData sheetId="8">
        <row r="2">
          <cell r="I2" t="str">
            <v> 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1"/>
  <sheetViews>
    <sheetView view="pageBreakPreview" zoomScale="60" zoomScaleNormal="120" zoomScalePageLayoutView="0" workbookViewId="0" topLeftCell="A1">
      <selection activeCell="E27" sqref="E27"/>
    </sheetView>
  </sheetViews>
  <sheetFormatPr defaultColWidth="9.00390625" defaultRowHeight="12.75"/>
  <cols>
    <col min="1" max="1" width="28.50390625" style="0" customWidth="1"/>
    <col min="2" max="2" width="107.50390625" style="0" customWidth="1"/>
    <col min="3" max="3" width="32.625" style="0" customWidth="1"/>
  </cols>
  <sheetData>
    <row r="2" spans="1:3" ht="18.75">
      <c r="A2" s="508" t="s">
        <v>525</v>
      </c>
      <c r="B2" s="508"/>
      <c r="C2" s="508"/>
    </row>
    <row r="3" spans="1:3" ht="15">
      <c r="A3" s="426"/>
      <c r="B3" s="427"/>
      <c r="C3" s="426"/>
    </row>
    <row r="4" spans="1:3" ht="14.25">
      <c r="A4" s="428" t="s">
        <v>526</v>
      </c>
      <c r="B4" s="429" t="s">
        <v>527</v>
      </c>
      <c r="C4" s="428" t="s">
        <v>528</v>
      </c>
    </row>
    <row r="5" spans="1:3" ht="12.75">
      <c r="A5" s="430"/>
      <c r="B5" s="430"/>
      <c r="C5" s="430"/>
    </row>
    <row r="6" spans="1:3" ht="18.75">
      <c r="A6" s="509" t="str">
        <f>CONCATENATE("IDŐKÖZI (",UPPER(IB_ALAPADATOK!C8)," BESZÁMOLÓ) TÁJÉKOZTATÓ")</f>
        <v>IDŐKÖZI (III. NEGYEDÉVES BESZÁMOLÓ) TÁJÉKOZTATÓ</v>
      </c>
      <c r="B6" s="509"/>
      <c r="C6" s="509"/>
    </row>
    <row r="7" spans="1:3" ht="12.75">
      <c r="A7" s="430" t="s">
        <v>529</v>
      </c>
      <c r="B7" s="430" t="s">
        <v>530</v>
      </c>
      <c r="C7" s="431" t="str">
        <f ca="1">HYPERLINK(SUBSTITUTE(CELL("address",IB_ALAPADATOK!A1),"'",""),SUBSTITUTE(MID(CELL("address",IB_ALAPADATOK!A1),SEARCH("]",CELL("address",IB_ALAPADATOK!A1),1)+1,LEN(CELL("address",IB_ALAPADATOK!A1))-SEARCH("]",CELL("address",IB_ALAPADATOK!A1),1)),"'",""))</f>
        <v>IB_ALAPADATOK!$A$1</v>
      </c>
    </row>
    <row r="8" spans="1:3" ht="12.75">
      <c r="A8" s="430" t="s">
        <v>531</v>
      </c>
      <c r="B8" s="430" t="s">
        <v>550</v>
      </c>
      <c r="C8" s="431" t="str">
        <f ca="1">HYPERLINK(SUBSTITUTE(CELL("address",IB_ÖSSZEFÜGGÉSEK!A1),"'",""),SUBSTITUTE(MID(CELL("address",IB_ÖSSZEFÜGGÉSEK!A1),SEARCH("]",CELL("address",IB_ÖSSZEFÜGGÉSEK!A1),1)+1,LEN(CELL("address",IB_ÖSSZEFÜGGÉSEK!A1))-SEARCH("]",CELL("address",IB_ÖSSZEFÜGGÉSEK!A1),1)),"'",""))</f>
        <v>IB_ÖSSZEFÜGGÉSEK!$A$1</v>
      </c>
    </row>
    <row r="9" spans="1:3" ht="12.75">
      <c r="A9" s="430" t="s">
        <v>532</v>
      </c>
      <c r="B9" s="430" t="str">
        <f>CONCATENATE('IB_1.1.sz.mell.'!A3)</f>
        <v>Tájékoztatató a 2020. évi költségvetés  III. negyedéves alakulásáról Összesen</v>
      </c>
      <c r="C9" s="431" t="str">
        <f ca="1">HYPERLINK(SUBSTITUTE(CELL("address",'IB_1.1.sz.mell.'!A1),"'",""),SUBSTITUTE(MID(CELL("address",'IB_1.1.sz.mell.'!A1),SEARCH("]",CELL("address",'IB_1.1.sz.mell.'!A1),1)+1,LEN(CELL("address",'IB_1.1.sz.mell.'!A1))-SEARCH("]",CELL("address",'IB_1.1.sz.mell.'!A1),1)),"'",""))</f>
        <v>IB_1.1.sz.mell.!$A$1</v>
      </c>
    </row>
    <row r="10" spans="1:3" ht="12.75">
      <c r="A10" s="430" t="s">
        <v>533</v>
      </c>
      <c r="B10" s="430" t="str">
        <f>'IB_1.2.sz.mell.'!A3</f>
        <v>Tájékoztatató a 2020. évi költségvetés  III. negyedéves alakulásáról Kötelező feladatok</v>
      </c>
      <c r="C10" s="431" t="str">
        <f ca="1">HYPERLINK(SUBSTITUTE(CELL("address",'IB_1.2.sz.mell.'!A1),"'",""),SUBSTITUTE(MID(CELL("address",'IB_1.2.sz.mell.'!A1),SEARCH("]",CELL("address",'IB_1.2.sz.mell.'!A1),1)+1,LEN(CELL("address",'IB_1.2.sz.mell.'!A1))-SEARCH("]",CELL("address",'IB_1.2.sz.mell.'!A1),1)),"'",""))</f>
        <v>IB_1.2.sz.mell.!$A$1</v>
      </c>
    </row>
    <row r="11" spans="1:3" ht="12.75">
      <c r="A11" s="430" t="s">
        <v>534</v>
      </c>
      <c r="B11" s="430" t="str">
        <f>'IB_1.3.sz.mell.'!A3</f>
        <v>Tájékoztatató a 2020. évi költségvetés  III. negyedéves alakulásáról Önként vállalt feladatok</v>
      </c>
      <c r="C11" s="431" t="str">
        <f ca="1">HYPERLINK(SUBSTITUTE(CELL("address",'IB_1.3.sz.mell.'!A1),"'",""),SUBSTITUTE(MID(CELL("address",'IB_1.3.sz.mell.'!A1),SEARCH("]",CELL("address",'IB_1.3.sz.mell.'!A1),1)+1,LEN(CELL("address",'IB_1.3.sz.mell.'!A1))-SEARCH("]",CELL("address",'IB_1.3.sz.mell.'!A1),1)),"'",""))</f>
        <v>IB_1.3.sz.mell.!$A$1</v>
      </c>
    </row>
    <row r="12" spans="1:3" ht="12.75">
      <c r="A12" s="430" t="s">
        <v>535</v>
      </c>
      <c r="B12" s="430" t="str">
        <f>'IB_1.4.sz.mell.'!A3</f>
        <v>Tájékoztatató a 2020. évi költségvetés  III. negyedéves alakulásáról Államigazgatási feladatok</v>
      </c>
      <c r="C12" s="431" t="str">
        <f ca="1">HYPERLINK(SUBSTITUTE(CELL("address",'IB_1.4.sz.mell.'!A1),"'",""),SUBSTITUTE(MID(CELL("address",'IB_1.4.sz.mell.'!A1),SEARCH("]",CELL("address",'IB_1.4.sz.mell.'!A1),1)+1,LEN(CELL("address",'IB_1.4.sz.mell.'!A1))-SEARCH("]",CELL("address",'IB_1.4.sz.mell.'!A1),1)),"'",""))</f>
        <v>IB_1.4.sz.mell.!$A$1</v>
      </c>
    </row>
    <row r="13" spans="1:3" ht="12.75">
      <c r="A13" s="430" t="s">
        <v>518</v>
      </c>
      <c r="B13" s="430" t="s">
        <v>547</v>
      </c>
      <c r="C13" s="431" t="str">
        <f ca="1">HYPERLINK(SUBSTITUTE(CELL("address",'IB_2.1.sz.mell'!A1),"'",""),SUBSTITUTE(MID(CELL("address",'IB_2.1.sz.mell'!A1),SEARCH("]",CELL("address",'IB_2.1.sz.mell'!A1),1)+1,LEN(CELL("address",'IB_2.1.sz.mell'!A1))-SEARCH("]",CELL("address",'IB_2.1.sz.mell'!A1),1)),"'",""))</f>
        <v>IB_2.1.sz.mell!$A$1</v>
      </c>
    </row>
    <row r="14" spans="1:3" ht="12.75">
      <c r="A14" s="430" t="s">
        <v>441</v>
      </c>
      <c r="B14" s="430" t="s">
        <v>548</v>
      </c>
      <c r="C14" s="431" t="str">
        <f ca="1">HYPERLINK(SUBSTITUTE(CELL("address",'IB_2.2.sz.mell'!A1),"'",""),SUBSTITUTE(MID(CELL("address",'IB_2.2.sz.mell'!A1),SEARCH("]",CELL("address",'IB_2.2.sz.mell'!A1),1)+1,LEN(CELL("address",'IB_2.2.sz.mell'!A1))-SEARCH("]",CELL("address",'IB_2.2.sz.mell'!A1),1)),"'",""))</f>
        <v>IB_2.2.sz.mell!$A$1</v>
      </c>
    </row>
    <row r="15" spans="1:3" ht="12.75">
      <c r="A15" s="430" t="s">
        <v>536</v>
      </c>
      <c r="B15" s="430" t="s">
        <v>537</v>
      </c>
      <c r="C15" s="431" t="str">
        <f ca="1">HYPERLINK(SUBSTITUTE(CELL("address",IB_ELLENŐRZÉS!A1),"'",""),SUBSTITUTE(MID(CELL("address",IB_ELLENŐRZÉS!A1),SEARCH("]",CELL("address",IB_ELLENŐRZÉS!A1),1)+1,LEN(CELL("address",IB_ELLENŐRZÉS!A1))-SEARCH("]",CELL("address",IB_ELLENŐRZÉS!A1),1)),"'",""))</f>
        <v>IB_ELLENŐRZÉS!$A$1</v>
      </c>
    </row>
    <row r="16" spans="1:3" ht="12.75">
      <c r="A16" s="430" t="s">
        <v>538</v>
      </c>
      <c r="B16" s="430" t="s">
        <v>0</v>
      </c>
      <c r="C16" s="431" t="str">
        <f ca="1">HYPERLINK(SUBSTITUTE(CELL("address",'IB_3.sz.mell.'!A1),"'",""),SUBSTITUTE(MID(CELL("address",'IB_3.sz.mell.'!A1),SEARCH("]",CELL("address",'IB_3.sz.mell.'!A1),1)+1,LEN(CELL("address",'IB_3.sz.mell.'!A1))-SEARCH("]",CELL("address",'IB_3.sz.mell.'!A1),1)),"'",""))</f>
        <v>IB_3.sz.mell.!$A$1</v>
      </c>
    </row>
    <row r="17" spans="1:3" ht="12.75">
      <c r="A17" s="430" t="s">
        <v>539</v>
      </c>
      <c r="B17" s="430" t="s">
        <v>1</v>
      </c>
      <c r="C17" s="431" t="str">
        <f ca="1">HYPERLINK(SUBSTITUTE(CELL("address",'IB_4.sz.mell.'!A1),"'",""),SUBSTITUTE(MID(CELL("address",'IB_4.sz.mell.'!A1),SEARCH("]",CELL("address",'IB_4.sz.mell.'!A1),1)+1,LEN(CELL("address",'IB_4.sz.mell.'!A1))-SEARCH("]",CELL("address",'IB_4.sz.mell.'!A1),1)),"'",""))</f>
        <v>IB_4.sz.mell.!$A$1</v>
      </c>
    </row>
    <row r="18" spans="1:3" ht="12.75">
      <c r="A18" s="430" t="s">
        <v>545</v>
      </c>
      <c r="B18" s="430" t="str">
        <f>'IB_5.sz.mell.'!A2</f>
        <v>Európai uniós támogatással megvalósuló projektek</v>
      </c>
      <c r="C18" s="431" t="str">
        <f ca="1">HYPERLINK(SUBSTITUTE(CELL("address",'IB_5.sz.mell.'!A1),"'",""),SUBSTITUTE(MID(CELL("address",'IB_5.sz.mell.'!A1),SEARCH("]",CELL("address",'IB_5.sz.mell.'!A1),1)+1,LEN(CELL("address",'IB_5.sz.mell.'!A1))-SEARCH("]",CELL("address",'IB_5.sz.mell.'!A1),1)),"'",""))</f>
        <v>IB_5.sz.mell.!$A$1</v>
      </c>
    </row>
    <row r="19" spans="1:3" ht="12.75">
      <c r="A19" s="430" t="s">
        <v>540</v>
      </c>
      <c r="B19" s="430" t="s">
        <v>596</v>
      </c>
      <c r="C19" s="431" t="str">
        <f ca="1">HYPERLINK(SUBSTITUTE(CELL("address",'IB_6.1.sz.mell'!A1),"'",""),SUBSTITUTE(MID(CELL("address",'IB_6.1.sz.mell'!A1),SEARCH("]",CELL("address",'IB_6.1.sz.mell'!A1),1)+1,LEN(CELL("address",'IB_6.1.sz.mell'!A1))-SEARCH("]",CELL("address",'IB_6.1.sz.mell'!A1),1)),"'",""))</f>
        <v>IB_6.1.sz.mell!$A$1</v>
      </c>
    </row>
    <row r="20" spans="1:3" ht="12.75">
      <c r="A20" s="430" t="s">
        <v>471</v>
      </c>
      <c r="B20" s="430" t="s">
        <v>597</v>
      </c>
      <c r="C20" s="431" t="str">
        <f ca="1">HYPERLINK(SUBSTITUTE(CELL("address",'IB_6.1.1.sz.mell'!A1),"'",""),SUBSTITUTE(MID(CELL("address",'IB_6.1.1.sz.mell'!A1),SEARCH("]",CELL("address",'IB_6.1.1.sz.mell'!A1),1)+1,LEN(CELL("address",'IB_6.1.1.sz.mell'!A1))-SEARCH("]",CELL("address",'IB_6.1.1.sz.mell'!A1),1)),"'",""))</f>
        <v>IB_6.1.1.sz.mell!$A$1</v>
      </c>
    </row>
    <row r="21" spans="1:3" ht="12.75">
      <c r="A21" s="430" t="s">
        <v>472</v>
      </c>
      <c r="B21" s="430" t="s">
        <v>598</v>
      </c>
      <c r="C21" s="431" t="str">
        <f ca="1">HYPERLINK(SUBSTITUTE(CELL("address",'IB_6.1.2.sz.mell'!A1),"'",""),SUBSTITUTE(MID(CELL("address",'IB_6.1.2.sz.mell'!A1),SEARCH("]",CELL("address",'IB_6.1.2.sz.mell'!A1),1)+1,LEN(CELL("address",'IB_6.1.2.sz.mell'!A1))-SEARCH("]",CELL("address",'IB_6.1.2.sz.mell'!A1),1)),"'",""))</f>
        <v>IB_6.1.2.sz.mell!$A$1</v>
      </c>
    </row>
    <row r="22" spans="1:3" ht="12.75">
      <c r="A22" s="430" t="s">
        <v>541</v>
      </c>
      <c r="B22" s="430" t="s">
        <v>599</v>
      </c>
      <c r="C22" s="431" t="str">
        <f ca="1">HYPERLINK(SUBSTITUTE(CELL("address",'IB_6.1.3.sz.mell'!A1),"'",""),SUBSTITUTE(MID(CELL("address",'IB_6.1.3.sz.mell'!A1),SEARCH("]",CELL("address",'IB_6.1.3.sz.mell'!A1),1)+1,LEN(CELL("address",'IB_6.1.3.sz.mell'!A1))-SEARCH("]",CELL("address",'IB_6.1.3.sz.mell'!A1),1)),"'",""))</f>
        <v>IB_6.1.3.sz.mell!$A$1</v>
      </c>
    </row>
    <row r="23" spans="1:3" ht="12.75">
      <c r="A23" s="430" t="s">
        <v>542</v>
      </c>
      <c r="B23" s="430" t="s">
        <v>600</v>
      </c>
      <c r="C23" s="431" t="str">
        <f ca="1">HYPERLINK(SUBSTITUTE(CELL("address",'IB_6.2.sz.mell'!A1),"'",""),SUBSTITUTE(MID(CELL("address",'IB_6.2.sz.mell'!A1),SEARCH("]",CELL("address",'IB_6.2.sz.mell'!A1),1)+1,LEN(CELL("address",'IB_6.2.sz.mell'!A1))-SEARCH("]",CELL("address",'IB_6.2.sz.mell'!A1),1)),"'",""))</f>
        <v>IB_6.2.sz.mell!$A$1</v>
      </c>
    </row>
    <row r="24" spans="1:3" ht="12.75">
      <c r="A24" s="430" t="s">
        <v>608</v>
      </c>
      <c r="B24" s="430" t="s">
        <v>601</v>
      </c>
      <c r="C24" s="431" t="str">
        <f ca="1">HYPERLINK(SUBSTITUTE(CELL("address",'IB_6.2.1.sz.mell'!A1),"'",""),SUBSTITUTE(MID(CELL("address",'IB_6.2.1.sz.mell'!A1),SEARCH("]",CELL("address",'IB_6.2.1.sz.mell'!A1),1)+1,LEN(CELL("address",'IB_6.2.1.sz.mell'!A1))-SEARCH("]",CELL("address",'IB_6.2.1.sz.mell'!A1),1)),"'",""))</f>
        <v>IB_6.2.1.sz.mell!$A$1</v>
      </c>
    </row>
    <row r="25" spans="1:3" ht="12.75">
      <c r="A25" s="430" t="s">
        <v>609</v>
      </c>
      <c r="B25" s="430" t="s">
        <v>602</v>
      </c>
      <c r="C25" s="431" t="str">
        <f ca="1">HYPERLINK(SUBSTITUTE(CELL("address",'IB_6.2.2.sz.mell'!A1),"'",""),SUBSTITUTE(MID(CELL("address",'IB_6.2.2.sz.mell'!A1),SEARCH("]",CELL("address",'IB_6.2.2.sz.mell'!A1),1)+1,LEN(CELL("address",'IB_6.2.2.sz.mell'!A1))-SEARCH("]",CELL("address",'IB_6.2.2.sz.mell'!A1),1)),"'",""))</f>
        <v>IB_6.2.2.sz.mell!$A$1</v>
      </c>
    </row>
    <row r="26" spans="1:3" ht="12.75">
      <c r="A26" s="430" t="s">
        <v>610</v>
      </c>
      <c r="B26" s="430" t="s">
        <v>603</v>
      </c>
      <c r="C26" s="431" t="str">
        <f ca="1">HYPERLINK(SUBSTITUTE(CELL("address",'IB_6.2.3.sz.mell'!A1),"'",""),SUBSTITUTE(MID(CELL("address",'IB_6.2.3.sz.mell'!A1),SEARCH("]",CELL("address",'IB_6.2.3.sz.mell'!A1),1)+1,LEN(CELL("address",'IB_6.2.3.sz.mell'!A1))-SEARCH("]",CELL("address",'IB_6.2.3.sz.mell'!A1),1)),"'",""))</f>
        <v>IB_6.2.3.sz.mell!$A$1</v>
      </c>
    </row>
    <row r="27" spans="1:3" ht="12.75">
      <c r="A27" s="430" t="s">
        <v>543</v>
      </c>
      <c r="B27" s="430" t="s">
        <v>604</v>
      </c>
      <c r="C27" s="431" t="str">
        <f ca="1">HYPERLINK(SUBSTITUTE(CELL("address",'IB_6.3.sz.mell'!A1),"'",""),SUBSTITUTE(MID(CELL("address",'IB_6.3.sz.mell'!A1),SEARCH("]",CELL("address",'IB_6.3.sz.mell'!A1),1)+1,LEN(CELL("address",'IB_6.3.sz.mell'!A1))-SEARCH("]",CELL("address",'IB_6.3.sz.mell'!A1),1)),"'",""))</f>
        <v>IB_6.3.sz.mell!$A$1</v>
      </c>
    </row>
    <row r="28" spans="1:3" ht="12.75">
      <c r="A28" s="430" t="s">
        <v>611</v>
      </c>
      <c r="B28" s="430" t="s">
        <v>605</v>
      </c>
      <c r="C28" s="431" t="str">
        <f ca="1">HYPERLINK(SUBSTITUTE(CELL("address",'IB_6.3.1.sz.mell'!A1),"'",""),SUBSTITUTE(MID(CELL("address",'IB_6.3.1.sz.mell'!A1),SEARCH("]",CELL("address",'IB_6.3.1.sz.mell'!A1),1)+1,LEN(CELL("address",'IB_6.3.1.sz.mell'!A1))-SEARCH("]",CELL("address",'IB_6.3.1.sz.mell'!A1),1)),"'",""))</f>
        <v>IB_6.3.1.sz.mell!$A$1</v>
      </c>
    </row>
    <row r="29" spans="1:3" ht="12.75">
      <c r="A29" s="430" t="s">
        <v>612</v>
      </c>
      <c r="B29" s="430" t="s">
        <v>606</v>
      </c>
      <c r="C29" s="431" t="str">
        <f ca="1">HYPERLINK(SUBSTITUTE(CELL("address",'IB_6.3.2.sz.mell'!A1),"'",""),SUBSTITUTE(MID(CELL("address",'IB_6.3.2.sz.mell'!A1),SEARCH("]",CELL("address",'IB_6.3.2.sz.mell'!A1),1)+1,LEN(CELL("address",'IB_6.3.2.sz.mell'!A1))-SEARCH("]",CELL("address",'IB_6.3.2.sz.mell'!A1),1)),"'",""))</f>
        <v>IB_6.3.2.sz.mell!$A$1</v>
      </c>
    </row>
    <row r="30" spans="1:3" ht="12.75">
      <c r="A30" s="430" t="s">
        <v>613</v>
      </c>
      <c r="B30" s="430" t="s">
        <v>607</v>
      </c>
      <c r="C30" s="431" t="str">
        <f ca="1">HYPERLINK(SUBSTITUTE(CELL("address",'IB_6.3.3.sz.mell'!A1),"'",""),SUBSTITUTE(MID(CELL("address",'IB_6.3.3.sz.mell'!A1),SEARCH("]",CELL("address",'IB_6.3.3.sz.mell'!A1),1)+1,LEN(CELL("address",'IB_6.3.3.sz.mell'!A1))-SEARCH("]",CELL("address",'IB_6.3.3.sz.mell'!A1),1)),"'",""))</f>
        <v>IB_6.3.3.sz.mell!$A$1</v>
      </c>
    </row>
    <row r="31" spans="1:3" ht="12.75">
      <c r="A31" s="430" t="s">
        <v>544</v>
      </c>
      <c r="B31" t="str">
        <f>'IB_7.sz.mell.'!A3</f>
        <v>Adatszolgáltatás 
az elismert tartozásállományról</v>
      </c>
      <c r="C31" s="431" t="str">
        <f ca="1">HYPERLINK(SUBSTITUTE(CELL("address",'IB_7.sz.mell.'!A1),"'",""),SUBSTITUTE(MID(CELL("address",'IB_7.sz.mell.'!A1),SEARCH("]",CELL("address",'IB_7.sz.mell.'!A1),1)+1,LEN(CELL("address",'IB_7.sz.mell.'!A1))-SEARCH("]",CELL("address",'IB_7.sz.mell.'!A1),1)),"'",""))</f>
        <v>IB_7.sz.mell.!$A$1</v>
      </c>
    </row>
  </sheetData>
  <sheetProtection/>
  <mergeCells count="2">
    <mergeCell ref="A2:C2"/>
    <mergeCell ref="A6:C6"/>
  </mergeCells>
  <printOptions/>
  <pageMargins left="0.7" right="0.7" top="0.75" bottom="0.75" header="0.3" footer="0.3"/>
  <pageSetup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view="pageBreakPreview" zoomScale="60" zoomScaleNormal="120" zoomScalePageLayoutView="0" workbookViewId="0" topLeftCell="A1">
      <selection activeCell="H13" sqref="H13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87" t="s">
        <v>102</v>
      </c>
      <c r="B1" s="83"/>
      <c r="C1" s="83"/>
      <c r="D1" s="83"/>
      <c r="E1" s="288" t="s">
        <v>106</v>
      </c>
    </row>
    <row r="2" spans="1:5" ht="12.75">
      <c r="A2" s="83"/>
      <c r="B2" s="83"/>
      <c r="C2" s="83"/>
      <c r="D2" s="83"/>
      <c r="E2" s="83"/>
    </row>
    <row r="3" spans="1:5" ht="12.75">
      <c r="A3" s="289"/>
      <c r="B3" s="290"/>
      <c r="C3" s="289"/>
      <c r="D3" s="291"/>
      <c r="E3" s="290"/>
    </row>
    <row r="4" spans="1:5" ht="15.75">
      <c r="A4" s="85" t="str">
        <f>+IB_ÖSSZEFÜGGÉSEK!A6</f>
        <v>2020. évi eredeti előirányzat BEVÉTELEK</v>
      </c>
      <c r="B4" s="292"/>
      <c r="C4" s="293"/>
      <c r="D4" s="291"/>
      <c r="E4" s="290"/>
    </row>
    <row r="5" spans="1:5" ht="12.75">
      <c r="A5" s="289"/>
      <c r="B5" s="290"/>
      <c r="C5" s="289"/>
      <c r="D5" s="291"/>
      <c r="E5" s="290"/>
    </row>
    <row r="6" spans="1:5" ht="12.75">
      <c r="A6" s="289" t="s">
        <v>476</v>
      </c>
      <c r="B6" s="290">
        <f>+'IB_1.1.sz.mell.'!C68</f>
        <v>397466636</v>
      </c>
      <c r="C6" s="289" t="s">
        <v>442</v>
      </c>
      <c r="D6" s="291">
        <f>+'IB_2.1.sz.mell'!C18+'IB_2.2.sz.mell'!C17</f>
        <v>397466636</v>
      </c>
      <c r="E6" s="290">
        <f>+B6-D6</f>
        <v>0</v>
      </c>
    </row>
    <row r="7" spans="1:5" ht="12.75">
      <c r="A7" s="289" t="s">
        <v>492</v>
      </c>
      <c r="B7" s="290">
        <f>+'IB_1.1.sz.mell.'!C92</f>
        <v>178105218</v>
      </c>
      <c r="C7" s="289" t="s">
        <v>448</v>
      </c>
      <c r="D7" s="291">
        <f>+'IB_2.1.sz.mell'!C29+'IB_2.2.sz.mell'!C30</f>
        <v>178105218</v>
      </c>
      <c r="E7" s="290">
        <f>+B7-D7</f>
        <v>0</v>
      </c>
    </row>
    <row r="8" spans="1:5" ht="12.75">
      <c r="A8" s="289" t="s">
        <v>493</v>
      </c>
      <c r="B8" s="290">
        <f>+'IB_1.1.sz.mell.'!C93</f>
        <v>575571854</v>
      </c>
      <c r="C8" s="289" t="s">
        <v>449</v>
      </c>
      <c r="D8" s="291">
        <f>+'IB_2.1.sz.mell'!C30+'IB_2.2.sz.mell'!C31</f>
        <v>575571854</v>
      </c>
      <c r="E8" s="290">
        <f>+B8-D8</f>
        <v>0</v>
      </c>
    </row>
    <row r="9" spans="1:5" ht="12.75">
      <c r="A9" s="289"/>
      <c r="B9" s="290"/>
      <c r="C9" s="289"/>
      <c r="D9" s="291"/>
      <c r="E9" s="290"/>
    </row>
    <row r="10" spans="1:5" ht="15.75">
      <c r="A10" s="85" t="str">
        <f>+IB_ÖSSZEFÜGGÉSEK!A13</f>
        <v>2020. évi módosított előirányzat BEVÉTELEK</v>
      </c>
      <c r="B10" s="292"/>
      <c r="C10" s="293"/>
      <c r="D10" s="291"/>
      <c r="E10" s="290"/>
    </row>
    <row r="11" spans="1:5" ht="12.75">
      <c r="A11" s="289"/>
      <c r="B11" s="290"/>
      <c r="C11" s="289"/>
      <c r="D11" s="291"/>
      <c r="E11" s="290"/>
    </row>
    <row r="12" spans="1:5" ht="12.75">
      <c r="A12" s="289" t="s">
        <v>477</v>
      </c>
      <c r="B12" s="290">
        <f>+'IB_1.1.sz.mell.'!D68</f>
        <v>421936757</v>
      </c>
      <c r="C12" s="289" t="s">
        <v>443</v>
      </c>
      <c r="D12" s="291">
        <f>+'IB_2.1.sz.mell'!D18+'IB_2.2.sz.mell'!D17</f>
        <v>421936757</v>
      </c>
      <c r="E12" s="290">
        <f>+B12-D12</f>
        <v>0</v>
      </c>
    </row>
    <row r="13" spans="1:5" ht="12.75">
      <c r="A13" s="289" t="s">
        <v>478</v>
      </c>
      <c r="B13" s="290">
        <f>+'IB_1.1.sz.mell.'!D92</f>
        <v>179407273</v>
      </c>
      <c r="C13" s="289" t="s">
        <v>450</v>
      </c>
      <c r="D13" s="291">
        <f>+'IB_2.1.sz.mell'!D29+'IB_2.2.sz.mell'!D30</f>
        <v>179407273</v>
      </c>
      <c r="E13" s="290">
        <f>+B13-D13</f>
        <v>0</v>
      </c>
    </row>
    <row r="14" spans="1:5" ht="12.75">
      <c r="A14" s="289" t="s">
        <v>479</v>
      </c>
      <c r="B14" s="290">
        <f>+'IB_1.1.sz.mell.'!D93</f>
        <v>601344030</v>
      </c>
      <c r="C14" s="289" t="s">
        <v>451</v>
      </c>
      <c r="D14" s="291">
        <f>+'IB_2.1.sz.mell'!D30+'IB_2.2.sz.mell'!D31</f>
        <v>601344030</v>
      </c>
      <c r="E14" s="290">
        <f>+B14-D14</f>
        <v>0</v>
      </c>
    </row>
    <row r="15" spans="1:5" ht="12.75">
      <c r="A15" s="289"/>
      <c r="B15" s="290"/>
      <c r="C15" s="289"/>
      <c r="D15" s="291"/>
      <c r="E15" s="290"/>
    </row>
    <row r="16" spans="1:5" ht="14.25">
      <c r="A16" s="294" t="str">
        <f>+IB_ÖSSZEFÜGGÉSEK!A19</f>
        <v>2020. III. név teljesítés BEVÉTELEK</v>
      </c>
      <c r="B16" s="84"/>
      <c r="C16" s="293"/>
      <c r="D16" s="291"/>
      <c r="E16" s="290"/>
    </row>
    <row r="17" spans="1:5" ht="12.75">
      <c r="A17" s="289"/>
      <c r="B17" s="290"/>
      <c r="C17" s="289"/>
      <c r="D17" s="291"/>
      <c r="E17" s="290"/>
    </row>
    <row r="18" spans="1:5" ht="12.75">
      <c r="A18" s="289" t="s">
        <v>480</v>
      </c>
      <c r="B18" s="290">
        <f>+'IB_1.1.sz.mell.'!E68</f>
        <v>375794691</v>
      </c>
      <c r="C18" s="289" t="s">
        <v>444</v>
      </c>
      <c r="D18" s="291">
        <f>+'IB_2.1.sz.mell'!E18+'IB_2.2.sz.mell'!E17</f>
        <v>375794691</v>
      </c>
      <c r="E18" s="290">
        <f>+B18-D18</f>
        <v>0</v>
      </c>
    </row>
    <row r="19" spans="1:5" ht="12.75">
      <c r="A19" s="289" t="s">
        <v>481</v>
      </c>
      <c r="B19" s="290">
        <f>+'IB_1.1.sz.mell.'!E92</f>
        <v>179407273</v>
      </c>
      <c r="C19" s="289" t="s">
        <v>452</v>
      </c>
      <c r="D19" s="291">
        <f>+'IB_2.1.sz.mell'!E29+'IB_2.2.sz.mell'!E30</f>
        <v>179407273</v>
      </c>
      <c r="E19" s="290">
        <f>+B19-D19</f>
        <v>0</v>
      </c>
    </row>
    <row r="20" spans="1:5" ht="12.75">
      <c r="A20" s="289" t="s">
        <v>482</v>
      </c>
      <c r="B20" s="290">
        <f>+'IB_1.1.sz.mell.'!E93</f>
        <v>555201964</v>
      </c>
      <c r="C20" s="289" t="s">
        <v>453</v>
      </c>
      <c r="D20" s="291">
        <f>+'IB_2.1.sz.mell'!E30+'IB_2.2.sz.mell'!E31</f>
        <v>555201964</v>
      </c>
      <c r="E20" s="290">
        <f>+B20-D20</f>
        <v>0</v>
      </c>
    </row>
    <row r="21" spans="1:5" ht="12.75">
      <c r="A21" s="289"/>
      <c r="B21" s="290"/>
      <c r="C21" s="289"/>
      <c r="D21" s="291"/>
      <c r="E21" s="290"/>
    </row>
    <row r="22" spans="1:5" ht="15.75">
      <c r="A22" s="85" t="str">
        <f>+IB_ÖSSZEFÜGGÉSEK!A25</f>
        <v>2020. évi eredeti előirányzat KIADÁSOK</v>
      </c>
      <c r="B22" s="292"/>
      <c r="C22" s="293"/>
      <c r="D22" s="291"/>
      <c r="E22" s="290"/>
    </row>
    <row r="23" spans="1:5" ht="12.75">
      <c r="A23" s="289"/>
      <c r="B23" s="290"/>
      <c r="C23" s="289"/>
      <c r="D23" s="291"/>
      <c r="E23" s="290"/>
    </row>
    <row r="24" spans="1:5" ht="12.75">
      <c r="A24" s="289" t="s">
        <v>494</v>
      </c>
      <c r="B24" s="290">
        <f>+'IB_1.1.sz.mell.'!C135</f>
        <v>571512756</v>
      </c>
      <c r="C24" s="289" t="s">
        <v>445</v>
      </c>
      <c r="D24" s="291">
        <f>+'IB_2.1.sz.mell'!G18+'IB_2.2.sz.mell'!G17</f>
        <v>571512756</v>
      </c>
      <c r="E24" s="290">
        <f>+B24-D24</f>
        <v>0</v>
      </c>
    </row>
    <row r="25" spans="1:5" ht="12.75">
      <c r="A25" s="289" t="s">
        <v>484</v>
      </c>
      <c r="B25" s="290">
        <f>+'IB_1.1.sz.mell.'!C160</f>
        <v>4059098</v>
      </c>
      <c r="C25" s="289" t="s">
        <v>454</v>
      </c>
      <c r="D25" s="291">
        <f>+'IB_2.1.sz.mell'!G29+'IB_2.2.sz.mell'!G30</f>
        <v>4059098</v>
      </c>
      <c r="E25" s="290">
        <f>+B25-D25</f>
        <v>0</v>
      </c>
    </row>
    <row r="26" spans="1:5" ht="12.75">
      <c r="A26" s="289" t="s">
        <v>485</v>
      </c>
      <c r="B26" s="290">
        <f>+'IB_1.1.sz.mell.'!C161</f>
        <v>575571854</v>
      </c>
      <c r="C26" s="289" t="s">
        <v>455</v>
      </c>
      <c r="D26" s="291">
        <f>+'IB_2.1.sz.mell'!G30+'IB_2.2.sz.mell'!G31</f>
        <v>575571854</v>
      </c>
      <c r="E26" s="290">
        <f>+B26-D26</f>
        <v>0</v>
      </c>
    </row>
    <row r="27" spans="1:5" ht="12.75">
      <c r="A27" s="289"/>
      <c r="B27" s="290"/>
      <c r="C27" s="289"/>
      <c r="D27" s="291"/>
      <c r="E27" s="290"/>
    </row>
    <row r="28" spans="1:5" ht="15.75">
      <c r="A28" s="85" t="str">
        <f>+IB_ÖSSZEFÜGGÉSEK!A31</f>
        <v>2020. évi módosított előirányzat KIADÁSOK</v>
      </c>
      <c r="B28" s="292"/>
      <c r="C28" s="293"/>
      <c r="D28" s="291"/>
      <c r="E28" s="290"/>
    </row>
    <row r="29" spans="1:5" ht="12.75">
      <c r="A29" s="289"/>
      <c r="B29" s="290"/>
      <c r="C29" s="289"/>
      <c r="D29" s="291"/>
      <c r="E29" s="290"/>
    </row>
    <row r="30" spans="1:5" ht="12.75">
      <c r="A30" s="289" t="s">
        <v>486</v>
      </c>
      <c r="B30" s="290">
        <f>+'IB_1.1.sz.mell.'!D135</f>
        <v>597284932</v>
      </c>
      <c r="C30" s="289" t="s">
        <v>446</v>
      </c>
      <c r="D30" s="291">
        <f>+'IB_2.1.sz.mell'!H18+'IB_2.2.sz.mell'!H17</f>
        <v>597284932</v>
      </c>
      <c r="E30" s="290">
        <f>+B30-D30</f>
        <v>0</v>
      </c>
    </row>
    <row r="31" spans="1:5" ht="12.75">
      <c r="A31" s="289" t="s">
        <v>487</v>
      </c>
      <c r="B31" s="290">
        <f>+'IB_1.1.sz.mell.'!D160</f>
        <v>4059098</v>
      </c>
      <c r="C31" s="289" t="s">
        <v>456</v>
      </c>
      <c r="D31" s="291">
        <f>+'IB_2.1.sz.mell'!H29+'IB_2.2.sz.mell'!H30</f>
        <v>4059098</v>
      </c>
      <c r="E31" s="290">
        <f>+B31-D31</f>
        <v>0</v>
      </c>
    </row>
    <row r="32" spans="1:5" ht="12.75">
      <c r="A32" s="289" t="s">
        <v>488</v>
      </c>
      <c r="B32" s="290">
        <f>+'IB_1.1.sz.mell.'!D161</f>
        <v>601344030</v>
      </c>
      <c r="C32" s="289" t="s">
        <v>457</v>
      </c>
      <c r="D32" s="291">
        <f>+'IB_2.1.sz.mell'!H30+'IB_2.2.sz.mell'!H31</f>
        <v>601344030</v>
      </c>
      <c r="E32" s="290">
        <f>+B32-D32</f>
        <v>0</v>
      </c>
    </row>
    <row r="33" spans="1:5" ht="12.75">
      <c r="A33" s="289"/>
      <c r="B33" s="290"/>
      <c r="C33" s="289"/>
      <c r="D33" s="291"/>
      <c r="E33" s="290"/>
    </row>
    <row r="34" spans="1:5" ht="15.75">
      <c r="A34" s="295" t="str">
        <f>+IB_ÖSSZEFÜGGÉSEK!A37</f>
        <v>2020. III. név teljesítés KIADÁSOK</v>
      </c>
      <c r="B34" s="292"/>
      <c r="C34" s="293"/>
      <c r="D34" s="291"/>
      <c r="E34" s="290"/>
    </row>
    <row r="35" spans="1:5" ht="12.75">
      <c r="A35" s="289"/>
      <c r="B35" s="290"/>
      <c r="C35" s="289"/>
      <c r="D35" s="291"/>
      <c r="E35" s="290"/>
    </row>
    <row r="36" spans="1:5" ht="12.75">
      <c r="A36" s="289" t="s">
        <v>489</v>
      </c>
      <c r="B36" s="290">
        <f>+'IB_1.1.sz.mell.'!E135</f>
        <v>276419790</v>
      </c>
      <c r="C36" s="289" t="s">
        <v>447</v>
      </c>
      <c r="D36" s="291">
        <f>+'IB_2.1.sz.mell'!I18+'IB_2.2.sz.mell'!I17</f>
        <v>276419790</v>
      </c>
      <c r="E36" s="290">
        <f>+B36-D36</f>
        <v>0</v>
      </c>
    </row>
    <row r="37" spans="1:5" ht="12.75">
      <c r="A37" s="289" t="s">
        <v>490</v>
      </c>
      <c r="B37" s="290">
        <f>+'IB_1.1.sz.mell.'!E160</f>
        <v>4059098</v>
      </c>
      <c r="C37" s="289" t="s">
        <v>458</v>
      </c>
      <c r="D37" s="291">
        <f>+'IB_2.1.sz.mell'!I29+'IB_2.2.sz.mell'!I30</f>
        <v>4059098</v>
      </c>
      <c r="E37" s="290">
        <f>+B37-D37</f>
        <v>0</v>
      </c>
    </row>
    <row r="38" spans="1:5" ht="12.75">
      <c r="A38" s="289" t="s">
        <v>495</v>
      </c>
      <c r="B38" s="290">
        <f>+'IB_1.1.sz.mell.'!E161</f>
        <v>280478888</v>
      </c>
      <c r="C38" s="289" t="s">
        <v>459</v>
      </c>
      <c r="D38" s="291">
        <f>+'IB_2.1.sz.mell'!I30+'IB_2.2.sz.mell'!I31</f>
        <v>280478888</v>
      </c>
      <c r="E38" s="290">
        <f>+B38-D38</f>
        <v>0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BreakPreview" zoomScale="60" zoomScaleNormal="120" workbookViewId="0" topLeftCell="A4">
      <selection activeCell="J20" sqref="J20"/>
    </sheetView>
  </sheetViews>
  <sheetFormatPr defaultColWidth="9.00390625" defaultRowHeight="12.75"/>
  <cols>
    <col min="1" max="1" width="47.125" style="27" customWidth="1"/>
    <col min="2" max="2" width="15.625" style="26" customWidth="1"/>
    <col min="3" max="3" width="16.375" style="26" customWidth="1"/>
    <col min="4" max="5" width="18.00390625" style="26" customWidth="1"/>
    <col min="6" max="6" width="16.625" style="26" customWidth="1"/>
    <col min="7" max="7" width="18.875" style="32" customWidth="1"/>
    <col min="8" max="8" width="12.875" style="26" customWidth="1"/>
    <col min="9" max="16384" width="9.375" style="26" customWidth="1"/>
  </cols>
  <sheetData>
    <row r="1" spans="1:7" ht="21.75" customHeight="1">
      <c r="A1" s="395"/>
      <c r="B1" s="537" t="str">
        <f>CONCATENATE("3. melléklet ",'[3]IB_ALAPADATOK'!A7," ",'[3]IB_ALAPADATOK'!B7," ",'[3]IB_ALAPADATOK'!C7," ",'[3]IB_ALAPADATOK'!D7)</f>
        <v>3. melléklet a 2020. III. negyedévi költségvetési tájékoztatóhoz</v>
      </c>
      <c r="C1" s="538"/>
      <c r="D1" s="538"/>
      <c r="E1" s="538"/>
      <c r="F1" s="538"/>
      <c r="G1" s="538"/>
    </row>
    <row r="2" spans="1:7" ht="12.75">
      <c r="A2" s="395"/>
      <c r="B2" s="396"/>
      <c r="C2" s="396"/>
      <c r="D2" s="396"/>
      <c r="E2" s="396"/>
      <c r="F2" s="396"/>
      <c r="G2" s="396"/>
    </row>
    <row r="3" spans="1:7" ht="25.5" customHeight="1">
      <c r="A3" s="536" t="s">
        <v>0</v>
      </c>
      <c r="B3" s="536"/>
      <c r="C3" s="536"/>
      <c r="D3" s="536"/>
      <c r="E3" s="536"/>
      <c r="F3" s="536"/>
      <c r="G3" s="536"/>
    </row>
    <row r="4" spans="1:7" ht="22.5" customHeight="1" thickBot="1">
      <c r="A4" s="395"/>
      <c r="B4" s="396"/>
      <c r="C4" s="396"/>
      <c r="D4" s="396"/>
      <c r="E4" s="396"/>
      <c r="F4" s="396"/>
      <c r="G4" s="397" t="str">
        <f>'[3]IB_2.2.sz.mell'!I2</f>
        <v> Forintban!</v>
      </c>
    </row>
    <row r="5" spans="1:7" s="28" customFormat="1" ht="44.25" customHeight="1" thickBot="1">
      <c r="A5" s="398" t="s">
        <v>51</v>
      </c>
      <c r="B5" s="364" t="s">
        <v>52</v>
      </c>
      <c r="C5" s="364" t="s">
        <v>53</v>
      </c>
      <c r="D5" s="364" t="str">
        <f>+CONCATENATE("Felhasználás   ",LEFT('[3]IB_ÖSSZEFÜGGÉSEK'!A6,4)-1,". XII. 31-ig")</f>
        <v>Felhasználás   2019. XII. 31-ig</v>
      </c>
      <c r="E5" s="364" t="str">
        <f>+CONCATENATE(LEFT('[3]IB_ÖSSZEFÜGGÉSEK'!A6,4),". évi",CHAR(10),"módosított előirányzat")</f>
        <v>2020. évi
módosított előirányzat</v>
      </c>
      <c r="F5" s="364" t="str">
        <f>+CONCATENATE("Teljesítés",CHAR(10),LEFT('[3]IB_ÖSSZEFÜGGÉSEK'!A6,4),". IX. 30-ig")</f>
        <v>Teljesítés
2020. IX. 30-ig</v>
      </c>
      <c r="G5" s="365" t="str">
        <f>+CONCATENATE("Összes teljesítés",CHAR(10),LEFT('[3]IB_ÖSSZEFÜGGÉSEK'!A6,4),". IX. 30-ig")</f>
        <v>Összes teljesítés
2020. IX. 30-ig</v>
      </c>
    </row>
    <row r="6" spans="1:7" s="32" customFormat="1" ht="12" customHeight="1" thickBot="1">
      <c r="A6" s="399" t="s">
        <v>402</v>
      </c>
      <c r="B6" s="400" t="s">
        <v>403</v>
      </c>
      <c r="C6" s="400" t="s">
        <v>404</v>
      </c>
      <c r="D6" s="400" t="s">
        <v>406</v>
      </c>
      <c r="E6" s="400" t="s">
        <v>405</v>
      </c>
      <c r="F6" s="400" t="s">
        <v>407</v>
      </c>
      <c r="G6" s="401" t="s">
        <v>460</v>
      </c>
    </row>
    <row r="7" spans="1:7" ht="25.5" customHeight="1">
      <c r="A7" s="236" t="s">
        <v>559</v>
      </c>
      <c r="B7" s="21">
        <v>901700</v>
      </c>
      <c r="C7" s="238" t="s">
        <v>560</v>
      </c>
      <c r="D7" s="21"/>
      <c r="E7" s="21">
        <v>901700</v>
      </c>
      <c r="F7" s="21">
        <v>554692</v>
      </c>
      <c r="G7" s="33">
        <f>D7+F7</f>
        <v>554692</v>
      </c>
    </row>
    <row r="8" spans="1:7" ht="15.75" customHeight="1">
      <c r="A8" s="236" t="s">
        <v>561</v>
      </c>
      <c r="B8" s="21">
        <v>800100</v>
      </c>
      <c r="C8" s="238" t="s">
        <v>560</v>
      </c>
      <c r="D8" s="21"/>
      <c r="E8" s="21">
        <v>800100</v>
      </c>
      <c r="F8" s="21">
        <v>889257</v>
      </c>
      <c r="G8" s="33">
        <f aca="true" t="shared" si="0" ref="G8:G16">D8+F8</f>
        <v>889257</v>
      </c>
    </row>
    <row r="9" spans="1:7" ht="15.75" customHeight="1">
      <c r="A9" s="236" t="s">
        <v>562</v>
      </c>
      <c r="B9" s="21">
        <v>20714000</v>
      </c>
      <c r="C9" s="238" t="s">
        <v>560</v>
      </c>
      <c r="D9" s="21"/>
      <c r="E9" s="21">
        <v>4364000</v>
      </c>
      <c r="F9" s="21">
        <v>3701309</v>
      </c>
      <c r="G9" s="33">
        <f t="shared" si="0"/>
        <v>3701309</v>
      </c>
    </row>
    <row r="10" spans="1:7" ht="24.75" customHeight="1">
      <c r="A10" s="237" t="s">
        <v>563</v>
      </c>
      <c r="B10" s="21">
        <v>2616150</v>
      </c>
      <c r="C10" s="238" t="s">
        <v>560</v>
      </c>
      <c r="D10" s="21"/>
      <c r="E10" s="21">
        <v>2616150</v>
      </c>
      <c r="F10" s="21">
        <v>2152426</v>
      </c>
      <c r="G10" s="33">
        <f t="shared" si="0"/>
        <v>2152426</v>
      </c>
    </row>
    <row r="11" spans="1:7" ht="15.75" customHeight="1">
      <c r="A11" s="236" t="s">
        <v>564</v>
      </c>
      <c r="B11" s="21">
        <v>127000</v>
      </c>
      <c r="C11" s="238" t="s">
        <v>560</v>
      </c>
      <c r="D11" s="21"/>
      <c r="E11" s="21">
        <v>127000</v>
      </c>
      <c r="F11" s="21">
        <v>0</v>
      </c>
      <c r="G11" s="33">
        <f t="shared" si="0"/>
        <v>0</v>
      </c>
    </row>
    <row r="12" spans="1:7" ht="15.75" customHeight="1">
      <c r="A12" s="237" t="s">
        <v>565</v>
      </c>
      <c r="B12" s="21">
        <v>29400</v>
      </c>
      <c r="C12" s="238" t="s">
        <v>560</v>
      </c>
      <c r="D12" s="21"/>
      <c r="E12" s="21">
        <v>29400</v>
      </c>
      <c r="F12" s="21">
        <v>32390</v>
      </c>
      <c r="G12" s="33">
        <f t="shared" si="0"/>
        <v>32390</v>
      </c>
    </row>
    <row r="13" spans="1:7" ht="15.75" customHeight="1">
      <c r="A13" s="237" t="s">
        <v>594</v>
      </c>
      <c r="B13" s="21">
        <v>0</v>
      </c>
      <c r="C13" s="238" t="s">
        <v>560</v>
      </c>
      <c r="D13" s="21"/>
      <c r="E13" s="21">
        <v>0</v>
      </c>
      <c r="F13" s="21">
        <v>89000</v>
      </c>
      <c r="G13" s="33">
        <f t="shared" si="0"/>
        <v>89000</v>
      </c>
    </row>
    <row r="14" spans="1:7" ht="15.75" customHeight="1">
      <c r="A14" s="237" t="s">
        <v>595</v>
      </c>
      <c r="B14" s="21"/>
      <c r="C14" s="238" t="s">
        <v>560</v>
      </c>
      <c r="D14" s="21"/>
      <c r="E14" s="21"/>
      <c r="F14" s="21">
        <v>58080</v>
      </c>
      <c r="G14" s="33">
        <f t="shared" si="0"/>
        <v>58080</v>
      </c>
    </row>
    <row r="15" spans="1:7" ht="15.75" customHeight="1">
      <c r="A15" s="236" t="s">
        <v>566</v>
      </c>
      <c r="B15" s="21">
        <v>127000</v>
      </c>
      <c r="C15" s="238" t="s">
        <v>560</v>
      </c>
      <c r="D15" s="21"/>
      <c r="E15" s="21">
        <v>127000</v>
      </c>
      <c r="F15" s="21">
        <v>89000</v>
      </c>
      <c r="G15" s="33">
        <f t="shared" si="0"/>
        <v>89000</v>
      </c>
    </row>
    <row r="16" spans="1:7" ht="15.75" customHeight="1">
      <c r="A16" s="472" t="s">
        <v>567</v>
      </c>
      <c r="B16" s="473">
        <f>SUM(B7:B15)</f>
        <v>25315350</v>
      </c>
      <c r="C16" s="474"/>
      <c r="D16" s="473"/>
      <c r="E16" s="473">
        <f>SUM(E7:E15)</f>
        <v>8965350</v>
      </c>
      <c r="F16" s="473">
        <f>SUM(F7:F15)</f>
        <v>7566154</v>
      </c>
      <c r="G16" s="475">
        <f t="shared" si="0"/>
        <v>7566154</v>
      </c>
    </row>
    <row r="17" spans="1:7" ht="15.75" customHeight="1">
      <c r="A17" s="236" t="s">
        <v>568</v>
      </c>
      <c r="B17" s="21">
        <v>2980665</v>
      </c>
      <c r="C17" s="238" t="s">
        <v>560</v>
      </c>
      <c r="D17" s="21"/>
      <c r="E17" s="482">
        <v>2980665</v>
      </c>
      <c r="F17" s="21"/>
      <c r="G17" s="33">
        <v>0</v>
      </c>
    </row>
    <row r="18" spans="1:7" ht="15.75" customHeight="1">
      <c r="A18" s="236" t="s">
        <v>569</v>
      </c>
      <c r="B18" s="21">
        <v>121040</v>
      </c>
      <c r="C18" s="238" t="s">
        <v>560</v>
      </c>
      <c r="D18" s="21"/>
      <c r="E18" s="482">
        <v>121040</v>
      </c>
      <c r="F18" s="21"/>
      <c r="G18" s="33">
        <v>0</v>
      </c>
    </row>
    <row r="19" spans="1:7" ht="15.75" customHeight="1">
      <c r="A19" s="236" t="s">
        <v>570</v>
      </c>
      <c r="B19" s="21">
        <v>130000</v>
      </c>
      <c r="C19" s="238" t="s">
        <v>560</v>
      </c>
      <c r="D19" s="21"/>
      <c r="E19" s="482">
        <v>130000</v>
      </c>
      <c r="F19" s="21">
        <v>95000</v>
      </c>
      <c r="G19" s="33">
        <v>95000</v>
      </c>
    </row>
    <row r="20" spans="1:7" ht="15.75" customHeight="1">
      <c r="A20" s="236" t="s">
        <v>571</v>
      </c>
      <c r="B20" s="21">
        <v>950900</v>
      </c>
      <c r="C20" s="238" t="s">
        <v>560</v>
      </c>
      <c r="D20" s="21"/>
      <c r="E20" s="482">
        <v>950900</v>
      </c>
      <c r="F20" s="21"/>
      <c r="G20" s="33"/>
    </row>
    <row r="21" spans="1:7" ht="15.75" customHeight="1">
      <c r="A21" s="236" t="s">
        <v>572</v>
      </c>
      <c r="B21" s="21">
        <v>3979011</v>
      </c>
      <c r="C21" s="238" t="s">
        <v>560</v>
      </c>
      <c r="D21" s="21"/>
      <c r="E21" s="21">
        <v>3979011</v>
      </c>
      <c r="F21" s="21">
        <v>3937000</v>
      </c>
      <c r="G21" s="33">
        <v>3937000</v>
      </c>
    </row>
    <row r="22" spans="1:7" ht="15.75" customHeight="1">
      <c r="A22" s="236" t="s">
        <v>573</v>
      </c>
      <c r="B22" s="38">
        <v>134665220</v>
      </c>
      <c r="C22" s="239" t="s">
        <v>560</v>
      </c>
      <c r="D22" s="38">
        <v>108313173</v>
      </c>
      <c r="E22" s="21">
        <v>23325087</v>
      </c>
      <c r="F22" s="21"/>
      <c r="G22" s="33">
        <v>108313173</v>
      </c>
    </row>
    <row r="23" spans="1:7" ht="15.75" customHeight="1">
      <c r="A23" s="236" t="s">
        <v>579</v>
      </c>
      <c r="B23" s="38">
        <v>30000000</v>
      </c>
      <c r="C23" s="239" t="s">
        <v>560</v>
      </c>
      <c r="D23" s="38"/>
      <c r="E23" s="21">
        <v>3556000</v>
      </c>
      <c r="F23" s="21"/>
      <c r="G23" s="33"/>
    </row>
    <row r="24" spans="1:7" ht="15.75" customHeight="1">
      <c r="A24" s="236" t="s">
        <v>574</v>
      </c>
      <c r="B24" s="21">
        <v>1143000</v>
      </c>
      <c r="C24" s="238" t="s">
        <v>560</v>
      </c>
      <c r="D24" s="21"/>
      <c r="E24" s="21">
        <v>1143000</v>
      </c>
      <c r="F24" s="21"/>
      <c r="G24" s="33"/>
    </row>
    <row r="25" spans="1:7" ht="15.75" customHeight="1" thickBot="1">
      <c r="A25" s="472" t="s">
        <v>575</v>
      </c>
      <c r="B25" s="473">
        <f>SUM(B17:B24)</f>
        <v>173969836</v>
      </c>
      <c r="C25" s="474"/>
      <c r="D25" s="473">
        <f>SUM(D17:D24)</f>
        <v>108313173</v>
      </c>
      <c r="E25" s="473">
        <f>SUM(E17:E24)</f>
        <v>36185703</v>
      </c>
      <c r="F25" s="473">
        <f>SUM(F17:F24)</f>
        <v>4032000</v>
      </c>
      <c r="G25" s="475">
        <f>SUM(G17:G24)</f>
        <v>112345173</v>
      </c>
    </row>
    <row r="26" spans="1:7" s="36" customFormat="1" ht="18" customHeight="1" thickBot="1">
      <c r="A26" s="72" t="s">
        <v>50</v>
      </c>
      <c r="B26" s="35">
        <f>B16+B25</f>
        <v>199285186</v>
      </c>
      <c r="C26" s="49"/>
      <c r="D26" s="35">
        <f>SUM(D7:D25)</f>
        <v>216626346</v>
      </c>
      <c r="E26" s="35">
        <f>E16+E25</f>
        <v>45151053</v>
      </c>
      <c r="F26" s="35">
        <f>F16+F25</f>
        <v>11598154</v>
      </c>
      <c r="G26" s="35">
        <f>G16+G25</f>
        <v>119911327</v>
      </c>
    </row>
  </sheetData>
  <sheetProtection/>
  <mergeCells count="2">
    <mergeCell ref="A3:G3"/>
    <mergeCell ref="B1:G1"/>
  </mergeCells>
  <printOptions horizontalCentered="1"/>
  <pageMargins left="0.61" right="0.52" top="1.02" bottom="0.984251968503937" header="0.7874015748031497" footer="0.7874015748031497"/>
  <pageSetup horizontalDpi="300" verticalDpi="300" orientation="landscape" paperSize="9" scale="96" r:id="rId1"/>
  <headerFooter alignWithMargins="0">
    <oddHeader xml:space="preserve">&amp;R&amp;"Times New Roman CE,Félkövér dőlt"&amp;11 3. melléklet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9"/>
  <sheetViews>
    <sheetView view="pageBreakPreview" zoomScale="60" zoomScaleNormal="120" workbookViewId="0" topLeftCell="A1">
      <selection activeCell="J13" sqref="J13"/>
    </sheetView>
  </sheetViews>
  <sheetFormatPr defaultColWidth="9.00390625" defaultRowHeight="12.75"/>
  <cols>
    <col min="1" max="1" width="54.125" style="27" customWidth="1"/>
    <col min="2" max="2" width="15.625" style="26" customWidth="1"/>
    <col min="3" max="3" width="16.375" style="26" customWidth="1"/>
    <col min="4" max="5" width="18.00390625" style="26" customWidth="1"/>
    <col min="6" max="6" width="16.625" style="26" customWidth="1"/>
    <col min="7" max="7" width="18.875" style="26" customWidth="1"/>
    <col min="8" max="9" width="12.875" style="26" customWidth="1"/>
    <col min="10" max="10" width="13.875" style="26" customWidth="1"/>
    <col min="11" max="16384" width="9.375" style="26" customWidth="1"/>
  </cols>
  <sheetData>
    <row r="1" spans="1:7" ht="20.25" customHeight="1">
      <c r="A1" s="395"/>
      <c r="B1" s="537" t="str">
        <f>CONCATENATE("4. melléklet ",IB_ALAPADATOK!A7," ",IB_ALAPADATOK!B7," ",IB_ALAPADATOK!C7," ",IB_ALAPADATOK!D7)</f>
        <v>4. melléklet a 2020. III. negyedévi költségvetési tájékoztatóhoz</v>
      </c>
      <c r="C1" s="537"/>
      <c r="D1" s="537"/>
      <c r="E1" s="537"/>
      <c r="F1" s="537"/>
      <c r="G1" s="537"/>
    </row>
    <row r="2" spans="1:7" ht="12.75">
      <c r="A2" s="395"/>
      <c r="B2" s="396"/>
      <c r="C2" s="396"/>
      <c r="D2" s="396"/>
      <c r="E2" s="396"/>
      <c r="F2" s="396"/>
      <c r="G2" s="396"/>
    </row>
    <row r="3" spans="1:7" ht="24.75" customHeight="1">
      <c r="A3" s="536" t="s">
        <v>1</v>
      </c>
      <c r="B3" s="536"/>
      <c r="C3" s="536"/>
      <c r="D3" s="536"/>
      <c r="E3" s="536"/>
      <c r="F3" s="536"/>
      <c r="G3" s="536"/>
    </row>
    <row r="4" spans="1:7" ht="23.25" customHeight="1" thickBot="1">
      <c r="A4" s="395"/>
      <c r="B4" s="396"/>
      <c r="C4" s="396"/>
      <c r="D4" s="396"/>
      <c r="E4" s="396"/>
      <c r="F4" s="396"/>
      <c r="G4" s="397" t="str">
        <f>'IB_3.sz.mell.'!G4</f>
        <v> Forintban!</v>
      </c>
    </row>
    <row r="5" spans="1:7" s="28" customFormat="1" ht="48.75" customHeight="1" thickBot="1">
      <c r="A5" s="398" t="s">
        <v>54</v>
      </c>
      <c r="B5" s="364" t="s">
        <v>52</v>
      </c>
      <c r="C5" s="364" t="s">
        <v>53</v>
      </c>
      <c r="D5" s="364" t="str">
        <f>+'IB_3.sz.mell.'!D5</f>
        <v>Felhasználás   2019. XII. 31-ig</v>
      </c>
      <c r="E5" s="364" t="str">
        <f>+CONCATENATE(LEFT(IB_ÖSSZEFÜGGÉSEK!A6,4),". évi",CHAR(10),"módosított előirányzat")</f>
        <v>2020. évi
módosított előirányzat</v>
      </c>
      <c r="F5" s="364" t="str">
        <f>+CONCATENATE("Teljesítés",CHAR(10),LEFT(IB_ÖSSZEFÜGGÉSEK!A6,4),". IX. 30-ig")</f>
        <v>Teljesítés
2020. IX. 30-ig</v>
      </c>
      <c r="G5" s="365" t="str">
        <f>+CONCATENATE("Összes teljesítés",CHAR(10),LEFT(IB_ÖSSZEFÜGGÉSEK!A6,4),". IX. 30-ig")</f>
        <v>Összes teljesítés
2020. IX. 30-ig</v>
      </c>
    </row>
    <row r="6" spans="1:7" s="32" customFormat="1" ht="15" customHeight="1" thickBot="1">
      <c r="A6" s="399" t="s">
        <v>402</v>
      </c>
      <c r="B6" s="400" t="s">
        <v>403</v>
      </c>
      <c r="C6" s="400" t="s">
        <v>404</v>
      </c>
      <c r="D6" s="400" t="s">
        <v>406</v>
      </c>
      <c r="E6" s="400" t="s">
        <v>405</v>
      </c>
      <c r="F6" s="400" t="s">
        <v>407</v>
      </c>
      <c r="G6" s="401" t="s">
        <v>460</v>
      </c>
    </row>
    <row r="7" spans="1:7" ht="15.75" customHeight="1">
      <c r="A7" s="236" t="s">
        <v>576</v>
      </c>
      <c r="B7" s="21">
        <v>254000</v>
      </c>
      <c r="C7" s="238" t="s">
        <v>560</v>
      </c>
      <c r="D7" s="38"/>
      <c r="E7" s="38">
        <v>0</v>
      </c>
      <c r="F7" s="38"/>
      <c r="G7" s="39"/>
    </row>
    <row r="8" spans="1:7" ht="15.75" customHeight="1" thickBot="1">
      <c r="A8" s="37" t="s">
        <v>577</v>
      </c>
      <c r="B8" s="38">
        <v>30000000</v>
      </c>
      <c r="C8" s="239" t="s">
        <v>560</v>
      </c>
      <c r="D8" s="38"/>
      <c r="E8" s="38">
        <v>26444000</v>
      </c>
      <c r="F8" s="38"/>
      <c r="G8" s="39">
        <v>0</v>
      </c>
    </row>
    <row r="9" spans="1:7" s="36" customFormat="1" ht="18" customHeight="1" thickBot="1">
      <c r="A9" s="72" t="s">
        <v>50</v>
      </c>
      <c r="B9" s="73">
        <f>SUM(B7:B8)</f>
        <v>30254000</v>
      </c>
      <c r="C9" s="50"/>
      <c r="D9" s="73">
        <f>SUM(D7:D8)</f>
        <v>0</v>
      </c>
      <c r="E9" s="73">
        <f>SUM(E7:E8)</f>
        <v>26444000</v>
      </c>
      <c r="F9" s="73">
        <f>SUM(F7:F8)</f>
        <v>0</v>
      </c>
      <c r="G9" s="483" t="s">
        <v>580</v>
      </c>
    </row>
  </sheetData>
  <sheetProtection/>
  <mergeCells count="2">
    <mergeCell ref="A3:G3"/>
    <mergeCell ref="B1:G1"/>
  </mergeCells>
  <printOptions horizontalCentered="1"/>
  <pageMargins left="0.65" right="0.7874015748031497" top="1.2369791666666667" bottom="0.984251968503937" header="0.7874015748031497" footer="0.7874015748031497"/>
  <pageSetup horizontalDpi="300" verticalDpi="300" orientation="landscape" paperSize="9" scale="91" r:id="rId1"/>
  <headerFooter alignWithMargins="0">
    <oddHeader xml:space="preserve">&amp;R&amp;"Times New Roman CE,Félkövér dőlt"&amp;11 4. melléklet&amp;"Times New Roman CE,Normál"&amp;10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N50"/>
  <sheetViews>
    <sheetView view="pageBreakPreview" zoomScaleNormal="120" zoomScaleSheetLayoutView="100" workbookViewId="0" topLeftCell="A1">
      <selection activeCell="M26" sqref="M26"/>
    </sheetView>
  </sheetViews>
  <sheetFormatPr defaultColWidth="9.00390625" defaultRowHeight="12.75"/>
  <cols>
    <col min="1" max="1" width="28.50390625" style="30" customWidth="1"/>
    <col min="2" max="13" width="10.00390625" style="30" customWidth="1"/>
    <col min="14" max="14" width="4.00390625" style="30" customWidth="1"/>
    <col min="15" max="16384" width="9.375" style="30" customWidth="1"/>
  </cols>
  <sheetData>
    <row r="1" spans="1:13" ht="15">
      <c r="A1" s="557" t="str">
        <f>CONCATENATE("5. melléklet ",IB_ALAPADATOK!A7," ",IB_ALAPADATOK!B7," ",IB_ALAPADATOK!C7," ",IB_ALAPADATOK!D7)</f>
        <v>5. melléklet a 2020. III. negyedévi költségvetési tájékoztatóhoz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</row>
    <row r="2" spans="1:13" ht="15.75">
      <c r="A2" s="558" t="s">
        <v>522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</row>
    <row r="3" spans="1:13" ht="15.75">
      <c r="A3" s="559" t="s">
        <v>549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</row>
    <row r="4" spans="1:14" ht="15.75" customHeight="1">
      <c r="A4" s="440" t="s">
        <v>523</v>
      </c>
      <c r="B4" s="561" t="s">
        <v>581</v>
      </c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41"/>
    </row>
    <row r="5" spans="1:14" ht="15.75" thickBot="1">
      <c r="A5" s="394"/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442" t="str">
        <f>'IB_4.sz.mell.'!G4</f>
        <v> Forintban!</v>
      </c>
      <c r="N5" s="541"/>
    </row>
    <row r="6" spans="1:14" ht="13.5" thickBot="1">
      <c r="A6" s="542" t="s">
        <v>87</v>
      </c>
      <c r="B6" s="545"/>
      <c r="C6" s="545"/>
      <c r="D6" s="545"/>
      <c r="E6" s="545"/>
      <c r="F6" s="545"/>
      <c r="G6" s="545"/>
      <c r="H6" s="545"/>
      <c r="I6" s="545"/>
      <c r="J6" s="546" t="s">
        <v>461</v>
      </c>
      <c r="K6" s="546"/>
      <c r="L6" s="546"/>
      <c r="M6" s="546"/>
      <c r="N6" s="541"/>
    </row>
    <row r="7" spans="1:14" ht="15" customHeight="1" thickBot="1">
      <c r="A7" s="543"/>
      <c r="B7" s="562" t="s">
        <v>464</v>
      </c>
      <c r="C7" s="562"/>
      <c r="D7" s="562"/>
      <c r="E7" s="562"/>
      <c r="F7" s="562"/>
      <c r="G7" s="562"/>
      <c r="H7" s="562"/>
      <c r="I7" s="562"/>
      <c r="J7" s="547"/>
      <c r="K7" s="547"/>
      <c r="L7" s="547"/>
      <c r="M7" s="547"/>
      <c r="N7" s="541"/>
    </row>
    <row r="8" spans="1:14" ht="21.75" thickBot="1">
      <c r="A8" s="543"/>
      <c r="B8" s="298" t="s">
        <v>462</v>
      </c>
      <c r="C8" s="298" t="s">
        <v>463</v>
      </c>
      <c r="D8" s="298" t="s">
        <v>462</v>
      </c>
      <c r="E8" s="298" t="s">
        <v>463</v>
      </c>
      <c r="F8" s="298" t="s">
        <v>462</v>
      </c>
      <c r="G8" s="298" t="s">
        <v>463</v>
      </c>
      <c r="H8" s="298" t="s">
        <v>462</v>
      </c>
      <c r="I8" s="298" t="s">
        <v>463</v>
      </c>
      <c r="J8" s="547"/>
      <c r="K8" s="547"/>
      <c r="L8" s="547"/>
      <c r="M8" s="547"/>
      <c r="N8" s="541"/>
    </row>
    <row r="9" spans="1:14" ht="13.5" customHeight="1" thickBot="1">
      <c r="A9" s="544"/>
      <c r="B9" s="565" t="s">
        <v>582</v>
      </c>
      <c r="C9" s="565"/>
      <c r="D9" s="560" t="s">
        <v>583</v>
      </c>
      <c r="E9" s="560"/>
      <c r="F9" s="563" t="s">
        <v>554</v>
      </c>
      <c r="G9" s="564"/>
      <c r="H9" s="554" t="str">
        <f>+CONCATENATE(LEFT(IB_ÖSSZEFÜGGÉSEK!A6,4),". után")</f>
        <v>2020. után</v>
      </c>
      <c r="I9" s="554"/>
      <c r="J9" s="367" t="str">
        <f>+B9</f>
        <v>2018.</v>
      </c>
      <c r="K9" s="366" t="str">
        <f>+D9</f>
        <v>2019.</v>
      </c>
      <c r="L9" s="366" t="s">
        <v>554</v>
      </c>
      <c r="M9" s="297" t="s">
        <v>40</v>
      </c>
      <c r="N9" s="541"/>
    </row>
    <row r="10" spans="1:14" ht="13.5" thickBot="1">
      <c r="A10" s="299" t="s">
        <v>402</v>
      </c>
      <c r="B10" s="300" t="s">
        <v>406</v>
      </c>
      <c r="C10" s="298" t="s">
        <v>405</v>
      </c>
      <c r="D10" s="298" t="s">
        <v>407</v>
      </c>
      <c r="E10" s="298" t="s">
        <v>408</v>
      </c>
      <c r="F10" s="298" t="s">
        <v>409</v>
      </c>
      <c r="G10" s="298" t="s">
        <v>440</v>
      </c>
      <c r="H10" s="297" t="s">
        <v>465</v>
      </c>
      <c r="I10" s="300" t="s">
        <v>466</v>
      </c>
      <c r="J10" s="300" t="s">
        <v>584</v>
      </c>
      <c r="K10" s="300" t="s">
        <v>585</v>
      </c>
      <c r="L10" s="300" t="s">
        <v>586</v>
      </c>
      <c r="M10" s="300" t="s">
        <v>587</v>
      </c>
      <c r="N10" s="541"/>
    </row>
    <row r="11" spans="1:14" ht="12.75">
      <c r="A11" s="301" t="s">
        <v>88</v>
      </c>
      <c r="B11" s="345">
        <v>0</v>
      </c>
      <c r="C11" s="346">
        <v>0</v>
      </c>
      <c r="D11" s="345">
        <v>0</v>
      </c>
      <c r="E11" s="345">
        <v>0</v>
      </c>
      <c r="F11" s="345">
        <v>600000</v>
      </c>
      <c r="G11" s="345">
        <v>600000</v>
      </c>
      <c r="H11" s="345"/>
      <c r="I11" s="345"/>
      <c r="J11" s="345">
        <v>0</v>
      </c>
      <c r="K11" s="345">
        <v>0</v>
      </c>
      <c r="L11" s="345">
        <v>600000</v>
      </c>
      <c r="M11" s="348">
        <f aca="true" t="shared" si="0" ref="M11:M17">+J11+K11+L11</f>
        <v>600000</v>
      </c>
      <c r="N11" s="541"/>
    </row>
    <row r="12" spans="1:14" ht="12.75">
      <c r="A12" s="303" t="s">
        <v>97</v>
      </c>
      <c r="B12" s="347"/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M12" s="348">
        <f t="shared" si="0"/>
        <v>0</v>
      </c>
      <c r="N12" s="541"/>
    </row>
    <row r="13" spans="1:14" ht="12.75">
      <c r="A13" s="304" t="s">
        <v>89</v>
      </c>
      <c r="B13" s="349">
        <v>0</v>
      </c>
      <c r="C13" s="353">
        <v>36327320</v>
      </c>
      <c r="D13" s="349">
        <v>145309282</v>
      </c>
      <c r="E13" s="353">
        <v>108981962</v>
      </c>
      <c r="F13" s="353">
        <v>0</v>
      </c>
      <c r="G13" s="353">
        <v>0</v>
      </c>
      <c r="H13" s="350">
        <v>0</v>
      </c>
      <c r="I13" s="350">
        <v>0</v>
      </c>
      <c r="J13" s="350">
        <v>36327320</v>
      </c>
      <c r="K13" s="350">
        <v>108981962</v>
      </c>
      <c r="L13" s="350">
        <v>0</v>
      </c>
      <c r="M13" s="348">
        <f t="shared" si="0"/>
        <v>145309282</v>
      </c>
      <c r="N13" s="541"/>
    </row>
    <row r="14" spans="1:14" ht="12.75">
      <c r="A14" s="304" t="s">
        <v>98</v>
      </c>
      <c r="B14" s="350"/>
      <c r="C14" s="350"/>
      <c r="D14" s="350"/>
      <c r="E14" s="350"/>
      <c r="F14" s="350"/>
      <c r="G14" s="350"/>
      <c r="H14" s="350"/>
      <c r="I14" s="350"/>
      <c r="J14" s="350"/>
      <c r="K14" s="350"/>
      <c r="L14" s="350"/>
      <c r="M14" s="348">
        <f t="shared" si="0"/>
        <v>0</v>
      </c>
      <c r="N14" s="541"/>
    </row>
    <row r="15" spans="1:14" ht="12.75">
      <c r="A15" s="304" t="s">
        <v>90</v>
      </c>
      <c r="B15" s="350"/>
      <c r="C15" s="350"/>
      <c r="D15" s="350"/>
      <c r="E15" s="350"/>
      <c r="F15" s="350"/>
      <c r="G15" s="350"/>
      <c r="H15" s="350"/>
      <c r="I15" s="350"/>
      <c r="J15" s="350"/>
      <c r="K15" s="350"/>
      <c r="L15" s="350"/>
      <c r="M15" s="348">
        <f t="shared" si="0"/>
        <v>0</v>
      </c>
      <c r="N15" s="541"/>
    </row>
    <row r="16" spans="1:14" ht="12.75">
      <c r="A16" s="304" t="s">
        <v>91</v>
      </c>
      <c r="B16" s="350"/>
      <c r="C16" s="350"/>
      <c r="D16" s="350"/>
      <c r="E16" s="350"/>
      <c r="F16" s="350"/>
      <c r="G16" s="350"/>
      <c r="H16" s="350"/>
      <c r="I16" s="350"/>
      <c r="J16" s="350"/>
      <c r="K16" s="350"/>
      <c r="L16" s="350"/>
      <c r="M16" s="348">
        <f t="shared" si="0"/>
        <v>0</v>
      </c>
      <c r="N16" s="541"/>
    </row>
    <row r="17" spans="1:14" ht="15" customHeight="1" thickBot="1">
      <c r="A17" s="305"/>
      <c r="B17" s="351"/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48">
        <f t="shared" si="0"/>
        <v>0</v>
      </c>
      <c r="N17" s="541"/>
    </row>
    <row r="18" spans="1:14" ht="13.5" thickBot="1">
      <c r="A18" s="307" t="s">
        <v>93</v>
      </c>
      <c r="B18" s="352">
        <f aca="true" t="shared" si="1" ref="B18:K18">B11+SUM(B13:B17)</f>
        <v>0</v>
      </c>
      <c r="C18" s="352">
        <f t="shared" si="1"/>
        <v>36327320</v>
      </c>
      <c r="D18" s="352">
        <f t="shared" si="1"/>
        <v>145309282</v>
      </c>
      <c r="E18" s="352">
        <f t="shared" si="1"/>
        <v>108981962</v>
      </c>
      <c r="F18" s="352"/>
      <c r="G18" s="352"/>
      <c r="H18" s="352">
        <f t="shared" si="1"/>
        <v>0</v>
      </c>
      <c r="I18" s="352">
        <f t="shared" si="1"/>
        <v>0</v>
      </c>
      <c r="J18" s="352">
        <f t="shared" si="1"/>
        <v>36327320</v>
      </c>
      <c r="K18" s="352">
        <f t="shared" si="1"/>
        <v>108981962</v>
      </c>
      <c r="L18" s="352"/>
      <c r="M18" s="352">
        <f>M11+SUM(M13:M17)</f>
        <v>145909282</v>
      </c>
      <c r="N18" s="541"/>
    </row>
    <row r="19" spans="1:14" ht="12.75">
      <c r="A19" s="308"/>
      <c r="B19" s="309"/>
      <c r="C19" s="309"/>
      <c r="D19" s="309"/>
      <c r="E19" s="309"/>
      <c r="F19" s="309"/>
      <c r="G19" s="309"/>
      <c r="H19" s="309"/>
      <c r="I19" s="309"/>
      <c r="J19" s="309"/>
      <c r="K19" s="309"/>
      <c r="L19" s="309"/>
      <c r="M19" s="309"/>
      <c r="N19" s="541"/>
    </row>
    <row r="20" spans="1:14" ht="13.5" thickBot="1">
      <c r="A20" s="310" t="s">
        <v>92</v>
      </c>
      <c r="B20" s="311"/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541"/>
    </row>
    <row r="21" spans="1:14" ht="13.5" thickBot="1">
      <c r="A21" s="312" t="s">
        <v>96</v>
      </c>
      <c r="B21" s="354">
        <v>0</v>
      </c>
      <c r="C21" s="355">
        <v>1250000</v>
      </c>
      <c r="D21" s="354">
        <v>1678870</v>
      </c>
      <c r="E21" s="354">
        <v>2400000</v>
      </c>
      <c r="F21" s="354">
        <v>510638</v>
      </c>
      <c r="G21" s="354">
        <v>510638</v>
      </c>
      <c r="H21" s="354"/>
      <c r="I21" s="354"/>
      <c r="J21" s="354">
        <v>1250000</v>
      </c>
      <c r="K21" s="354">
        <v>1800000</v>
      </c>
      <c r="L21" s="354"/>
      <c r="M21" s="356">
        <f>+J21+K21+L21</f>
        <v>3050000</v>
      </c>
      <c r="N21" s="541"/>
    </row>
    <row r="22" spans="1:14" ht="13.5" thickBot="1">
      <c r="A22" s="313" t="s">
        <v>588</v>
      </c>
      <c r="B22" s="353">
        <v>0</v>
      </c>
      <c r="C22" s="353">
        <v>243750</v>
      </c>
      <c r="D22" s="353">
        <v>327380</v>
      </c>
      <c r="E22" s="353">
        <v>432380</v>
      </c>
      <c r="F22" s="353">
        <v>89362</v>
      </c>
      <c r="G22" s="353">
        <v>89362</v>
      </c>
      <c r="H22" s="353"/>
      <c r="I22" s="353"/>
      <c r="J22" s="353">
        <v>219375</v>
      </c>
      <c r="K22" s="353">
        <v>308701</v>
      </c>
      <c r="L22" s="353"/>
      <c r="M22" s="356">
        <f>+J22+K22+L22</f>
        <v>528076</v>
      </c>
      <c r="N22" s="541"/>
    </row>
    <row r="23" spans="1:14" ht="13.5" thickBot="1">
      <c r="A23" s="313" t="s">
        <v>589</v>
      </c>
      <c r="B23" s="353">
        <v>0</v>
      </c>
      <c r="C23" s="353">
        <v>11510341</v>
      </c>
      <c r="D23" s="353">
        <v>17818892</v>
      </c>
      <c r="E23" s="353">
        <v>18123692</v>
      </c>
      <c r="F23" s="353">
        <v>2426960</v>
      </c>
      <c r="G23" s="353">
        <v>2426960</v>
      </c>
      <c r="H23" s="353"/>
      <c r="I23" s="353"/>
      <c r="J23" s="353">
        <v>9194400</v>
      </c>
      <c r="K23" s="353">
        <v>16304950</v>
      </c>
      <c r="L23" s="353">
        <v>50000</v>
      </c>
      <c r="M23" s="356">
        <f>+J23+K23+L23</f>
        <v>25549350</v>
      </c>
      <c r="N23" s="541"/>
    </row>
    <row r="24" spans="1:14" ht="13.5" thickBot="1">
      <c r="A24" s="313" t="s">
        <v>154</v>
      </c>
      <c r="B24" s="353">
        <v>0</v>
      </c>
      <c r="C24" s="353">
        <v>46041365</v>
      </c>
      <c r="D24" s="353">
        <v>68814684</v>
      </c>
      <c r="E24" s="353">
        <v>69688754</v>
      </c>
      <c r="F24" s="353">
        <v>23325087</v>
      </c>
      <c r="G24" s="353">
        <v>23325087</v>
      </c>
      <c r="H24" s="353"/>
      <c r="I24" s="353"/>
      <c r="J24" s="353">
        <v>44436177</v>
      </c>
      <c r="K24" s="353">
        <v>45463345</v>
      </c>
      <c r="L24" s="353"/>
      <c r="M24" s="356">
        <f>+J24+K24+L24</f>
        <v>89899522</v>
      </c>
      <c r="N24" s="541"/>
    </row>
    <row r="25" spans="1:14" ht="13.5" thickBot="1">
      <c r="A25" s="314"/>
      <c r="B25" s="357"/>
      <c r="C25" s="357"/>
      <c r="D25" s="357"/>
      <c r="E25" s="357"/>
      <c r="F25" s="357"/>
      <c r="G25" s="357"/>
      <c r="H25" s="357"/>
      <c r="I25" s="357"/>
      <c r="J25" s="357"/>
      <c r="K25" s="357"/>
      <c r="L25" s="357"/>
      <c r="M25" s="356">
        <f>+J25+K25+L25</f>
        <v>0</v>
      </c>
      <c r="N25" s="541"/>
    </row>
    <row r="26" spans="1:14" ht="13.5" thickBot="1">
      <c r="A26" s="315" t="s">
        <v>78</v>
      </c>
      <c r="B26" s="358">
        <v>0</v>
      </c>
      <c r="C26" s="358">
        <f aca="true" t="shared" si="2" ref="C26:L26">SUM(C21:C25)</f>
        <v>59045456</v>
      </c>
      <c r="D26" s="358">
        <f t="shared" si="2"/>
        <v>88639826</v>
      </c>
      <c r="E26" s="358">
        <f t="shared" si="2"/>
        <v>90644826</v>
      </c>
      <c r="F26" s="358"/>
      <c r="G26" s="358"/>
      <c r="H26" s="358">
        <f t="shared" si="2"/>
        <v>0</v>
      </c>
      <c r="I26" s="358">
        <f t="shared" si="2"/>
        <v>0</v>
      </c>
      <c r="J26" s="358">
        <f t="shared" si="2"/>
        <v>55099952</v>
      </c>
      <c r="K26" s="358">
        <f t="shared" si="2"/>
        <v>63876996</v>
      </c>
      <c r="L26" s="358">
        <f t="shared" si="2"/>
        <v>50000</v>
      </c>
      <c r="M26" s="358">
        <f>SUM(M21:M25)</f>
        <v>119026948</v>
      </c>
      <c r="N26" s="541"/>
    </row>
    <row r="27" spans="1:14" ht="12.75">
      <c r="A27" s="555" t="s">
        <v>520</v>
      </c>
      <c r="B27" s="555"/>
      <c r="C27" s="555"/>
      <c r="D27" s="555"/>
      <c r="E27" s="555"/>
      <c r="F27" s="555"/>
      <c r="G27" s="555"/>
      <c r="H27" s="555"/>
      <c r="I27" s="555"/>
      <c r="J27" s="555"/>
      <c r="K27" s="555"/>
      <c r="L27" s="555"/>
      <c r="M27" s="555"/>
      <c r="N27" s="541"/>
    </row>
    <row r="28" spans="1:14" ht="5.25" customHeight="1">
      <c r="A28" s="316"/>
      <c r="B28" s="316"/>
      <c r="C28" s="316"/>
      <c r="D28" s="316"/>
      <c r="E28" s="316"/>
      <c r="F28" s="316"/>
      <c r="G28" s="316"/>
      <c r="H28" s="316"/>
      <c r="I28" s="316"/>
      <c r="J28" s="316"/>
      <c r="K28" s="316"/>
      <c r="L28" s="316"/>
      <c r="M28" s="316"/>
      <c r="N28" s="541"/>
    </row>
    <row r="29" spans="1:14" ht="15.75">
      <c r="A29" s="556" t="str">
        <f>+CONCATENATE("Önkormányzaton kívüli EU-s projekthez történő hozzájárulás ",LEFT(IB_ÖSSZEFÜGGÉSEK!A6,4),". VI. 30.  előirányzata és teljesítése")</f>
        <v>Önkormányzaton kívüli EU-s projekthez történő hozzájárulás 2020. VI. 30.  előirányzata és teljesítése</v>
      </c>
      <c r="B29" s="556"/>
      <c r="C29" s="556"/>
      <c r="D29" s="556"/>
      <c r="E29" s="556"/>
      <c r="F29" s="556"/>
      <c r="G29" s="556"/>
      <c r="H29" s="556"/>
      <c r="I29" s="556"/>
      <c r="J29" s="556"/>
      <c r="K29" s="556"/>
      <c r="L29" s="556"/>
      <c r="M29" s="556"/>
      <c r="N29" s="541"/>
    </row>
    <row r="30" spans="1:14" ht="12" customHeight="1" thickBo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441" t="str">
        <f>M5</f>
        <v> Forintban!</v>
      </c>
      <c r="N30" s="541"/>
    </row>
    <row r="31" spans="1:14" ht="21.75" thickBot="1">
      <c r="A31" s="552" t="s">
        <v>94</v>
      </c>
      <c r="B31" s="553"/>
      <c r="C31" s="553"/>
      <c r="D31" s="553"/>
      <c r="E31" s="553"/>
      <c r="F31" s="553"/>
      <c r="G31" s="553"/>
      <c r="H31" s="553"/>
      <c r="I31" s="553"/>
      <c r="J31" s="553"/>
      <c r="K31" s="317" t="s">
        <v>467</v>
      </c>
      <c r="L31" s="317"/>
      <c r="M31" s="317" t="s">
        <v>468</v>
      </c>
      <c r="N31" s="541"/>
    </row>
    <row r="32" spans="1:14" ht="12.75">
      <c r="A32" s="539"/>
      <c r="B32" s="540"/>
      <c r="C32" s="540"/>
      <c r="D32" s="540"/>
      <c r="E32" s="540"/>
      <c r="F32" s="540"/>
      <c r="G32" s="540"/>
      <c r="H32" s="540"/>
      <c r="I32" s="540"/>
      <c r="J32" s="540"/>
      <c r="K32" s="302"/>
      <c r="L32" s="318"/>
      <c r="M32" s="318"/>
      <c r="N32" s="541"/>
    </row>
    <row r="33" spans="1:14" ht="13.5" thickBot="1">
      <c r="A33" s="550"/>
      <c r="B33" s="551"/>
      <c r="C33" s="551"/>
      <c r="D33" s="551"/>
      <c r="E33" s="551"/>
      <c r="F33" s="551"/>
      <c r="G33" s="551"/>
      <c r="H33" s="551"/>
      <c r="I33" s="551"/>
      <c r="J33" s="551"/>
      <c r="K33" s="319"/>
      <c r="L33" s="306"/>
      <c r="M33" s="306"/>
      <c r="N33" s="541"/>
    </row>
    <row r="34" spans="1:14" ht="13.5" thickBot="1">
      <c r="A34" s="548" t="s">
        <v>519</v>
      </c>
      <c r="B34" s="549"/>
      <c r="C34" s="549"/>
      <c r="D34" s="549"/>
      <c r="E34" s="549"/>
      <c r="F34" s="549"/>
      <c r="G34" s="549"/>
      <c r="H34" s="549"/>
      <c r="I34" s="549"/>
      <c r="J34" s="549"/>
      <c r="K34" s="320">
        <f>SUM(K32:K33)</f>
        <v>0</v>
      </c>
      <c r="L34" s="320"/>
      <c r="M34" s="320">
        <f>SUM(M32:M33)</f>
        <v>0</v>
      </c>
      <c r="N34" s="541"/>
    </row>
    <row r="35" ht="12.75">
      <c r="N35" s="541"/>
    </row>
    <row r="50" ht="12.75">
      <c r="A50" s="31"/>
    </row>
  </sheetData>
  <sheetProtection/>
  <mergeCells count="19">
    <mergeCell ref="A29:M29"/>
    <mergeCell ref="A1:M1"/>
    <mergeCell ref="A2:M2"/>
    <mergeCell ref="A3:M3"/>
    <mergeCell ref="D9:E9"/>
    <mergeCell ref="B4:M4"/>
    <mergeCell ref="B7:I7"/>
    <mergeCell ref="F9:G9"/>
    <mergeCell ref="B9:C9"/>
    <mergeCell ref="A32:J32"/>
    <mergeCell ref="N4:N35"/>
    <mergeCell ref="A6:A9"/>
    <mergeCell ref="B6:I6"/>
    <mergeCell ref="J6:M8"/>
    <mergeCell ref="A34:J34"/>
    <mergeCell ref="A33:J33"/>
    <mergeCell ref="A31:J31"/>
    <mergeCell ref="H9:I9"/>
    <mergeCell ref="A27:M27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94" r:id="rId1"/>
  <headerFooter alignWithMargins="0">
    <oddHeader>&amp;C&amp;"Times New Roman CE,Félkövér"&amp;12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E158"/>
  <sheetViews>
    <sheetView view="pageBreakPreview" zoomScaleNormal="120" zoomScaleSheetLayoutView="100" workbookViewId="0" topLeftCell="A106">
      <selection activeCell="A1" sqref="A1"/>
    </sheetView>
  </sheetViews>
  <sheetFormatPr defaultColWidth="9.00390625" defaultRowHeight="12.75"/>
  <cols>
    <col min="1" max="1" width="16.125" style="171" customWidth="1"/>
    <col min="2" max="2" width="63.875" style="172" customWidth="1"/>
    <col min="3" max="3" width="14.125" style="173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79"/>
      <c r="B1" s="570" t="str">
        <f>CONCATENATE("6.1. melléklet ",IB_ALAPADATOK!A7," ",IB_ALAPADATOK!B7," ",IB_ALAPADATOK!C7," ",IB_ALAPADATOK!D7)</f>
        <v>6.1. melléklet a 2020. III. negyedévi költségvetési tájékoztatóhoz</v>
      </c>
      <c r="C1" s="571"/>
      <c r="D1" s="571"/>
      <c r="E1" s="571"/>
    </row>
    <row r="2" spans="1:5" s="44" customFormat="1" ht="21" customHeight="1" thickBot="1">
      <c r="A2" s="388" t="s">
        <v>48</v>
      </c>
      <c r="B2" s="569" t="str">
        <f>CONCATENATE(IB_ALAPADATOK!A3)</f>
        <v>BALATONVILÁGOS KÖZSÉG ÖNKORMÁNYZATA</v>
      </c>
      <c r="C2" s="569"/>
      <c r="D2" s="569"/>
      <c r="E2" s="389" t="s">
        <v>42</v>
      </c>
    </row>
    <row r="3" spans="1:5" s="44" customFormat="1" ht="24.75" thickBot="1">
      <c r="A3" s="388" t="s">
        <v>138</v>
      </c>
      <c r="B3" s="569" t="s">
        <v>317</v>
      </c>
      <c r="C3" s="569"/>
      <c r="D3" s="569"/>
      <c r="E3" s="390" t="s">
        <v>42</v>
      </c>
    </row>
    <row r="4" spans="1:5" s="45" customFormat="1" ht="15.75" customHeight="1" thickBot="1">
      <c r="A4" s="382"/>
      <c r="B4" s="382"/>
      <c r="C4" s="383"/>
      <c r="D4" s="384"/>
      <c r="E4" s="393" t="str">
        <f>'IB_4.sz.mell.'!G4</f>
        <v> Forintban!</v>
      </c>
    </row>
    <row r="5" spans="1:5" ht="24.75" thickBot="1">
      <c r="A5" s="385" t="s">
        <v>139</v>
      </c>
      <c r="B5" s="386" t="s">
        <v>505</v>
      </c>
      <c r="C5" s="386" t="s">
        <v>469</v>
      </c>
      <c r="D5" s="387" t="s">
        <v>470</v>
      </c>
      <c r="E5" s="368" t="str">
        <f>+CONCATENATE("Teljesítés",CHAR(10),LEFT(IB_ÖSSZEFÜGGÉSEK!A6,4),". IX. 30.")</f>
        <v>Teljesítés
2020. IX. 30.</v>
      </c>
    </row>
    <row r="6" spans="1:5" s="40" customFormat="1" ht="12.75" customHeight="1" thickBot="1">
      <c r="A6" s="77" t="s">
        <v>402</v>
      </c>
      <c r="B6" s="78" t="s">
        <v>403</v>
      </c>
      <c r="C6" s="78" t="s">
        <v>404</v>
      </c>
      <c r="D6" s="321" t="s">
        <v>406</v>
      </c>
      <c r="E6" s="79" t="s">
        <v>405</v>
      </c>
    </row>
    <row r="7" spans="1:5" s="40" customFormat="1" ht="15.75" customHeight="1" thickBot="1">
      <c r="A7" s="566" t="s">
        <v>43</v>
      </c>
      <c r="B7" s="567"/>
      <c r="C7" s="567"/>
      <c r="D7" s="567"/>
      <c r="E7" s="568"/>
    </row>
    <row r="8" spans="1:5" s="40" customFormat="1" ht="12" customHeight="1" thickBot="1">
      <c r="A8" s="24" t="s">
        <v>9</v>
      </c>
      <c r="B8" s="19" t="s">
        <v>172</v>
      </c>
      <c r="C8" s="178">
        <f>+C9+C10+C11+C12+C13+C14</f>
        <v>101477461</v>
      </c>
      <c r="D8" s="264">
        <f>+D9+D10+D11+D12+D13+D14</f>
        <v>106397963</v>
      </c>
      <c r="E8" s="114">
        <f>+E9+E10+E11+E12+E13+E14</f>
        <v>83078444</v>
      </c>
    </row>
    <row r="9" spans="1:5" s="46" customFormat="1" ht="12" customHeight="1">
      <c r="A9" s="208" t="s">
        <v>67</v>
      </c>
      <c r="B9" s="191" t="s">
        <v>173</v>
      </c>
      <c r="C9" s="180">
        <v>42829123</v>
      </c>
      <c r="D9" s="265">
        <v>30213926</v>
      </c>
      <c r="E9" s="116">
        <v>24675247</v>
      </c>
    </row>
    <row r="10" spans="1:5" s="47" customFormat="1" ht="12" customHeight="1">
      <c r="A10" s="209" t="s">
        <v>68</v>
      </c>
      <c r="B10" s="192" t="s">
        <v>174</v>
      </c>
      <c r="C10" s="180">
        <v>28963100</v>
      </c>
      <c r="D10" s="266">
        <v>40534601</v>
      </c>
      <c r="E10" s="115">
        <v>29772825</v>
      </c>
    </row>
    <row r="11" spans="1:5" s="47" customFormat="1" ht="12" customHeight="1">
      <c r="A11" s="209" t="s">
        <v>69</v>
      </c>
      <c r="B11" s="192" t="s">
        <v>175</v>
      </c>
      <c r="C11" s="180">
        <v>27828754</v>
      </c>
      <c r="D11" s="266">
        <v>26725554</v>
      </c>
      <c r="E11" s="115">
        <v>24971558</v>
      </c>
    </row>
    <row r="12" spans="1:5" s="47" customFormat="1" ht="12" customHeight="1">
      <c r="A12" s="209" t="s">
        <v>70</v>
      </c>
      <c r="B12" s="192" t="s">
        <v>176</v>
      </c>
      <c r="C12" s="180">
        <v>1856484</v>
      </c>
      <c r="D12" s="266">
        <v>1856484</v>
      </c>
      <c r="E12" s="115">
        <v>1857614</v>
      </c>
    </row>
    <row r="13" spans="1:5" s="47" customFormat="1" ht="12" customHeight="1">
      <c r="A13" s="209" t="s">
        <v>99</v>
      </c>
      <c r="B13" s="192" t="s">
        <v>410</v>
      </c>
      <c r="C13" s="180"/>
      <c r="D13" s="266"/>
      <c r="E13" s="115">
        <v>1801200</v>
      </c>
    </row>
    <row r="14" spans="1:5" s="46" customFormat="1" ht="12" customHeight="1" thickBot="1">
      <c r="A14" s="210" t="s">
        <v>71</v>
      </c>
      <c r="B14" s="193" t="s">
        <v>348</v>
      </c>
      <c r="C14" s="180"/>
      <c r="D14" s="266">
        <v>7067398</v>
      </c>
      <c r="E14" s="115"/>
    </row>
    <row r="15" spans="1:5" s="46" customFormat="1" ht="12" customHeight="1" thickBot="1">
      <c r="A15" s="24" t="s">
        <v>10</v>
      </c>
      <c r="B15" s="121" t="s">
        <v>177</v>
      </c>
      <c r="C15" s="178">
        <f>+C16+C17+C18+C19+C20</f>
        <v>18135500</v>
      </c>
      <c r="D15" s="264">
        <f>+D16+D17+D18+D19+D20</f>
        <v>18635500</v>
      </c>
      <c r="E15" s="114">
        <f>+E16+E17+E18+E19+E20</f>
        <v>22969598</v>
      </c>
    </row>
    <row r="16" spans="1:5" s="46" customFormat="1" ht="12" customHeight="1">
      <c r="A16" s="208" t="s">
        <v>73</v>
      </c>
      <c r="B16" s="191" t="s">
        <v>178</v>
      </c>
      <c r="C16" s="180"/>
      <c r="D16" s="265"/>
      <c r="E16" s="116"/>
    </row>
    <row r="17" spans="1:5" s="46" customFormat="1" ht="12" customHeight="1">
      <c r="A17" s="209" t="s">
        <v>74</v>
      </c>
      <c r="B17" s="192" t="s">
        <v>179</v>
      </c>
      <c r="C17" s="180"/>
      <c r="D17" s="266"/>
      <c r="E17" s="115"/>
    </row>
    <row r="18" spans="1:5" s="46" customFormat="1" ht="12" customHeight="1">
      <c r="A18" s="209" t="s">
        <v>75</v>
      </c>
      <c r="B18" s="192" t="s">
        <v>339</v>
      </c>
      <c r="C18" s="180"/>
      <c r="D18" s="266"/>
      <c r="E18" s="115"/>
    </row>
    <row r="19" spans="1:5" s="46" customFormat="1" ht="12" customHeight="1">
      <c r="A19" s="209" t="s">
        <v>76</v>
      </c>
      <c r="B19" s="192" t="s">
        <v>340</v>
      </c>
      <c r="C19" s="180"/>
      <c r="D19" s="266"/>
      <c r="E19" s="115"/>
    </row>
    <row r="20" spans="1:5" s="46" customFormat="1" ht="12" customHeight="1">
      <c r="A20" s="209" t="s">
        <v>77</v>
      </c>
      <c r="B20" s="192" t="s">
        <v>180</v>
      </c>
      <c r="C20" s="180">
        <v>18135500</v>
      </c>
      <c r="D20" s="266">
        <v>18635500</v>
      </c>
      <c r="E20" s="115">
        <v>22969598</v>
      </c>
    </row>
    <row r="21" spans="1:5" s="47" customFormat="1" ht="12" customHeight="1" thickBot="1">
      <c r="A21" s="210" t="s">
        <v>84</v>
      </c>
      <c r="B21" s="193" t="s">
        <v>181</v>
      </c>
      <c r="C21" s="180"/>
      <c r="D21" s="267"/>
      <c r="E21" s="117"/>
    </row>
    <row r="22" spans="1:5" s="47" customFormat="1" ht="12" customHeight="1" thickBot="1">
      <c r="A22" s="24" t="s">
        <v>11</v>
      </c>
      <c r="B22" s="19" t="s">
        <v>182</v>
      </c>
      <c r="C22" s="178">
        <f>+C23+C24+C25+C26+C27</f>
        <v>0</v>
      </c>
      <c r="D22" s="264">
        <f>+D23+D24+D25+D26+D27</f>
        <v>52010139</v>
      </c>
      <c r="E22" s="114">
        <f>+E23+E24+E25+E26+E27</f>
        <v>52010139</v>
      </c>
    </row>
    <row r="23" spans="1:5" s="47" customFormat="1" ht="12" customHeight="1">
      <c r="A23" s="208" t="s">
        <v>56</v>
      </c>
      <c r="B23" s="191" t="s">
        <v>183</v>
      </c>
      <c r="C23" s="180"/>
      <c r="D23" s="265"/>
      <c r="E23" s="116"/>
    </row>
    <row r="24" spans="1:5" s="46" customFormat="1" ht="12" customHeight="1">
      <c r="A24" s="209" t="s">
        <v>57</v>
      </c>
      <c r="B24" s="192" t="s">
        <v>184</v>
      </c>
      <c r="C24" s="179"/>
      <c r="D24" s="266"/>
      <c r="E24" s="115"/>
    </row>
    <row r="25" spans="1:5" s="47" customFormat="1" ht="12" customHeight="1">
      <c r="A25" s="209" t="s">
        <v>58</v>
      </c>
      <c r="B25" s="192" t="s">
        <v>341</v>
      </c>
      <c r="C25" s="179"/>
      <c r="D25" s="266"/>
      <c r="E25" s="115"/>
    </row>
    <row r="26" spans="1:5" s="47" customFormat="1" ht="12" customHeight="1">
      <c r="A26" s="209" t="s">
        <v>59</v>
      </c>
      <c r="B26" s="192" t="s">
        <v>342</v>
      </c>
      <c r="C26" s="179"/>
      <c r="D26" s="266"/>
      <c r="E26" s="115"/>
    </row>
    <row r="27" spans="1:5" s="47" customFormat="1" ht="12" customHeight="1">
      <c r="A27" s="209" t="s">
        <v>113</v>
      </c>
      <c r="B27" s="192" t="s">
        <v>185</v>
      </c>
      <c r="C27" s="179"/>
      <c r="D27" s="266">
        <v>52010139</v>
      </c>
      <c r="E27" s="115">
        <v>52010139</v>
      </c>
    </row>
    <row r="28" spans="1:5" s="47" customFormat="1" ht="12" customHeight="1" thickBot="1">
      <c r="A28" s="210" t="s">
        <v>114</v>
      </c>
      <c r="B28" s="193" t="s">
        <v>186</v>
      </c>
      <c r="C28" s="181"/>
      <c r="D28" s="267"/>
      <c r="E28" s="117"/>
    </row>
    <row r="29" spans="1:5" s="47" customFormat="1" ht="12" customHeight="1" thickBot="1">
      <c r="A29" s="24" t="s">
        <v>115</v>
      </c>
      <c r="B29" s="19" t="s">
        <v>496</v>
      </c>
      <c r="C29" s="184">
        <f>+C30+C31+C32+C33+C34+C35+C36</f>
        <v>199329000</v>
      </c>
      <c r="D29" s="184">
        <f>+D30+D31+D32+D33+D34+D35+D36</f>
        <v>190329000</v>
      </c>
      <c r="E29" s="220">
        <f>SUM(E30:E36)</f>
        <v>159245636</v>
      </c>
    </row>
    <row r="30" spans="1:5" s="47" customFormat="1" ht="12" customHeight="1">
      <c r="A30" s="208" t="s">
        <v>187</v>
      </c>
      <c r="B30" s="191" t="s">
        <v>593</v>
      </c>
      <c r="C30" s="180">
        <v>141679000</v>
      </c>
      <c r="D30" s="180">
        <v>141679000</v>
      </c>
      <c r="E30" s="116">
        <v>124694775</v>
      </c>
    </row>
    <row r="31" spans="1:5" s="47" customFormat="1" ht="12" customHeight="1">
      <c r="A31" s="209" t="s">
        <v>188</v>
      </c>
      <c r="B31" s="192" t="s">
        <v>498</v>
      </c>
      <c r="C31" s="179">
        <v>18000000</v>
      </c>
      <c r="D31" s="179">
        <v>13000000</v>
      </c>
      <c r="E31" s="115">
        <v>431200</v>
      </c>
    </row>
    <row r="32" spans="1:5" s="47" customFormat="1" ht="12" customHeight="1">
      <c r="A32" s="209" t="s">
        <v>189</v>
      </c>
      <c r="B32" s="192" t="s">
        <v>499</v>
      </c>
      <c r="C32" s="179">
        <v>35000000</v>
      </c>
      <c r="D32" s="179">
        <v>35000000</v>
      </c>
      <c r="E32" s="115">
        <v>33117942</v>
      </c>
    </row>
    <row r="33" spans="1:5" s="47" customFormat="1" ht="12" customHeight="1">
      <c r="A33" s="209" t="s">
        <v>190</v>
      </c>
      <c r="B33" s="192" t="s">
        <v>500</v>
      </c>
      <c r="C33" s="179"/>
      <c r="D33" s="179"/>
      <c r="E33" s="115"/>
    </row>
    <row r="34" spans="1:5" s="47" customFormat="1" ht="12" customHeight="1">
      <c r="A34" s="209" t="s">
        <v>501</v>
      </c>
      <c r="B34" s="192" t="s">
        <v>191</v>
      </c>
      <c r="C34" s="179">
        <v>4000000</v>
      </c>
      <c r="D34" s="179">
        <v>0</v>
      </c>
      <c r="E34" s="115">
        <v>0</v>
      </c>
    </row>
    <row r="35" spans="1:5" s="47" customFormat="1" ht="12" customHeight="1">
      <c r="A35" s="209" t="s">
        <v>502</v>
      </c>
      <c r="B35" s="192" t="s">
        <v>192</v>
      </c>
      <c r="C35" s="179"/>
      <c r="D35" s="179"/>
      <c r="E35" s="115"/>
    </row>
    <row r="36" spans="1:5" s="47" customFormat="1" ht="12" customHeight="1" thickBot="1">
      <c r="A36" s="210" t="s">
        <v>503</v>
      </c>
      <c r="B36" s="337" t="s">
        <v>193</v>
      </c>
      <c r="C36" s="181">
        <v>650000</v>
      </c>
      <c r="D36" s="181">
        <v>650000</v>
      </c>
      <c r="E36" s="117">
        <v>1001719</v>
      </c>
    </row>
    <row r="37" spans="1:5" s="47" customFormat="1" ht="12" customHeight="1" thickBot="1">
      <c r="A37" s="24" t="s">
        <v>13</v>
      </c>
      <c r="B37" s="19" t="s">
        <v>349</v>
      </c>
      <c r="C37" s="178">
        <f>SUM(C38:C48)</f>
        <v>13649453</v>
      </c>
      <c r="D37" s="264">
        <f>SUM(D38:D48)</f>
        <v>18466491</v>
      </c>
      <c r="E37" s="114">
        <f>SUM(E38:E48)</f>
        <v>23228776</v>
      </c>
    </row>
    <row r="38" spans="1:5" s="47" customFormat="1" ht="12" customHeight="1">
      <c r="A38" s="208" t="s">
        <v>60</v>
      </c>
      <c r="B38" s="191" t="s">
        <v>196</v>
      </c>
      <c r="C38" s="180"/>
      <c r="D38" s="265"/>
      <c r="E38" s="116"/>
    </row>
    <row r="39" spans="1:5" s="47" customFormat="1" ht="12" customHeight="1">
      <c r="A39" s="209" t="s">
        <v>61</v>
      </c>
      <c r="B39" s="192" t="s">
        <v>197</v>
      </c>
      <c r="C39" s="179">
        <v>2593680</v>
      </c>
      <c r="D39" s="266">
        <v>2593680</v>
      </c>
      <c r="E39" s="115">
        <v>2090272</v>
      </c>
    </row>
    <row r="40" spans="1:5" s="47" customFormat="1" ht="12" customHeight="1">
      <c r="A40" s="209" t="s">
        <v>62</v>
      </c>
      <c r="B40" s="192" t="s">
        <v>198</v>
      </c>
      <c r="C40" s="444">
        <v>402683</v>
      </c>
      <c r="D40" s="266">
        <v>402684</v>
      </c>
      <c r="E40" s="115">
        <v>310357</v>
      </c>
    </row>
    <row r="41" spans="1:5" s="47" customFormat="1" ht="12" customHeight="1">
      <c r="A41" s="209" t="s">
        <v>117</v>
      </c>
      <c r="B41" s="192" t="s">
        <v>199</v>
      </c>
      <c r="C41" s="444">
        <v>7037419</v>
      </c>
      <c r="D41" s="266">
        <v>9720101</v>
      </c>
      <c r="E41" s="115">
        <v>12597200</v>
      </c>
    </row>
    <row r="42" spans="1:5" s="47" customFormat="1" ht="12" customHeight="1">
      <c r="A42" s="209" t="s">
        <v>118</v>
      </c>
      <c r="B42" s="192" t="s">
        <v>200</v>
      </c>
      <c r="C42" s="444"/>
      <c r="D42" s="266"/>
      <c r="E42" s="115"/>
    </row>
    <row r="43" spans="1:5" s="47" customFormat="1" ht="12" customHeight="1">
      <c r="A43" s="209" t="s">
        <v>119</v>
      </c>
      <c r="B43" s="192" t="s">
        <v>201</v>
      </c>
      <c r="C43" s="444">
        <v>1565671</v>
      </c>
      <c r="D43" s="266">
        <v>1565670</v>
      </c>
      <c r="E43" s="115">
        <v>2878146</v>
      </c>
    </row>
    <row r="44" spans="1:5" s="47" customFormat="1" ht="12" customHeight="1">
      <c r="A44" s="209" t="s">
        <v>120</v>
      </c>
      <c r="B44" s="192" t="s">
        <v>202</v>
      </c>
      <c r="C44" s="444"/>
      <c r="D44" s="266"/>
      <c r="E44" s="115"/>
    </row>
    <row r="45" spans="1:5" s="47" customFormat="1" ht="12" customHeight="1">
      <c r="A45" s="209" t="s">
        <v>121</v>
      </c>
      <c r="B45" s="192" t="s">
        <v>504</v>
      </c>
      <c r="C45" s="444">
        <v>50000</v>
      </c>
      <c r="D45" s="266">
        <v>50000</v>
      </c>
      <c r="E45" s="118">
        <v>409747</v>
      </c>
    </row>
    <row r="46" spans="1:5" s="47" customFormat="1" ht="12" customHeight="1">
      <c r="A46" s="209" t="s">
        <v>194</v>
      </c>
      <c r="B46" s="192" t="s">
        <v>204</v>
      </c>
      <c r="C46" s="445"/>
      <c r="D46" s="322"/>
      <c r="E46" s="119">
        <v>3305</v>
      </c>
    </row>
    <row r="47" spans="1:5" s="47" customFormat="1" ht="12" customHeight="1">
      <c r="A47" s="210" t="s">
        <v>195</v>
      </c>
      <c r="B47" s="193" t="s">
        <v>351</v>
      </c>
      <c r="C47" s="446"/>
      <c r="D47" s="323"/>
      <c r="E47" s="119"/>
    </row>
    <row r="48" spans="1:5" s="47" customFormat="1" ht="12" customHeight="1" thickBot="1">
      <c r="A48" s="210" t="s">
        <v>350</v>
      </c>
      <c r="B48" s="193" t="s">
        <v>205</v>
      </c>
      <c r="C48" s="446">
        <v>2000000</v>
      </c>
      <c r="D48" s="323">
        <v>4134356</v>
      </c>
      <c r="E48" s="119">
        <v>4939749</v>
      </c>
    </row>
    <row r="49" spans="1:5" s="47" customFormat="1" ht="12" customHeight="1" thickBot="1">
      <c r="A49" s="24" t="s">
        <v>14</v>
      </c>
      <c r="B49" s="19" t="s">
        <v>206</v>
      </c>
      <c r="C49" s="178">
        <f>SUM(C50:C54)</f>
        <v>0</v>
      </c>
      <c r="D49" s="264">
        <f>SUM(D50:D54)</f>
        <v>0</v>
      </c>
      <c r="E49" s="114">
        <f>SUM(E50:E54)</f>
        <v>3641175</v>
      </c>
    </row>
    <row r="50" spans="1:5" s="47" customFormat="1" ht="12" customHeight="1">
      <c r="A50" s="208" t="s">
        <v>63</v>
      </c>
      <c r="B50" s="191" t="s">
        <v>210</v>
      </c>
      <c r="C50" s="231"/>
      <c r="D50" s="324"/>
      <c r="E50" s="120"/>
    </row>
    <row r="51" spans="1:5" s="47" customFormat="1" ht="12" customHeight="1">
      <c r="A51" s="209" t="s">
        <v>64</v>
      </c>
      <c r="B51" s="192" t="s">
        <v>211</v>
      </c>
      <c r="C51" s="182"/>
      <c r="D51" s="322"/>
      <c r="E51" s="118">
        <v>3641175</v>
      </c>
    </row>
    <row r="52" spans="1:5" s="47" customFormat="1" ht="12" customHeight="1">
      <c r="A52" s="209" t="s">
        <v>207</v>
      </c>
      <c r="B52" s="192" t="s">
        <v>212</v>
      </c>
      <c r="C52" s="182"/>
      <c r="D52" s="322"/>
      <c r="E52" s="118"/>
    </row>
    <row r="53" spans="1:5" s="47" customFormat="1" ht="12" customHeight="1">
      <c r="A53" s="209" t="s">
        <v>208</v>
      </c>
      <c r="B53" s="192" t="s">
        <v>213</v>
      </c>
      <c r="C53" s="182"/>
      <c r="D53" s="322"/>
      <c r="E53" s="118"/>
    </row>
    <row r="54" spans="1:5" s="47" customFormat="1" ht="12" customHeight="1" thickBot="1">
      <c r="A54" s="210" t="s">
        <v>209</v>
      </c>
      <c r="B54" s="193" t="s">
        <v>214</v>
      </c>
      <c r="C54" s="377"/>
      <c r="D54" s="325"/>
      <c r="E54" s="119"/>
    </row>
    <row r="55" spans="1:5" s="47" customFormat="1" ht="12" customHeight="1" thickBot="1">
      <c r="A55" s="24" t="s">
        <v>122</v>
      </c>
      <c r="B55" s="19" t="s">
        <v>215</v>
      </c>
      <c r="C55" s="178">
        <f>SUM(C56:C58)</f>
        <v>0</v>
      </c>
      <c r="D55" s="264">
        <f>SUM(D56:D58)</f>
        <v>0</v>
      </c>
      <c r="E55" s="114">
        <f>SUM(E56:E58)</f>
        <v>0</v>
      </c>
    </row>
    <row r="56" spans="1:5" s="47" customFormat="1" ht="12" customHeight="1">
      <c r="A56" s="208" t="s">
        <v>65</v>
      </c>
      <c r="B56" s="191" t="s">
        <v>216</v>
      </c>
      <c r="C56" s="180"/>
      <c r="D56" s="265"/>
      <c r="E56" s="116"/>
    </row>
    <row r="57" spans="1:5" s="47" customFormat="1" ht="12" customHeight="1">
      <c r="A57" s="209" t="s">
        <v>66</v>
      </c>
      <c r="B57" s="192" t="s">
        <v>343</v>
      </c>
      <c r="C57" s="179"/>
      <c r="D57" s="266"/>
      <c r="E57" s="115"/>
    </row>
    <row r="58" spans="1:5" s="47" customFormat="1" ht="12" customHeight="1">
      <c r="A58" s="209" t="s">
        <v>219</v>
      </c>
      <c r="B58" s="192" t="s">
        <v>217</v>
      </c>
      <c r="C58" s="179"/>
      <c r="D58" s="266"/>
      <c r="E58" s="115"/>
    </row>
    <row r="59" spans="1:5" s="47" customFormat="1" ht="12" customHeight="1" thickBot="1">
      <c r="A59" s="210" t="s">
        <v>220</v>
      </c>
      <c r="B59" s="193" t="s">
        <v>218</v>
      </c>
      <c r="C59" s="181"/>
      <c r="D59" s="267"/>
      <c r="E59" s="117"/>
    </row>
    <row r="60" spans="1:5" s="47" customFormat="1" ht="12" customHeight="1" thickBot="1">
      <c r="A60" s="24" t="s">
        <v>16</v>
      </c>
      <c r="B60" s="121" t="s">
        <v>221</v>
      </c>
      <c r="C60" s="178">
        <f>SUM(C61:C63)</f>
        <v>31062240</v>
      </c>
      <c r="D60" s="264">
        <f>SUM(D61:D63)</f>
        <v>2269918</v>
      </c>
      <c r="E60" s="114">
        <f>SUM(E61:E63)</f>
        <v>2837143</v>
      </c>
    </row>
    <row r="61" spans="1:5" s="47" customFormat="1" ht="12" customHeight="1">
      <c r="A61" s="208" t="s">
        <v>123</v>
      </c>
      <c r="B61" s="191" t="s">
        <v>223</v>
      </c>
      <c r="C61" s="182"/>
      <c r="D61" s="322"/>
      <c r="E61" s="118"/>
    </row>
    <row r="62" spans="1:5" s="47" customFormat="1" ht="12" customHeight="1">
      <c r="A62" s="209" t="s">
        <v>124</v>
      </c>
      <c r="B62" s="192" t="s">
        <v>344</v>
      </c>
      <c r="C62" s="182">
        <v>1062240</v>
      </c>
      <c r="D62" s="322">
        <v>1469918</v>
      </c>
      <c r="E62" s="118">
        <v>2837143</v>
      </c>
    </row>
    <row r="63" spans="1:5" s="47" customFormat="1" ht="12" customHeight="1">
      <c r="A63" s="209" t="s">
        <v>155</v>
      </c>
      <c r="B63" s="192" t="s">
        <v>224</v>
      </c>
      <c r="C63" s="182">
        <v>30000000</v>
      </c>
      <c r="D63" s="322">
        <v>800000</v>
      </c>
      <c r="E63" s="118"/>
    </row>
    <row r="64" spans="1:5" s="47" customFormat="1" ht="12" customHeight="1" thickBot="1">
      <c r="A64" s="210" t="s">
        <v>222</v>
      </c>
      <c r="B64" s="193" t="s">
        <v>225</v>
      </c>
      <c r="C64" s="182"/>
      <c r="D64" s="322"/>
      <c r="E64" s="118"/>
    </row>
    <row r="65" spans="1:5" s="47" customFormat="1" ht="12" customHeight="1" thickBot="1">
      <c r="A65" s="24" t="s">
        <v>17</v>
      </c>
      <c r="B65" s="19" t="s">
        <v>226</v>
      </c>
      <c r="C65" s="184">
        <f>+C8+C15+C22+C29+C37+C49+C55+C60</f>
        <v>363653654</v>
      </c>
      <c r="D65" s="268">
        <f>+D8+D15+D22+D29+D37+D49+D55+D60</f>
        <v>388109011</v>
      </c>
      <c r="E65" s="220">
        <f>+E8+E15+E22+E29+E37+E49+E55+E60</f>
        <v>347010911</v>
      </c>
    </row>
    <row r="66" spans="1:5" s="47" customFormat="1" ht="12" customHeight="1" thickBot="1">
      <c r="A66" s="211" t="s">
        <v>313</v>
      </c>
      <c r="B66" s="121" t="s">
        <v>228</v>
      </c>
      <c r="C66" s="178">
        <f>SUM(C67:C69)</f>
        <v>0</v>
      </c>
      <c r="D66" s="264">
        <f>SUM(D67:D69)</f>
        <v>0</v>
      </c>
      <c r="E66" s="114">
        <f>SUM(E67:E69)</f>
        <v>0</v>
      </c>
    </row>
    <row r="67" spans="1:5" s="47" customFormat="1" ht="12" customHeight="1">
      <c r="A67" s="208" t="s">
        <v>256</v>
      </c>
      <c r="B67" s="191" t="s">
        <v>229</v>
      </c>
      <c r="C67" s="182"/>
      <c r="D67" s="322"/>
      <c r="E67" s="118"/>
    </row>
    <row r="68" spans="1:5" s="47" customFormat="1" ht="12" customHeight="1">
      <c r="A68" s="209" t="s">
        <v>265</v>
      </c>
      <c r="B68" s="192" t="s">
        <v>230</v>
      </c>
      <c r="C68" s="182"/>
      <c r="D68" s="322"/>
      <c r="E68" s="118"/>
    </row>
    <row r="69" spans="1:5" s="47" customFormat="1" ht="12" customHeight="1" thickBot="1">
      <c r="A69" s="218" t="s">
        <v>266</v>
      </c>
      <c r="B69" s="376" t="s">
        <v>376</v>
      </c>
      <c r="C69" s="377"/>
      <c r="D69" s="325"/>
      <c r="E69" s="378"/>
    </row>
    <row r="70" spans="1:5" s="47" customFormat="1" ht="12" customHeight="1" thickBot="1">
      <c r="A70" s="211" t="s">
        <v>232</v>
      </c>
      <c r="B70" s="121" t="s">
        <v>233</v>
      </c>
      <c r="C70" s="178">
        <f>SUM(C71:C74)</f>
        <v>0</v>
      </c>
      <c r="D70" s="178">
        <f>SUM(D71:D74)</f>
        <v>0</v>
      </c>
      <c r="E70" s="114">
        <f>SUM(E71:E74)</f>
        <v>0</v>
      </c>
    </row>
    <row r="71" spans="1:5" s="47" customFormat="1" ht="12" customHeight="1">
      <c r="A71" s="208" t="s">
        <v>100</v>
      </c>
      <c r="B71" s="359" t="s">
        <v>234</v>
      </c>
      <c r="C71" s="182"/>
      <c r="D71" s="182"/>
      <c r="E71" s="118"/>
    </row>
    <row r="72" spans="1:5" s="47" customFormat="1" ht="12" customHeight="1">
      <c r="A72" s="209" t="s">
        <v>101</v>
      </c>
      <c r="B72" s="359" t="s">
        <v>511</v>
      </c>
      <c r="C72" s="182"/>
      <c r="D72" s="182"/>
      <c r="E72" s="118"/>
    </row>
    <row r="73" spans="1:5" s="47" customFormat="1" ht="12" customHeight="1">
      <c r="A73" s="209" t="s">
        <v>257</v>
      </c>
      <c r="B73" s="359" t="s">
        <v>235</v>
      </c>
      <c r="C73" s="182"/>
      <c r="D73" s="182"/>
      <c r="E73" s="118"/>
    </row>
    <row r="74" spans="1:5" s="47" customFormat="1" ht="12" customHeight="1" thickBot="1">
      <c r="A74" s="210" t="s">
        <v>258</v>
      </c>
      <c r="B74" s="360" t="s">
        <v>512</v>
      </c>
      <c r="C74" s="182"/>
      <c r="D74" s="182"/>
      <c r="E74" s="118"/>
    </row>
    <row r="75" spans="1:5" s="47" customFormat="1" ht="12" customHeight="1" thickBot="1">
      <c r="A75" s="211" t="s">
        <v>236</v>
      </c>
      <c r="B75" s="121" t="s">
        <v>237</v>
      </c>
      <c r="C75" s="178">
        <f>SUM(C76:C77)</f>
        <v>175374025</v>
      </c>
      <c r="D75" s="178">
        <f>SUM(D76:D77)</f>
        <v>175473697</v>
      </c>
      <c r="E75" s="114">
        <f>SUM(E76:E77)</f>
        <v>175473697</v>
      </c>
    </row>
    <row r="76" spans="1:5" s="47" customFormat="1" ht="12" customHeight="1">
      <c r="A76" s="208" t="s">
        <v>259</v>
      </c>
      <c r="B76" s="191" t="s">
        <v>238</v>
      </c>
      <c r="C76" s="182">
        <v>175374025</v>
      </c>
      <c r="D76" s="182">
        <v>175473697</v>
      </c>
      <c r="E76" s="118">
        <v>175473697</v>
      </c>
    </row>
    <row r="77" spans="1:5" s="47" customFormat="1" ht="12" customHeight="1" thickBot="1">
      <c r="A77" s="210" t="s">
        <v>260</v>
      </c>
      <c r="B77" s="193" t="s">
        <v>239</v>
      </c>
      <c r="C77" s="182"/>
      <c r="D77" s="182"/>
      <c r="E77" s="118"/>
    </row>
    <row r="78" spans="1:5" s="46" customFormat="1" ht="12" customHeight="1" thickBot="1">
      <c r="A78" s="211" t="s">
        <v>240</v>
      </c>
      <c r="B78" s="121" t="s">
        <v>241</v>
      </c>
      <c r="C78" s="178">
        <f>SUM(C79:C81)</f>
        <v>0</v>
      </c>
      <c r="D78" s="178">
        <f>SUM(D79:D81)</f>
        <v>0</v>
      </c>
      <c r="E78" s="114">
        <f>SUM(E79:E81)</f>
        <v>0</v>
      </c>
    </row>
    <row r="79" spans="1:5" s="47" customFormat="1" ht="12" customHeight="1">
      <c r="A79" s="208" t="s">
        <v>261</v>
      </c>
      <c r="B79" s="191" t="s">
        <v>242</v>
      </c>
      <c r="C79" s="182"/>
      <c r="D79" s="182"/>
      <c r="E79" s="118"/>
    </row>
    <row r="80" spans="1:5" s="47" customFormat="1" ht="12" customHeight="1">
      <c r="A80" s="209" t="s">
        <v>262</v>
      </c>
      <c r="B80" s="192" t="s">
        <v>243</v>
      </c>
      <c r="C80" s="182"/>
      <c r="D80" s="182"/>
      <c r="E80" s="118"/>
    </row>
    <row r="81" spans="1:5" s="47" customFormat="1" ht="12" customHeight="1" thickBot="1">
      <c r="A81" s="210" t="s">
        <v>263</v>
      </c>
      <c r="B81" s="193" t="s">
        <v>513</v>
      </c>
      <c r="C81" s="182"/>
      <c r="D81" s="182"/>
      <c r="E81" s="118"/>
    </row>
    <row r="82" spans="1:5" s="47" customFormat="1" ht="12" customHeight="1" thickBot="1">
      <c r="A82" s="211" t="s">
        <v>244</v>
      </c>
      <c r="B82" s="121" t="s">
        <v>264</v>
      </c>
      <c r="C82" s="178">
        <f>SUM(C83:C86)</f>
        <v>0</v>
      </c>
      <c r="D82" s="178">
        <f>SUM(D83:D86)</f>
        <v>0</v>
      </c>
      <c r="E82" s="114">
        <f>SUM(E83:E86)</f>
        <v>0</v>
      </c>
    </row>
    <row r="83" spans="1:5" s="47" customFormat="1" ht="12" customHeight="1">
      <c r="A83" s="212" t="s">
        <v>245</v>
      </c>
      <c r="B83" s="191" t="s">
        <v>246</v>
      </c>
      <c r="C83" s="182"/>
      <c r="D83" s="182"/>
      <c r="E83" s="118"/>
    </row>
    <row r="84" spans="1:5" s="47" customFormat="1" ht="12" customHeight="1">
      <c r="A84" s="213" t="s">
        <v>247</v>
      </c>
      <c r="B84" s="192" t="s">
        <v>248</v>
      </c>
      <c r="C84" s="182"/>
      <c r="D84" s="182"/>
      <c r="E84" s="118"/>
    </row>
    <row r="85" spans="1:5" s="47" customFormat="1" ht="12" customHeight="1">
      <c r="A85" s="213" t="s">
        <v>249</v>
      </c>
      <c r="B85" s="192" t="s">
        <v>250</v>
      </c>
      <c r="C85" s="182"/>
      <c r="D85" s="182"/>
      <c r="E85" s="118"/>
    </row>
    <row r="86" spans="1:5" s="46" customFormat="1" ht="12" customHeight="1" thickBot="1">
      <c r="A86" s="214" t="s">
        <v>251</v>
      </c>
      <c r="B86" s="193" t="s">
        <v>252</v>
      </c>
      <c r="C86" s="182"/>
      <c r="D86" s="182"/>
      <c r="E86" s="118"/>
    </row>
    <row r="87" spans="1:5" s="46" customFormat="1" ht="12" customHeight="1" thickBot="1">
      <c r="A87" s="211" t="s">
        <v>253</v>
      </c>
      <c r="B87" s="121" t="s">
        <v>390</v>
      </c>
      <c r="C87" s="234"/>
      <c r="D87" s="234"/>
      <c r="E87" s="235"/>
    </row>
    <row r="88" spans="1:5" s="46" customFormat="1" ht="12" customHeight="1" thickBot="1">
      <c r="A88" s="211" t="s">
        <v>411</v>
      </c>
      <c r="B88" s="121" t="s">
        <v>254</v>
      </c>
      <c r="C88" s="234"/>
      <c r="D88" s="234"/>
      <c r="E88" s="235"/>
    </row>
    <row r="89" spans="1:5" s="46" customFormat="1" ht="12" customHeight="1" thickBot="1">
      <c r="A89" s="211" t="s">
        <v>412</v>
      </c>
      <c r="B89" s="198" t="s">
        <v>393</v>
      </c>
      <c r="C89" s="184">
        <f>+C66+C70+C75+C78+C82+C88+C87</f>
        <v>175374025</v>
      </c>
      <c r="D89" s="184">
        <f>+D66+D70+D75+D78+D82+D88+D87</f>
        <v>175473697</v>
      </c>
      <c r="E89" s="220">
        <f>+E66+E70+E75+E78+E82+E88+E87</f>
        <v>175473697</v>
      </c>
    </row>
    <row r="90" spans="1:5" s="46" customFormat="1" ht="12" customHeight="1" thickBot="1">
      <c r="A90" s="215" t="s">
        <v>413</v>
      </c>
      <c r="B90" s="199" t="s">
        <v>414</v>
      </c>
      <c r="C90" s="184">
        <f>+C65+C89</f>
        <v>539027679</v>
      </c>
      <c r="D90" s="184">
        <f>+D65+D89</f>
        <v>563582708</v>
      </c>
      <c r="E90" s="220">
        <f>+E65+E89</f>
        <v>522484608</v>
      </c>
    </row>
    <row r="91" spans="1:3" s="47" customFormat="1" ht="15" customHeight="1" thickBot="1">
      <c r="A91" s="90"/>
      <c r="B91" s="91"/>
      <c r="C91" s="160"/>
    </row>
    <row r="92" spans="1:5" s="40" customFormat="1" ht="16.5" customHeight="1" thickBot="1">
      <c r="A92" s="566" t="s">
        <v>44</v>
      </c>
      <c r="B92" s="567"/>
      <c r="C92" s="567"/>
      <c r="D92" s="567"/>
      <c r="E92" s="568"/>
    </row>
    <row r="93" spans="1:5" s="48" customFormat="1" ht="12" customHeight="1" thickBot="1">
      <c r="A93" s="185" t="s">
        <v>9</v>
      </c>
      <c r="B93" s="23" t="s">
        <v>418</v>
      </c>
      <c r="C93" s="177">
        <f>+C94+C95+C96+C97+C98+C111</f>
        <v>164199648</v>
      </c>
      <c r="D93" s="447">
        <f>+D94+D95+D96+D97+D98+D111</f>
        <v>190491120</v>
      </c>
      <c r="E93" s="247">
        <f>+E94+E95+E96+E97+E98+E111</f>
        <v>71230696</v>
      </c>
    </row>
    <row r="94" spans="1:5" ht="12" customHeight="1">
      <c r="A94" s="216" t="s">
        <v>67</v>
      </c>
      <c r="B94" s="8" t="s">
        <v>38</v>
      </c>
      <c r="C94" s="254">
        <v>16810458</v>
      </c>
      <c r="D94" s="448">
        <v>16569001</v>
      </c>
      <c r="E94" s="248">
        <v>10692407</v>
      </c>
    </row>
    <row r="95" spans="1:5" ht="12" customHeight="1">
      <c r="A95" s="209" t="s">
        <v>68</v>
      </c>
      <c r="B95" s="6" t="s">
        <v>125</v>
      </c>
      <c r="C95" s="179">
        <v>3289531</v>
      </c>
      <c r="D95" s="179">
        <v>3177097</v>
      </c>
      <c r="E95" s="115">
        <v>1889128</v>
      </c>
    </row>
    <row r="96" spans="1:5" ht="12" customHeight="1">
      <c r="A96" s="209" t="s">
        <v>69</v>
      </c>
      <c r="B96" s="6" t="s">
        <v>95</v>
      </c>
      <c r="C96" s="181">
        <v>33798196</v>
      </c>
      <c r="D96" s="181">
        <v>49752451</v>
      </c>
      <c r="E96" s="117">
        <v>20198109</v>
      </c>
    </row>
    <row r="97" spans="1:5" ht="12" customHeight="1">
      <c r="A97" s="209" t="s">
        <v>70</v>
      </c>
      <c r="B97" s="9" t="s">
        <v>126</v>
      </c>
      <c r="C97" s="181">
        <v>5690000</v>
      </c>
      <c r="D97" s="181">
        <v>5690000</v>
      </c>
      <c r="E97" s="117">
        <v>3096500</v>
      </c>
    </row>
    <row r="98" spans="1:5" ht="12" customHeight="1">
      <c r="A98" s="209" t="s">
        <v>79</v>
      </c>
      <c r="B98" s="17" t="s">
        <v>127</v>
      </c>
      <c r="C98" s="181">
        <v>61386336</v>
      </c>
      <c r="D98" s="181">
        <v>49316732</v>
      </c>
      <c r="E98" s="117">
        <v>35354552</v>
      </c>
    </row>
    <row r="99" spans="1:5" ht="12" customHeight="1">
      <c r="A99" s="209" t="s">
        <v>71</v>
      </c>
      <c r="B99" s="6" t="s">
        <v>415</v>
      </c>
      <c r="C99" s="181"/>
      <c r="D99" s="181"/>
      <c r="E99" s="117"/>
    </row>
    <row r="100" spans="1:5" ht="12" customHeight="1">
      <c r="A100" s="209" t="s">
        <v>72</v>
      </c>
      <c r="B100" s="58" t="s">
        <v>356</v>
      </c>
      <c r="C100" s="181"/>
      <c r="D100" s="181"/>
      <c r="E100" s="117"/>
    </row>
    <row r="101" spans="1:5" ht="12" customHeight="1">
      <c r="A101" s="209" t="s">
        <v>80</v>
      </c>
      <c r="B101" s="58" t="s">
        <v>355</v>
      </c>
      <c r="C101" s="181">
        <v>99672</v>
      </c>
      <c r="D101" s="181">
        <v>99672</v>
      </c>
      <c r="E101" s="117"/>
    </row>
    <row r="102" spans="1:5" ht="12" customHeight="1">
      <c r="A102" s="209" t="s">
        <v>81</v>
      </c>
      <c r="B102" s="58" t="s">
        <v>270</v>
      </c>
      <c r="C102" s="181"/>
      <c r="D102" s="181"/>
      <c r="E102" s="117"/>
    </row>
    <row r="103" spans="1:5" ht="12" customHeight="1">
      <c r="A103" s="209" t="s">
        <v>82</v>
      </c>
      <c r="B103" s="59" t="s">
        <v>271</v>
      </c>
      <c r="C103" s="181"/>
      <c r="D103" s="181"/>
      <c r="E103" s="117"/>
    </row>
    <row r="104" spans="1:5" ht="12" customHeight="1">
      <c r="A104" s="209" t="s">
        <v>83</v>
      </c>
      <c r="B104" s="59" t="s">
        <v>272</v>
      </c>
      <c r="C104" s="181"/>
      <c r="D104" s="181"/>
      <c r="E104" s="117"/>
    </row>
    <row r="105" spans="1:5" ht="12" customHeight="1">
      <c r="A105" s="209" t="s">
        <v>85</v>
      </c>
      <c r="B105" s="58" t="s">
        <v>273</v>
      </c>
      <c r="C105" s="181">
        <v>45382464</v>
      </c>
      <c r="D105" s="181">
        <v>46987060</v>
      </c>
      <c r="E105" s="117">
        <v>34732552</v>
      </c>
    </row>
    <row r="106" spans="1:5" ht="12" customHeight="1">
      <c r="A106" s="209" t="s">
        <v>128</v>
      </c>
      <c r="B106" s="58" t="s">
        <v>274</v>
      </c>
      <c r="C106" s="181"/>
      <c r="D106" s="181"/>
      <c r="E106" s="117"/>
    </row>
    <row r="107" spans="1:5" ht="12" customHeight="1">
      <c r="A107" s="209" t="s">
        <v>268</v>
      </c>
      <c r="B107" s="59" t="s">
        <v>275</v>
      </c>
      <c r="C107" s="179"/>
      <c r="D107" s="181"/>
      <c r="E107" s="117"/>
    </row>
    <row r="108" spans="1:5" ht="12" customHeight="1">
      <c r="A108" s="217" t="s">
        <v>269</v>
      </c>
      <c r="B108" s="60" t="s">
        <v>276</v>
      </c>
      <c r="C108" s="181"/>
      <c r="D108" s="181"/>
      <c r="E108" s="117"/>
    </row>
    <row r="109" spans="1:5" ht="12" customHeight="1">
      <c r="A109" s="209" t="s">
        <v>353</v>
      </c>
      <c r="B109" s="60" t="s">
        <v>277</v>
      </c>
      <c r="C109" s="181"/>
      <c r="D109" s="181"/>
      <c r="E109" s="117"/>
    </row>
    <row r="110" spans="1:5" ht="12" customHeight="1">
      <c r="A110" s="209" t="s">
        <v>354</v>
      </c>
      <c r="B110" s="59" t="s">
        <v>278</v>
      </c>
      <c r="C110" s="179">
        <v>15904200</v>
      </c>
      <c r="D110" s="179">
        <v>2230000</v>
      </c>
      <c r="E110" s="115">
        <v>622000</v>
      </c>
    </row>
    <row r="111" spans="1:5" ht="12" customHeight="1">
      <c r="A111" s="209" t="s">
        <v>358</v>
      </c>
      <c r="B111" s="9" t="s">
        <v>39</v>
      </c>
      <c r="C111" s="179">
        <v>43225127</v>
      </c>
      <c r="D111" s="179">
        <v>65985839</v>
      </c>
      <c r="E111" s="115"/>
    </row>
    <row r="112" spans="1:5" ht="12" customHeight="1">
      <c r="A112" s="210" t="s">
        <v>359</v>
      </c>
      <c r="B112" s="6" t="s">
        <v>416</v>
      </c>
      <c r="C112" s="181">
        <v>35982201</v>
      </c>
      <c r="D112" s="179">
        <v>58499340</v>
      </c>
      <c r="E112" s="117"/>
    </row>
    <row r="113" spans="1:5" ht="12" customHeight="1" thickBot="1">
      <c r="A113" s="218" t="s">
        <v>360</v>
      </c>
      <c r="B113" s="61" t="s">
        <v>417</v>
      </c>
      <c r="C113" s="255">
        <v>7242926</v>
      </c>
      <c r="D113" s="255">
        <v>7486499</v>
      </c>
      <c r="E113" s="249"/>
    </row>
    <row r="114" spans="1:5" ht="12" customHeight="1" thickBot="1">
      <c r="A114" s="24" t="s">
        <v>10</v>
      </c>
      <c r="B114" s="22" t="s">
        <v>279</v>
      </c>
      <c r="C114" s="178">
        <f>+C115+C117+C119</f>
        <v>64378663</v>
      </c>
      <c r="D114" s="178">
        <f>+D115+D117+D119</f>
        <v>83411953</v>
      </c>
      <c r="E114" s="114">
        <f>+E115+E117+E119</f>
        <v>4059139</v>
      </c>
    </row>
    <row r="115" spans="1:5" ht="12" customHeight="1">
      <c r="A115" s="208" t="s">
        <v>73</v>
      </c>
      <c r="B115" s="6" t="s">
        <v>154</v>
      </c>
      <c r="C115" s="180">
        <v>35934663</v>
      </c>
      <c r="D115" s="180">
        <v>35953599</v>
      </c>
      <c r="E115" s="116">
        <v>4032000</v>
      </c>
    </row>
    <row r="116" spans="1:5" ht="12" customHeight="1">
      <c r="A116" s="208" t="s">
        <v>74</v>
      </c>
      <c r="B116" s="10" t="s">
        <v>283</v>
      </c>
      <c r="C116" s="180"/>
      <c r="D116" s="180"/>
      <c r="E116" s="116"/>
    </row>
    <row r="117" spans="1:5" ht="12" customHeight="1">
      <c r="A117" s="208" t="s">
        <v>75</v>
      </c>
      <c r="B117" s="10" t="s">
        <v>129</v>
      </c>
      <c r="C117" s="179">
        <v>26444000</v>
      </c>
      <c r="D117" s="179">
        <v>45431215</v>
      </c>
      <c r="E117" s="115">
        <v>0</v>
      </c>
    </row>
    <row r="118" spans="1:5" ht="12" customHeight="1">
      <c r="A118" s="208" t="s">
        <v>76</v>
      </c>
      <c r="B118" s="10" t="s">
        <v>284</v>
      </c>
      <c r="C118" s="179"/>
      <c r="D118" s="179"/>
      <c r="E118" s="115"/>
    </row>
    <row r="119" spans="1:5" ht="12" customHeight="1">
      <c r="A119" s="208" t="s">
        <v>77</v>
      </c>
      <c r="B119" s="123" t="s">
        <v>156</v>
      </c>
      <c r="C119" s="179">
        <v>2000000</v>
      </c>
      <c r="D119" s="179">
        <v>2027139</v>
      </c>
      <c r="E119" s="115">
        <v>27139</v>
      </c>
    </row>
    <row r="120" spans="1:5" ht="12" customHeight="1">
      <c r="A120" s="208" t="s">
        <v>84</v>
      </c>
      <c r="B120" s="122" t="s">
        <v>345</v>
      </c>
      <c r="C120" s="179"/>
      <c r="D120" s="179"/>
      <c r="E120" s="115"/>
    </row>
    <row r="121" spans="1:5" ht="12" customHeight="1">
      <c r="A121" s="208" t="s">
        <v>86</v>
      </c>
      <c r="B121" s="187" t="s">
        <v>289</v>
      </c>
      <c r="C121" s="179"/>
      <c r="D121" s="179"/>
      <c r="E121" s="115"/>
    </row>
    <row r="122" spans="1:5" ht="12" customHeight="1">
      <c r="A122" s="208" t="s">
        <v>130</v>
      </c>
      <c r="B122" s="59" t="s">
        <v>272</v>
      </c>
      <c r="C122" s="179"/>
      <c r="D122" s="179"/>
      <c r="E122" s="115"/>
    </row>
    <row r="123" spans="1:5" ht="12" customHeight="1">
      <c r="A123" s="208" t="s">
        <v>131</v>
      </c>
      <c r="B123" s="59" t="s">
        <v>288</v>
      </c>
      <c r="C123" s="179"/>
      <c r="D123" s="179">
        <v>27139</v>
      </c>
      <c r="E123" s="115"/>
    </row>
    <row r="124" spans="1:5" ht="12" customHeight="1">
      <c r="A124" s="208" t="s">
        <v>132</v>
      </c>
      <c r="B124" s="59" t="s">
        <v>287</v>
      </c>
      <c r="C124" s="179"/>
      <c r="D124" s="179"/>
      <c r="E124" s="115"/>
    </row>
    <row r="125" spans="1:5" ht="12" customHeight="1">
      <c r="A125" s="208" t="s">
        <v>280</v>
      </c>
      <c r="B125" s="59" t="s">
        <v>275</v>
      </c>
      <c r="C125" s="179"/>
      <c r="D125" s="179">
        <v>2000000</v>
      </c>
      <c r="E125" s="115"/>
    </row>
    <row r="126" spans="1:5" ht="12" customHeight="1">
      <c r="A126" s="208" t="s">
        <v>281</v>
      </c>
      <c r="B126" s="59" t="s">
        <v>286</v>
      </c>
      <c r="C126" s="179"/>
      <c r="D126" s="179"/>
      <c r="E126" s="115"/>
    </row>
    <row r="127" spans="1:5" ht="12" customHeight="1" thickBot="1">
      <c r="A127" s="217" t="s">
        <v>282</v>
      </c>
      <c r="B127" s="59" t="s">
        <v>285</v>
      </c>
      <c r="C127" s="181"/>
      <c r="D127" s="181"/>
      <c r="E127" s="117"/>
    </row>
    <row r="128" spans="1:5" ht="12" customHeight="1" thickBot="1">
      <c r="A128" s="24" t="s">
        <v>11</v>
      </c>
      <c r="B128" s="52" t="s">
        <v>363</v>
      </c>
      <c r="C128" s="178">
        <f>+C93+C114</f>
        <v>228578311</v>
      </c>
      <c r="D128" s="178">
        <f>+D93+D114</f>
        <v>273903073</v>
      </c>
      <c r="E128" s="114">
        <f>+E93+E114</f>
        <v>75289835</v>
      </c>
    </row>
    <row r="129" spans="1:5" ht="12" customHeight="1" thickBot="1">
      <c r="A129" s="24" t="s">
        <v>12</v>
      </c>
      <c r="B129" s="52" t="s">
        <v>364</v>
      </c>
      <c r="C129" s="178">
        <f>+C130+C131+C132</f>
        <v>0</v>
      </c>
      <c r="D129" s="178">
        <f>+D130+D131+D132</f>
        <v>0</v>
      </c>
      <c r="E129" s="114">
        <f>+E130+E131+E132</f>
        <v>0</v>
      </c>
    </row>
    <row r="130" spans="1:5" s="48" customFormat="1" ht="12" customHeight="1">
      <c r="A130" s="208" t="s">
        <v>187</v>
      </c>
      <c r="B130" s="7" t="s">
        <v>421</v>
      </c>
      <c r="C130" s="179"/>
      <c r="D130" s="179"/>
      <c r="E130" s="115"/>
    </row>
    <row r="131" spans="1:5" ht="12" customHeight="1">
      <c r="A131" s="208" t="s">
        <v>188</v>
      </c>
      <c r="B131" s="7" t="s">
        <v>372</v>
      </c>
      <c r="C131" s="179"/>
      <c r="D131" s="179"/>
      <c r="E131" s="115"/>
    </row>
    <row r="132" spans="1:5" ht="12" customHeight="1" thickBot="1">
      <c r="A132" s="217" t="s">
        <v>189</v>
      </c>
      <c r="B132" s="5" t="s">
        <v>420</v>
      </c>
      <c r="C132" s="179"/>
      <c r="D132" s="179"/>
      <c r="E132" s="115"/>
    </row>
    <row r="133" spans="1:5" ht="12" customHeight="1" thickBot="1">
      <c r="A133" s="24" t="s">
        <v>13</v>
      </c>
      <c r="B133" s="52" t="s">
        <v>365</v>
      </c>
      <c r="C133" s="178">
        <f>+C134+C135+C136+C137+C138+C139</f>
        <v>0</v>
      </c>
      <c r="D133" s="178">
        <f>+D134+D135+D136+D137+D138+D139</f>
        <v>0</v>
      </c>
      <c r="E133" s="114">
        <f>+E134+E135+E136+E137+E138+E139</f>
        <v>0</v>
      </c>
    </row>
    <row r="134" spans="1:5" ht="12" customHeight="1">
      <c r="A134" s="208" t="s">
        <v>60</v>
      </c>
      <c r="B134" s="7" t="s">
        <v>374</v>
      </c>
      <c r="C134" s="179"/>
      <c r="D134" s="179"/>
      <c r="E134" s="115"/>
    </row>
    <row r="135" spans="1:5" ht="12" customHeight="1">
      <c r="A135" s="208" t="s">
        <v>61</v>
      </c>
      <c r="B135" s="7" t="s">
        <v>366</v>
      </c>
      <c r="C135" s="179"/>
      <c r="D135" s="179"/>
      <c r="E135" s="115"/>
    </row>
    <row r="136" spans="1:5" ht="12" customHeight="1">
      <c r="A136" s="208" t="s">
        <v>62</v>
      </c>
      <c r="B136" s="7" t="s">
        <v>367</v>
      </c>
      <c r="C136" s="179"/>
      <c r="D136" s="179"/>
      <c r="E136" s="115"/>
    </row>
    <row r="137" spans="1:5" ht="12" customHeight="1">
      <c r="A137" s="208" t="s">
        <v>117</v>
      </c>
      <c r="B137" s="7" t="s">
        <v>419</v>
      </c>
      <c r="C137" s="179"/>
      <c r="D137" s="179"/>
      <c r="E137" s="115"/>
    </row>
    <row r="138" spans="1:5" ht="12" customHeight="1">
      <c r="A138" s="208" t="s">
        <v>118</v>
      </c>
      <c r="B138" s="7" t="s">
        <v>369</v>
      </c>
      <c r="C138" s="179"/>
      <c r="D138" s="179"/>
      <c r="E138" s="115"/>
    </row>
    <row r="139" spans="1:5" s="48" customFormat="1" ht="12" customHeight="1" thickBot="1">
      <c r="A139" s="217" t="s">
        <v>119</v>
      </c>
      <c r="B139" s="5" t="s">
        <v>370</v>
      </c>
      <c r="C139" s="179"/>
      <c r="D139" s="179"/>
      <c r="E139" s="115"/>
    </row>
    <row r="140" spans="1:5" ht="12" customHeight="1" thickBot="1">
      <c r="A140" s="24" t="s">
        <v>14</v>
      </c>
      <c r="B140" s="52" t="s">
        <v>434</v>
      </c>
      <c r="C140" s="184">
        <f>+C141+C142+C144+C145+C143</f>
        <v>4059098</v>
      </c>
      <c r="D140" s="184">
        <f>+D141+D142+D144+D145+D143</f>
        <v>4059098</v>
      </c>
      <c r="E140" s="220">
        <f>+E141+E142+E144+E145+E143</f>
        <v>4059098</v>
      </c>
    </row>
    <row r="141" spans="1:5" ht="12.75">
      <c r="A141" s="208" t="s">
        <v>63</v>
      </c>
      <c r="B141" s="7" t="s">
        <v>290</v>
      </c>
      <c r="C141" s="179"/>
      <c r="D141" s="179"/>
      <c r="E141" s="115"/>
    </row>
    <row r="142" spans="1:5" ht="12" customHeight="1">
      <c r="A142" s="208" t="s">
        <v>64</v>
      </c>
      <c r="B142" s="7" t="s">
        <v>291</v>
      </c>
      <c r="C142" s="179">
        <v>4059098</v>
      </c>
      <c r="D142" s="179">
        <v>4059098</v>
      </c>
      <c r="E142" s="115">
        <v>4059098</v>
      </c>
    </row>
    <row r="143" spans="1:5" ht="12" customHeight="1">
      <c r="A143" s="208" t="s">
        <v>207</v>
      </c>
      <c r="B143" s="7" t="s">
        <v>433</v>
      </c>
      <c r="C143" s="179">
        <v>0</v>
      </c>
      <c r="D143" s="179"/>
      <c r="E143" s="115"/>
    </row>
    <row r="144" spans="1:5" s="48" customFormat="1" ht="12" customHeight="1">
      <c r="A144" s="208" t="s">
        <v>208</v>
      </c>
      <c r="B144" s="7" t="s">
        <v>379</v>
      </c>
      <c r="C144" s="179"/>
      <c r="D144" s="179"/>
      <c r="E144" s="115"/>
    </row>
    <row r="145" spans="1:5" s="48" customFormat="1" ht="12" customHeight="1" thickBot="1">
      <c r="A145" s="217" t="s">
        <v>209</v>
      </c>
      <c r="B145" s="5" t="s">
        <v>309</v>
      </c>
      <c r="C145" s="179"/>
      <c r="D145" s="179"/>
      <c r="E145" s="115"/>
    </row>
    <row r="146" spans="1:5" s="48" customFormat="1" ht="12" customHeight="1" thickBot="1">
      <c r="A146" s="24" t="s">
        <v>15</v>
      </c>
      <c r="B146" s="52" t="s">
        <v>380</v>
      </c>
      <c r="C146" s="257">
        <f>+C147+C148+C149+C150+C151</f>
        <v>0</v>
      </c>
      <c r="D146" s="257">
        <f>+D147+D148+D149+D150+D151</f>
        <v>0</v>
      </c>
      <c r="E146" s="251">
        <f>+E147+E148+E149+E150+E151</f>
        <v>0</v>
      </c>
    </row>
    <row r="147" spans="1:5" s="48" customFormat="1" ht="12" customHeight="1">
      <c r="A147" s="208" t="s">
        <v>65</v>
      </c>
      <c r="B147" s="7" t="s">
        <v>375</v>
      </c>
      <c r="C147" s="179"/>
      <c r="D147" s="179"/>
      <c r="E147" s="115"/>
    </row>
    <row r="148" spans="1:5" s="48" customFormat="1" ht="12" customHeight="1">
      <c r="A148" s="208" t="s">
        <v>66</v>
      </c>
      <c r="B148" s="7" t="s">
        <v>382</v>
      </c>
      <c r="C148" s="179"/>
      <c r="D148" s="179"/>
      <c r="E148" s="115"/>
    </row>
    <row r="149" spans="1:5" s="48" customFormat="1" ht="12" customHeight="1">
      <c r="A149" s="208" t="s">
        <v>219</v>
      </c>
      <c r="B149" s="7" t="s">
        <v>377</v>
      </c>
      <c r="C149" s="179"/>
      <c r="D149" s="179"/>
      <c r="E149" s="115"/>
    </row>
    <row r="150" spans="1:5" s="48" customFormat="1" ht="12" customHeight="1">
      <c r="A150" s="208" t="s">
        <v>220</v>
      </c>
      <c r="B150" s="7" t="s">
        <v>422</v>
      </c>
      <c r="C150" s="179"/>
      <c r="D150" s="179"/>
      <c r="E150" s="115"/>
    </row>
    <row r="151" spans="1:5" ht="12.75" customHeight="1" thickBot="1">
      <c r="A151" s="217" t="s">
        <v>381</v>
      </c>
      <c r="B151" s="5" t="s">
        <v>384</v>
      </c>
      <c r="C151" s="181"/>
      <c r="D151" s="181"/>
      <c r="E151" s="117"/>
    </row>
    <row r="152" spans="1:5" ht="12.75" customHeight="1" thickBot="1">
      <c r="A152" s="246" t="s">
        <v>16</v>
      </c>
      <c r="B152" s="52" t="s">
        <v>385</v>
      </c>
      <c r="C152" s="258"/>
      <c r="D152" s="258"/>
      <c r="E152" s="251"/>
    </row>
    <row r="153" spans="1:5" ht="12.75" customHeight="1" thickBot="1">
      <c r="A153" s="246" t="s">
        <v>17</v>
      </c>
      <c r="B153" s="52" t="s">
        <v>386</v>
      </c>
      <c r="C153" s="258"/>
      <c r="D153" s="258"/>
      <c r="E153" s="251"/>
    </row>
    <row r="154" spans="1:5" ht="12" customHeight="1" thickBot="1">
      <c r="A154" s="24" t="s">
        <v>18</v>
      </c>
      <c r="B154" s="52" t="s">
        <v>388</v>
      </c>
      <c r="C154" s="259">
        <f>+C129+C133+C140+C146+C152+C153</f>
        <v>4059098</v>
      </c>
      <c r="D154" s="259">
        <f>+D129+D133+D140+D146+D152+D153</f>
        <v>4059098</v>
      </c>
      <c r="E154" s="253">
        <f>+E129+E133+E140+E146+E152+E153</f>
        <v>4059098</v>
      </c>
    </row>
    <row r="155" spans="1:5" ht="15" customHeight="1" thickBot="1">
      <c r="A155" s="219" t="s">
        <v>19</v>
      </c>
      <c r="B155" s="165" t="s">
        <v>387</v>
      </c>
      <c r="C155" s="259">
        <f>+C128+C154</f>
        <v>232637409</v>
      </c>
      <c r="D155" s="259">
        <f>+D128+D154</f>
        <v>277962171</v>
      </c>
      <c r="E155" s="253">
        <f>+E128+E154</f>
        <v>79348933</v>
      </c>
    </row>
    <row r="156" spans="1:5" ht="13.5" thickBot="1">
      <c r="A156" s="168"/>
      <c r="B156" s="169"/>
      <c r="C156" s="435">
        <f>C90-C155</f>
        <v>306390270</v>
      </c>
      <c r="D156" s="435">
        <f>D90-D155</f>
        <v>285620537</v>
      </c>
      <c r="E156" s="170"/>
    </row>
    <row r="157" spans="1:5" ht="15" customHeight="1" thickBot="1">
      <c r="A157" s="97" t="s">
        <v>506</v>
      </c>
      <c r="B157" s="98"/>
      <c r="C157" s="327"/>
      <c r="D157" s="327"/>
      <c r="E157" s="326"/>
    </row>
    <row r="158" spans="1:5" ht="14.25" customHeight="1" thickBot="1">
      <c r="A158" s="97" t="s">
        <v>507</v>
      </c>
      <c r="B158" s="98"/>
      <c r="C158" s="327"/>
      <c r="D158" s="327"/>
      <c r="E158" s="326"/>
    </row>
  </sheetData>
  <sheetProtection formatCells="0"/>
  <mergeCells count="5">
    <mergeCell ref="A7:E7"/>
    <mergeCell ref="B2:D2"/>
    <mergeCell ref="B3:D3"/>
    <mergeCell ref="A92:E92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7" r:id="rId1"/>
  <rowBreaks count="1" manualBreakCount="1"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E158"/>
  <sheetViews>
    <sheetView view="pageBreakPreview" zoomScaleNormal="120" zoomScaleSheetLayoutView="100" workbookViewId="0" topLeftCell="A106">
      <selection activeCell="G67" sqref="G1:H16384"/>
    </sheetView>
  </sheetViews>
  <sheetFormatPr defaultColWidth="9.00390625" defaultRowHeight="12.75"/>
  <cols>
    <col min="1" max="1" width="16.125" style="171" customWidth="1"/>
    <col min="2" max="2" width="62.00390625" style="172" customWidth="1"/>
    <col min="3" max="3" width="14.125" style="173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79"/>
      <c r="B1" s="570" t="str">
        <f>CONCATENATE("6.1.1. melléklet ",IB_ALAPADATOK!A7," ",IB_ALAPADATOK!B7," ",IB_ALAPADATOK!C7," ",IB_ALAPADATOK!D7)</f>
        <v>6.1.1. melléklet a 2020. III. negyedévi költségvetési tájékoztatóhoz</v>
      </c>
      <c r="C1" s="571"/>
      <c r="D1" s="571"/>
      <c r="E1" s="571"/>
    </row>
    <row r="2" spans="1:5" s="44" customFormat="1" ht="21" customHeight="1" thickBot="1">
      <c r="A2" s="388" t="s">
        <v>48</v>
      </c>
      <c r="B2" s="569" t="str">
        <f>CONCATENATE(IB_ALAPADATOK!A3)</f>
        <v>BALATONVILÁGOS KÖZSÉG ÖNKORMÁNYZATA</v>
      </c>
      <c r="C2" s="569"/>
      <c r="D2" s="569"/>
      <c r="E2" s="389" t="s">
        <v>42</v>
      </c>
    </row>
    <row r="3" spans="1:5" s="44" customFormat="1" ht="24.75" thickBot="1">
      <c r="A3" s="388" t="s">
        <v>138</v>
      </c>
      <c r="B3" s="569" t="s">
        <v>336</v>
      </c>
      <c r="C3" s="569"/>
      <c r="D3" s="569"/>
      <c r="E3" s="390" t="s">
        <v>46</v>
      </c>
    </row>
    <row r="4" spans="1:5" s="45" customFormat="1" ht="15.75" customHeight="1" thickBot="1">
      <c r="A4" s="382"/>
      <c r="B4" s="382"/>
      <c r="C4" s="383"/>
      <c r="D4" s="384"/>
      <c r="E4" s="383" t="str">
        <f>'IB_6.1.sz.mell'!E4</f>
        <v> Forintban!</v>
      </c>
    </row>
    <row r="5" spans="1:5" ht="24.75" thickBot="1">
      <c r="A5" s="385" t="s">
        <v>139</v>
      </c>
      <c r="B5" s="386" t="s">
        <v>505</v>
      </c>
      <c r="C5" s="386" t="s">
        <v>469</v>
      </c>
      <c r="D5" s="387" t="s">
        <v>470</v>
      </c>
      <c r="E5" s="368" t="str">
        <f>+CONCATENATE("Teljesítés",CHAR(10),LEFT(IB_ÖSSZEFÜGGÉSEK!A6,4),". IX. 30.")</f>
        <v>Teljesítés
2020. IX. 30.</v>
      </c>
    </row>
    <row r="6" spans="1:5" s="40" customFormat="1" ht="12.75" customHeight="1" thickBot="1">
      <c r="A6" s="77" t="s">
        <v>402</v>
      </c>
      <c r="B6" s="78" t="s">
        <v>403</v>
      </c>
      <c r="C6" s="78" t="s">
        <v>404</v>
      </c>
      <c r="D6" s="321" t="s">
        <v>406</v>
      </c>
      <c r="E6" s="79" t="s">
        <v>405</v>
      </c>
    </row>
    <row r="7" spans="1:5" s="40" customFormat="1" ht="15.75" customHeight="1" thickBot="1">
      <c r="A7" s="566" t="s">
        <v>43</v>
      </c>
      <c r="B7" s="567"/>
      <c r="C7" s="567"/>
      <c r="D7" s="567"/>
      <c r="E7" s="568"/>
    </row>
    <row r="8" spans="1:5" s="40" customFormat="1" ht="12" customHeight="1" thickBot="1">
      <c r="A8" s="24" t="s">
        <v>9</v>
      </c>
      <c r="B8" s="19" t="s">
        <v>172</v>
      </c>
      <c r="C8" s="178">
        <f>+C9+C10+C11+C12+C13+C14</f>
        <v>101477460</v>
      </c>
      <c r="D8" s="264">
        <f>+D9+D10+D11+D12+D13+D14</f>
        <v>106397962</v>
      </c>
      <c r="E8" s="114">
        <f>+E9+E10+E11+E12+E13+E14</f>
        <v>83078444</v>
      </c>
    </row>
    <row r="9" spans="1:5" s="46" customFormat="1" ht="12" customHeight="1">
      <c r="A9" s="208" t="s">
        <v>67</v>
      </c>
      <c r="B9" s="191" t="s">
        <v>173</v>
      </c>
      <c r="C9" s="449">
        <v>42829123</v>
      </c>
      <c r="D9" s="265">
        <v>30213926</v>
      </c>
      <c r="E9" s="116">
        <v>24675247</v>
      </c>
    </row>
    <row r="10" spans="1:5" s="47" customFormat="1" ht="12" customHeight="1">
      <c r="A10" s="209" t="s">
        <v>68</v>
      </c>
      <c r="B10" s="192" t="s">
        <v>174</v>
      </c>
      <c r="C10" s="444">
        <v>28963099</v>
      </c>
      <c r="D10" s="266">
        <v>40534600</v>
      </c>
      <c r="E10" s="115">
        <v>29772825</v>
      </c>
    </row>
    <row r="11" spans="1:5" s="47" customFormat="1" ht="12" customHeight="1">
      <c r="A11" s="209" t="s">
        <v>69</v>
      </c>
      <c r="B11" s="192" t="s">
        <v>175</v>
      </c>
      <c r="C11" s="444">
        <v>27828754</v>
      </c>
      <c r="D11" s="266">
        <v>26725554</v>
      </c>
      <c r="E11" s="115">
        <v>24971558</v>
      </c>
    </row>
    <row r="12" spans="1:5" s="47" customFormat="1" ht="12" customHeight="1">
      <c r="A12" s="209" t="s">
        <v>70</v>
      </c>
      <c r="B12" s="192" t="s">
        <v>176</v>
      </c>
      <c r="C12" s="444">
        <v>1856484</v>
      </c>
      <c r="D12" s="266">
        <v>1856484</v>
      </c>
      <c r="E12" s="115">
        <v>1857614</v>
      </c>
    </row>
    <row r="13" spans="1:5" s="47" customFormat="1" ht="12" customHeight="1">
      <c r="A13" s="209" t="s">
        <v>99</v>
      </c>
      <c r="B13" s="192" t="s">
        <v>410</v>
      </c>
      <c r="C13" s="180"/>
      <c r="D13" s="266"/>
      <c r="E13" s="115">
        <v>1801200</v>
      </c>
    </row>
    <row r="14" spans="1:5" s="46" customFormat="1" ht="12" customHeight="1" thickBot="1">
      <c r="A14" s="210" t="s">
        <v>71</v>
      </c>
      <c r="B14" s="193" t="s">
        <v>348</v>
      </c>
      <c r="C14" s="180"/>
      <c r="D14" s="266">
        <v>7067398</v>
      </c>
      <c r="E14" s="115"/>
    </row>
    <row r="15" spans="1:5" s="46" customFormat="1" ht="12" customHeight="1" thickBot="1">
      <c r="A15" s="24" t="s">
        <v>10</v>
      </c>
      <c r="B15" s="121" t="s">
        <v>177</v>
      </c>
      <c r="C15" s="178">
        <f>+C16+C17+C18+C19+C20</f>
        <v>18135500</v>
      </c>
      <c r="D15" s="264">
        <f>+D16+D17+D18+D19+D20</f>
        <v>18635500</v>
      </c>
      <c r="E15" s="114">
        <f>+E16+E17+E18+E19+E20</f>
        <v>22969598</v>
      </c>
    </row>
    <row r="16" spans="1:5" s="46" customFormat="1" ht="12" customHeight="1">
      <c r="A16" s="208" t="s">
        <v>73</v>
      </c>
      <c r="B16" s="191" t="s">
        <v>178</v>
      </c>
      <c r="C16" s="180"/>
      <c r="D16" s="265"/>
      <c r="E16" s="116"/>
    </row>
    <row r="17" spans="1:5" s="46" customFormat="1" ht="12" customHeight="1">
      <c r="A17" s="209" t="s">
        <v>74</v>
      </c>
      <c r="B17" s="192" t="s">
        <v>179</v>
      </c>
      <c r="C17" s="180"/>
      <c r="D17" s="266"/>
      <c r="E17" s="115"/>
    </row>
    <row r="18" spans="1:5" s="46" customFormat="1" ht="12" customHeight="1">
      <c r="A18" s="209" t="s">
        <v>75</v>
      </c>
      <c r="B18" s="192" t="s">
        <v>339</v>
      </c>
      <c r="C18" s="180"/>
      <c r="D18" s="266"/>
      <c r="E18" s="115"/>
    </row>
    <row r="19" spans="1:5" s="46" customFormat="1" ht="12" customHeight="1">
      <c r="A19" s="209" t="s">
        <v>76</v>
      </c>
      <c r="B19" s="192" t="s">
        <v>340</v>
      </c>
      <c r="C19" s="180"/>
      <c r="D19" s="266"/>
      <c r="E19" s="115"/>
    </row>
    <row r="20" spans="1:5" s="46" customFormat="1" ht="12" customHeight="1">
      <c r="A20" s="209" t="s">
        <v>77</v>
      </c>
      <c r="B20" s="192" t="s">
        <v>180</v>
      </c>
      <c r="C20" s="444">
        <v>18135500</v>
      </c>
      <c r="D20" s="266">
        <v>18635500</v>
      </c>
      <c r="E20" s="115">
        <v>22969598</v>
      </c>
    </row>
    <row r="21" spans="1:5" s="47" customFormat="1" ht="12" customHeight="1" thickBot="1">
      <c r="A21" s="210" t="s">
        <v>84</v>
      </c>
      <c r="B21" s="193" t="s">
        <v>181</v>
      </c>
      <c r="C21" s="180"/>
      <c r="D21" s="267"/>
      <c r="E21" s="117"/>
    </row>
    <row r="22" spans="1:5" s="47" customFormat="1" ht="12" customHeight="1" thickBot="1">
      <c r="A22" s="24" t="s">
        <v>11</v>
      </c>
      <c r="B22" s="19" t="s">
        <v>182</v>
      </c>
      <c r="C22" s="178">
        <f>+C23+C24+C25+C26+C27</f>
        <v>0</v>
      </c>
      <c r="D22" s="264">
        <f>+D23+D24+D25+D26+D27</f>
        <v>52010139</v>
      </c>
      <c r="E22" s="114">
        <f>+E23+E24+E25+E26+E27</f>
        <v>52010139</v>
      </c>
    </row>
    <row r="23" spans="1:5" s="47" customFormat="1" ht="12" customHeight="1">
      <c r="A23" s="208" t="s">
        <v>56</v>
      </c>
      <c r="B23" s="191" t="s">
        <v>183</v>
      </c>
      <c r="C23" s="180"/>
      <c r="D23" s="265"/>
      <c r="E23" s="116"/>
    </row>
    <row r="24" spans="1:5" s="46" customFormat="1" ht="12" customHeight="1">
      <c r="A24" s="209" t="s">
        <v>57</v>
      </c>
      <c r="B24" s="192" t="s">
        <v>184</v>
      </c>
      <c r="C24" s="179"/>
      <c r="D24" s="266"/>
      <c r="E24" s="115"/>
    </row>
    <row r="25" spans="1:5" s="47" customFormat="1" ht="12" customHeight="1">
      <c r="A25" s="209" t="s">
        <v>58</v>
      </c>
      <c r="B25" s="192" t="s">
        <v>341</v>
      </c>
      <c r="C25" s="179"/>
      <c r="D25" s="266"/>
      <c r="E25" s="115"/>
    </row>
    <row r="26" spans="1:5" s="47" customFormat="1" ht="12" customHeight="1">
      <c r="A26" s="209" t="s">
        <v>59</v>
      </c>
      <c r="B26" s="192" t="s">
        <v>342</v>
      </c>
      <c r="C26" s="179"/>
      <c r="D26" s="266"/>
      <c r="E26" s="115"/>
    </row>
    <row r="27" spans="1:5" s="47" customFormat="1" ht="12" customHeight="1">
      <c r="A27" s="209" t="s">
        <v>113</v>
      </c>
      <c r="B27" s="192" t="s">
        <v>185</v>
      </c>
      <c r="C27" s="179"/>
      <c r="D27" s="266">
        <v>52010139</v>
      </c>
      <c r="E27" s="115">
        <v>52010139</v>
      </c>
    </row>
    <row r="28" spans="1:5" s="47" customFormat="1" ht="12" customHeight="1" thickBot="1">
      <c r="A28" s="210" t="s">
        <v>114</v>
      </c>
      <c r="B28" s="193" t="s">
        <v>186</v>
      </c>
      <c r="C28" s="181"/>
      <c r="D28" s="267"/>
      <c r="E28" s="117"/>
    </row>
    <row r="29" spans="1:5" s="47" customFormat="1" ht="12" customHeight="1" thickBot="1">
      <c r="A29" s="24" t="s">
        <v>115</v>
      </c>
      <c r="B29" s="19" t="s">
        <v>496</v>
      </c>
      <c r="C29" s="184">
        <f>+C30+C31+C32+C33+C34+C35+C36</f>
        <v>199329000</v>
      </c>
      <c r="D29" s="184">
        <f>+D30+D31+D32+D33+D34+D35+D36</f>
        <v>190329000</v>
      </c>
      <c r="E29" s="220">
        <f>SUM(E30:E36)</f>
        <v>159245636</v>
      </c>
    </row>
    <row r="30" spans="1:5" s="47" customFormat="1" ht="12" customHeight="1">
      <c r="A30" s="208" t="s">
        <v>187</v>
      </c>
      <c r="B30" s="191" t="s">
        <v>578</v>
      </c>
      <c r="C30" s="449">
        <v>141679000</v>
      </c>
      <c r="D30" s="180">
        <v>141679000</v>
      </c>
      <c r="E30" s="116">
        <v>124694775</v>
      </c>
    </row>
    <row r="31" spans="1:5" s="47" customFormat="1" ht="12" customHeight="1">
      <c r="A31" s="209" t="s">
        <v>188</v>
      </c>
      <c r="B31" s="192" t="s">
        <v>498</v>
      </c>
      <c r="C31" s="444">
        <v>18000000</v>
      </c>
      <c r="D31" s="179">
        <v>13000000</v>
      </c>
      <c r="E31" s="115">
        <v>431200</v>
      </c>
    </row>
    <row r="32" spans="1:5" s="47" customFormat="1" ht="12" customHeight="1">
      <c r="A32" s="209" t="s">
        <v>189</v>
      </c>
      <c r="B32" s="192" t="s">
        <v>499</v>
      </c>
      <c r="C32" s="444">
        <v>35000000</v>
      </c>
      <c r="D32" s="179">
        <v>35000000</v>
      </c>
      <c r="E32" s="115">
        <v>33117942</v>
      </c>
    </row>
    <row r="33" spans="1:5" s="47" customFormat="1" ht="12" customHeight="1">
      <c r="A33" s="209" t="s">
        <v>190</v>
      </c>
      <c r="B33" s="192" t="s">
        <v>500</v>
      </c>
      <c r="C33" s="444">
        <v>0</v>
      </c>
      <c r="D33" s="179"/>
      <c r="E33" s="115"/>
    </row>
    <row r="34" spans="1:5" s="47" customFormat="1" ht="12" customHeight="1">
      <c r="A34" s="209" t="s">
        <v>501</v>
      </c>
      <c r="B34" s="192" t="s">
        <v>191</v>
      </c>
      <c r="C34" s="444">
        <v>4000000</v>
      </c>
      <c r="D34" s="179">
        <v>0</v>
      </c>
      <c r="E34" s="115">
        <v>0</v>
      </c>
    </row>
    <row r="35" spans="1:5" s="47" customFormat="1" ht="12" customHeight="1">
      <c r="A35" s="209" t="s">
        <v>502</v>
      </c>
      <c r="B35" s="192" t="s">
        <v>192</v>
      </c>
      <c r="C35" s="444"/>
      <c r="D35" s="179"/>
      <c r="E35" s="115"/>
    </row>
    <row r="36" spans="1:5" s="47" customFormat="1" ht="12" customHeight="1" thickBot="1">
      <c r="A36" s="210" t="s">
        <v>503</v>
      </c>
      <c r="B36" s="337" t="s">
        <v>193</v>
      </c>
      <c r="C36" s="450">
        <v>650000</v>
      </c>
      <c r="D36" s="181">
        <v>650000</v>
      </c>
      <c r="E36" s="117">
        <v>1001719</v>
      </c>
    </row>
    <row r="37" spans="1:5" s="47" customFormat="1" ht="12" customHeight="1" thickBot="1">
      <c r="A37" s="24" t="s">
        <v>13</v>
      </c>
      <c r="B37" s="19" t="s">
        <v>349</v>
      </c>
      <c r="C37" s="178">
        <f>SUM(C38:C48)</f>
        <v>6584463</v>
      </c>
      <c r="D37" s="264">
        <f>SUM(D38:D48)</f>
        <v>11401501</v>
      </c>
      <c r="E37" s="114">
        <f>SUM(E38:E48)</f>
        <v>15391211</v>
      </c>
    </row>
    <row r="38" spans="1:5" s="47" customFormat="1" ht="12" customHeight="1">
      <c r="A38" s="208" t="s">
        <v>60</v>
      </c>
      <c r="B38" s="191" t="s">
        <v>196</v>
      </c>
      <c r="C38" s="180"/>
      <c r="D38" s="265"/>
      <c r="E38" s="116"/>
    </row>
    <row r="39" spans="1:5" s="47" customFormat="1" ht="12" customHeight="1">
      <c r="A39" s="209" t="s">
        <v>61</v>
      </c>
      <c r="B39" s="192" t="s">
        <v>197</v>
      </c>
      <c r="C39" s="179"/>
      <c r="D39" s="266"/>
      <c r="E39" s="115">
        <v>675472</v>
      </c>
    </row>
    <row r="40" spans="1:5" s="47" customFormat="1" ht="12" customHeight="1">
      <c r="A40" s="209" t="s">
        <v>62</v>
      </c>
      <c r="B40" s="192" t="s">
        <v>198</v>
      </c>
      <c r="C40" s="444">
        <v>402684</v>
      </c>
      <c r="D40" s="444">
        <v>402684</v>
      </c>
      <c r="E40" s="115">
        <v>310357</v>
      </c>
    </row>
    <row r="41" spans="1:5" s="47" customFormat="1" ht="12" customHeight="1">
      <c r="A41" s="209" t="s">
        <v>117</v>
      </c>
      <c r="B41" s="192" t="s">
        <v>199</v>
      </c>
      <c r="C41" s="444">
        <v>4068119</v>
      </c>
      <c r="D41" s="444">
        <v>6750801</v>
      </c>
      <c r="E41" s="115">
        <v>7840689</v>
      </c>
    </row>
    <row r="42" spans="1:5" s="47" customFormat="1" ht="12" customHeight="1">
      <c r="A42" s="209" t="s">
        <v>118</v>
      </c>
      <c r="B42" s="192" t="s">
        <v>200</v>
      </c>
      <c r="C42" s="444"/>
      <c r="D42" s="444"/>
      <c r="E42" s="115"/>
    </row>
    <row r="43" spans="1:5" s="47" customFormat="1" ht="12" customHeight="1">
      <c r="A43" s="209" t="s">
        <v>119</v>
      </c>
      <c r="B43" s="192" t="s">
        <v>201</v>
      </c>
      <c r="C43" s="444">
        <v>63660</v>
      </c>
      <c r="D43" s="444">
        <v>63660</v>
      </c>
      <c r="E43" s="115">
        <v>1211892</v>
      </c>
    </row>
    <row r="44" spans="1:5" s="47" customFormat="1" ht="12" customHeight="1">
      <c r="A44" s="209" t="s">
        <v>120</v>
      </c>
      <c r="B44" s="192" t="s">
        <v>202</v>
      </c>
      <c r="C44" s="444"/>
      <c r="D44" s="444"/>
      <c r="E44" s="115"/>
    </row>
    <row r="45" spans="1:5" s="47" customFormat="1" ht="12" customHeight="1">
      <c r="A45" s="209" t="s">
        <v>121</v>
      </c>
      <c r="B45" s="192" t="s">
        <v>504</v>
      </c>
      <c r="C45" s="444">
        <v>50000</v>
      </c>
      <c r="D45" s="444">
        <v>50000</v>
      </c>
      <c r="E45" s="115">
        <v>409747</v>
      </c>
    </row>
    <row r="46" spans="1:5" s="47" customFormat="1" ht="12" customHeight="1">
      <c r="A46" s="209" t="s">
        <v>194</v>
      </c>
      <c r="B46" s="192" t="s">
        <v>204</v>
      </c>
      <c r="C46" s="445"/>
      <c r="D46" s="445"/>
      <c r="E46" s="118">
        <v>3305</v>
      </c>
    </row>
    <row r="47" spans="1:5" s="47" customFormat="1" ht="12" customHeight="1">
      <c r="A47" s="210" t="s">
        <v>195</v>
      </c>
      <c r="B47" s="193" t="s">
        <v>351</v>
      </c>
      <c r="C47" s="446"/>
      <c r="D47" s="446"/>
      <c r="E47" s="119"/>
    </row>
    <row r="48" spans="1:5" s="47" customFormat="1" ht="12" customHeight="1" thickBot="1">
      <c r="A48" s="210" t="s">
        <v>350</v>
      </c>
      <c r="B48" s="193" t="s">
        <v>205</v>
      </c>
      <c r="C48" s="446">
        <v>2000000</v>
      </c>
      <c r="D48" s="446">
        <v>4134356</v>
      </c>
      <c r="E48" s="119">
        <v>4939749</v>
      </c>
    </row>
    <row r="49" spans="1:5" s="47" customFormat="1" ht="12" customHeight="1" thickBot="1">
      <c r="A49" s="24" t="s">
        <v>14</v>
      </c>
      <c r="B49" s="19" t="s">
        <v>206</v>
      </c>
      <c r="C49" s="178">
        <f>SUM(C50:C54)</f>
        <v>0</v>
      </c>
      <c r="D49" s="264">
        <f>SUM(D50:D54)</f>
        <v>0</v>
      </c>
      <c r="E49" s="114">
        <f>SUM(E50:E54)</f>
        <v>3641175</v>
      </c>
    </row>
    <row r="50" spans="1:5" s="47" customFormat="1" ht="12" customHeight="1">
      <c r="A50" s="208" t="s">
        <v>63</v>
      </c>
      <c r="B50" s="191" t="s">
        <v>210</v>
      </c>
      <c r="C50" s="231"/>
      <c r="D50" s="324"/>
      <c r="E50" s="120"/>
    </row>
    <row r="51" spans="1:5" s="47" customFormat="1" ht="12" customHeight="1">
      <c r="A51" s="209" t="s">
        <v>64</v>
      </c>
      <c r="B51" s="192" t="s">
        <v>211</v>
      </c>
      <c r="C51" s="182"/>
      <c r="D51" s="322"/>
      <c r="E51" s="118">
        <v>3641175</v>
      </c>
    </row>
    <row r="52" spans="1:5" s="47" customFormat="1" ht="12" customHeight="1">
      <c r="A52" s="209" t="s">
        <v>207</v>
      </c>
      <c r="B52" s="192" t="s">
        <v>212</v>
      </c>
      <c r="C52" s="182"/>
      <c r="D52" s="322"/>
      <c r="E52" s="118"/>
    </row>
    <row r="53" spans="1:5" s="47" customFormat="1" ht="12" customHeight="1">
      <c r="A53" s="209" t="s">
        <v>208</v>
      </c>
      <c r="B53" s="192" t="s">
        <v>213</v>
      </c>
      <c r="C53" s="182"/>
      <c r="D53" s="322"/>
      <c r="E53" s="118"/>
    </row>
    <row r="54" spans="1:5" s="47" customFormat="1" ht="12" customHeight="1" thickBot="1">
      <c r="A54" s="210" t="s">
        <v>209</v>
      </c>
      <c r="B54" s="193" t="s">
        <v>214</v>
      </c>
      <c r="C54" s="377"/>
      <c r="D54" s="325"/>
      <c r="E54" s="119"/>
    </row>
    <row r="55" spans="1:5" s="47" customFormat="1" ht="12" customHeight="1" thickBot="1">
      <c r="A55" s="24" t="s">
        <v>122</v>
      </c>
      <c r="B55" s="19" t="s">
        <v>215</v>
      </c>
      <c r="C55" s="178">
        <f>SUM(C56:C58)</f>
        <v>0</v>
      </c>
      <c r="D55" s="264">
        <f>SUM(D56:D58)</f>
        <v>0</v>
      </c>
      <c r="E55" s="114">
        <f>SUM(E56:E58)</f>
        <v>0</v>
      </c>
    </row>
    <row r="56" spans="1:5" s="47" customFormat="1" ht="12" customHeight="1">
      <c r="A56" s="208" t="s">
        <v>65</v>
      </c>
      <c r="B56" s="191" t="s">
        <v>216</v>
      </c>
      <c r="C56" s="180"/>
      <c r="D56" s="265"/>
      <c r="E56" s="116"/>
    </row>
    <row r="57" spans="1:5" s="47" customFormat="1" ht="12" customHeight="1">
      <c r="A57" s="209" t="s">
        <v>66</v>
      </c>
      <c r="B57" s="192" t="s">
        <v>343</v>
      </c>
      <c r="C57" s="179"/>
      <c r="D57" s="266"/>
      <c r="E57" s="115"/>
    </row>
    <row r="58" spans="1:5" s="47" customFormat="1" ht="12" customHeight="1">
      <c r="A58" s="209" t="s">
        <v>219</v>
      </c>
      <c r="B58" s="192" t="s">
        <v>217</v>
      </c>
      <c r="C58" s="179"/>
      <c r="D58" s="266"/>
      <c r="E58" s="115"/>
    </row>
    <row r="59" spans="1:5" s="47" customFormat="1" ht="12" customHeight="1" thickBot="1">
      <c r="A59" s="210" t="s">
        <v>220</v>
      </c>
      <c r="B59" s="193" t="s">
        <v>218</v>
      </c>
      <c r="C59" s="181"/>
      <c r="D59" s="267"/>
      <c r="E59" s="117"/>
    </row>
    <row r="60" spans="1:5" s="47" customFormat="1" ht="12" customHeight="1" thickBot="1">
      <c r="A60" s="24" t="s">
        <v>16</v>
      </c>
      <c r="B60" s="121" t="s">
        <v>221</v>
      </c>
      <c r="C60" s="178">
        <f>SUM(C61:C63)</f>
        <v>0</v>
      </c>
      <c r="D60" s="264">
        <f>SUM(D61:D63)</f>
        <v>800000</v>
      </c>
      <c r="E60" s="114">
        <f>SUM(E61:E63)</f>
        <v>0</v>
      </c>
    </row>
    <row r="61" spans="1:5" s="47" customFormat="1" ht="12" customHeight="1">
      <c r="A61" s="208" t="s">
        <v>123</v>
      </c>
      <c r="B61" s="191" t="s">
        <v>223</v>
      </c>
      <c r="C61" s="182"/>
      <c r="D61" s="322"/>
      <c r="E61" s="118"/>
    </row>
    <row r="62" spans="1:5" s="47" customFormat="1" ht="12" customHeight="1">
      <c r="A62" s="209" t="s">
        <v>124</v>
      </c>
      <c r="B62" s="192" t="s">
        <v>344</v>
      </c>
      <c r="C62" s="182"/>
      <c r="D62" s="322"/>
      <c r="E62" s="118"/>
    </row>
    <row r="63" spans="1:5" s="47" customFormat="1" ht="12" customHeight="1">
      <c r="A63" s="209" t="s">
        <v>155</v>
      </c>
      <c r="B63" s="192" t="s">
        <v>224</v>
      </c>
      <c r="C63" s="182"/>
      <c r="D63" s="322">
        <v>800000</v>
      </c>
      <c r="E63" s="118"/>
    </row>
    <row r="64" spans="1:5" s="47" customFormat="1" ht="12" customHeight="1" thickBot="1">
      <c r="A64" s="210" t="s">
        <v>222</v>
      </c>
      <c r="B64" s="193" t="s">
        <v>225</v>
      </c>
      <c r="C64" s="182"/>
      <c r="D64" s="322"/>
      <c r="E64" s="118"/>
    </row>
    <row r="65" spans="1:5" s="47" customFormat="1" ht="12" customHeight="1" thickBot="1">
      <c r="A65" s="24" t="s">
        <v>17</v>
      </c>
      <c r="B65" s="19" t="s">
        <v>226</v>
      </c>
      <c r="C65" s="184">
        <f>+C8+C15+C22+C29+C37+C49+C55+C60</f>
        <v>325526423</v>
      </c>
      <c r="D65" s="268">
        <f>+D8+D15+D22+D29+D37+D49+D55+D60</f>
        <v>379574102</v>
      </c>
      <c r="E65" s="220">
        <f>+E8+E15+E22+E29+E37+E49+E55+E60</f>
        <v>336336203</v>
      </c>
    </row>
    <row r="66" spans="1:5" s="47" customFormat="1" ht="12" customHeight="1" thickBot="1">
      <c r="A66" s="211" t="s">
        <v>313</v>
      </c>
      <c r="B66" s="121" t="s">
        <v>228</v>
      </c>
      <c r="C66" s="178">
        <f>SUM(C67:C69)</f>
        <v>0</v>
      </c>
      <c r="D66" s="264">
        <f>SUM(D67:D69)</f>
        <v>0</v>
      </c>
      <c r="E66" s="114">
        <f>SUM(E67:E69)</f>
        <v>0</v>
      </c>
    </row>
    <row r="67" spans="1:5" s="47" customFormat="1" ht="12" customHeight="1">
      <c r="A67" s="208" t="s">
        <v>256</v>
      </c>
      <c r="B67" s="191" t="s">
        <v>229</v>
      </c>
      <c r="C67" s="182"/>
      <c r="D67" s="322"/>
      <c r="E67" s="118"/>
    </row>
    <row r="68" spans="1:5" s="47" customFormat="1" ht="12" customHeight="1">
      <c r="A68" s="209" t="s">
        <v>265</v>
      </c>
      <c r="B68" s="192" t="s">
        <v>230</v>
      </c>
      <c r="C68" s="182"/>
      <c r="D68" s="322"/>
      <c r="E68" s="118"/>
    </row>
    <row r="69" spans="1:5" s="47" customFormat="1" ht="12" customHeight="1" thickBot="1">
      <c r="A69" s="218" t="s">
        <v>266</v>
      </c>
      <c r="B69" s="376" t="s">
        <v>231</v>
      </c>
      <c r="C69" s="377"/>
      <c r="D69" s="325"/>
      <c r="E69" s="378"/>
    </row>
    <row r="70" spans="1:5" s="47" customFormat="1" ht="12" customHeight="1" thickBot="1">
      <c r="A70" s="211" t="s">
        <v>232</v>
      </c>
      <c r="B70" s="121" t="s">
        <v>233</v>
      </c>
      <c r="C70" s="178">
        <f>SUM(C71:C74)</f>
        <v>0</v>
      </c>
      <c r="D70" s="178">
        <f>SUM(D71:D74)</f>
        <v>0</v>
      </c>
      <c r="E70" s="114">
        <f>SUM(E71:E74)</f>
        <v>0</v>
      </c>
    </row>
    <row r="71" spans="1:5" s="47" customFormat="1" ht="12" customHeight="1">
      <c r="A71" s="208" t="s">
        <v>100</v>
      </c>
      <c r="B71" s="359" t="s">
        <v>234</v>
      </c>
      <c r="C71" s="182"/>
      <c r="D71" s="182"/>
      <c r="E71" s="118"/>
    </row>
    <row r="72" spans="1:5" s="47" customFormat="1" ht="12" customHeight="1">
      <c r="A72" s="209" t="s">
        <v>101</v>
      </c>
      <c r="B72" s="359" t="s">
        <v>511</v>
      </c>
      <c r="C72" s="182"/>
      <c r="D72" s="182"/>
      <c r="E72" s="118"/>
    </row>
    <row r="73" spans="1:5" s="47" customFormat="1" ht="12" customHeight="1">
      <c r="A73" s="209" t="s">
        <v>257</v>
      </c>
      <c r="B73" s="359" t="s">
        <v>235</v>
      </c>
      <c r="C73" s="182"/>
      <c r="D73" s="182"/>
      <c r="E73" s="118"/>
    </row>
    <row r="74" spans="1:5" s="47" customFormat="1" ht="12" customHeight="1" thickBot="1">
      <c r="A74" s="210" t="s">
        <v>258</v>
      </c>
      <c r="B74" s="360" t="s">
        <v>512</v>
      </c>
      <c r="C74" s="182"/>
      <c r="D74" s="182"/>
      <c r="E74" s="118"/>
    </row>
    <row r="75" spans="1:5" s="47" customFormat="1" ht="12" customHeight="1" thickBot="1">
      <c r="A75" s="211" t="s">
        <v>236</v>
      </c>
      <c r="B75" s="121" t="s">
        <v>237</v>
      </c>
      <c r="C75" s="178">
        <f>SUM(C76:C77)</f>
        <v>175374025</v>
      </c>
      <c r="D75" s="178">
        <f>SUM(D76:D77)</f>
        <v>175473697</v>
      </c>
      <c r="E75" s="114">
        <f>SUM(E76:E77)</f>
        <v>175473697</v>
      </c>
    </row>
    <row r="76" spans="1:5" s="47" customFormat="1" ht="12" customHeight="1">
      <c r="A76" s="208" t="s">
        <v>259</v>
      </c>
      <c r="B76" s="191" t="s">
        <v>238</v>
      </c>
      <c r="C76" s="445">
        <v>175374025</v>
      </c>
      <c r="D76" s="182">
        <v>175473697</v>
      </c>
      <c r="E76" s="118">
        <v>175473697</v>
      </c>
    </row>
    <row r="77" spans="1:5" s="47" customFormat="1" ht="12" customHeight="1" thickBot="1">
      <c r="A77" s="210" t="s">
        <v>260</v>
      </c>
      <c r="B77" s="193" t="s">
        <v>239</v>
      </c>
      <c r="C77" s="182"/>
      <c r="D77" s="182"/>
      <c r="E77" s="118"/>
    </row>
    <row r="78" spans="1:5" s="46" customFormat="1" ht="12" customHeight="1" thickBot="1">
      <c r="A78" s="211" t="s">
        <v>240</v>
      </c>
      <c r="B78" s="121" t="s">
        <v>241</v>
      </c>
      <c r="C78" s="178">
        <f>SUM(C79:C81)</f>
        <v>0</v>
      </c>
      <c r="D78" s="178">
        <f>SUM(D79:D81)</f>
        <v>0</v>
      </c>
      <c r="E78" s="114">
        <f>SUM(E79:E81)</f>
        <v>0</v>
      </c>
    </row>
    <row r="79" spans="1:5" s="47" customFormat="1" ht="12" customHeight="1">
      <c r="A79" s="208" t="s">
        <v>261</v>
      </c>
      <c r="B79" s="191" t="s">
        <v>242</v>
      </c>
      <c r="C79" s="182"/>
      <c r="D79" s="182"/>
      <c r="E79" s="118"/>
    </row>
    <row r="80" spans="1:5" s="47" customFormat="1" ht="12" customHeight="1">
      <c r="A80" s="209" t="s">
        <v>262</v>
      </c>
      <c r="B80" s="192" t="s">
        <v>243</v>
      </c>
      <c r="C80" s="182"/>
      <c r="D80" s="182"/>
      <c r="E80" s="118"/>
    </row>
    <row r="81" spans="1:5" s="47" customFormat="1" ht="12" customHeight="1" thickBot="1">
      <c r="A81" s="210" t="s">
        <v>263</v>
      </c>
      <c r="B81" s="193" t="s">
        <v>513</v>
      </c>
      <c r="C81" s="182"/>
      <c r="D81" s="182"/>
      <c r="E81" s="118"/>
    </row>
    <row r="82" spans="1:5" s="47" customFormat="1" ht="12" customHeight="1" thickBot="1">
      <c r="A82" s="211" t="s">
        <v>244</v>
      </c>
      <c r="B82" s="121" t="s">
        <v>264</v>
      </c>
      <c r="C82" s="178">
        <f>SUM(C83:C86)</f>
        <v>0</v>
      </c>
      <c r="D82" s="178">
        <f>SUM(D83:D86)</f>
        <v>0</v>
      </c>
      <c r="E82" s="114">
        <f>SUM(E83:E86)</f>
        <v>0</v>
      </c>
    </row>
    <row r="83" spans="1:5" s="47" customFormat="1" ht="12" customHeight="1">
      <c r="A83" s="212" t="s">
        <v>245</v>
      </c>
      <c r="B83" s="191" t="s">
        <v>246</v>
      </c>
      <c r="C83" s="182"/>
      <c r="D83" s="182"/>
      <c r="E83" s="118"/>
    </row>
    <row r="84" spans="1:5" s="47" customFormat="1" ht="12" customHeight="1">
      <c r="A84" s="213" t="s">
        <v>247</v>
      </c>
      <c r="B84" s="192" t="s">
        <v>248</v>
      </c>
      <c r="C84" s="182"/>
      <c r="D84" s="182"/>
      <c r="E84" s="118"/>
    </row>
    <row r="85" spans="1:5" s="47" customFormat="1" ht="12" customHeight="1">
      <c r="A85" s="213" t="s">
        <v>249</v>
      </c>
      <c r="B85" s="192" t="s">
        <v>250</v>
      </c>
      <c r="C85" s="182"/>
      <c r="D85" s="182"/>
      <c r="E85" s="118"/>
    </row>
    <row r="86" spans="1:5" s="46" customFormat="1" ht="12" customHeight="1" thickBot="1">
      <c r="A86" s="214" t="s">
        <v>251</v>
      </c>
      <c r="B86" s="193" t="s">
        <v>252</v>
      </c>
      <c r="C86" s="182"/>
      <c r="D86" s="182"/>
      <c r="E86" s="118"/>
    </row>
    <row r="87" spans="1:5" s="46" customFormat="1" ht="12" customHeight="1" thickBot="1">
      <c r="A87" s="211" t="s">
        <v>253</v>
      </c>
      <c r="B87" s="121" t="s">
        <v>390</v>
      </c>
      <c r="C87" s="234"/>
      <c r="D87" s="234"/>
      <c r="E87" s="235"/>
    </row>
    <row r="88" spans="1:5" s="46" customFormat="1" ht="12" customHeight="1" thickBot="1">
      <c r="A88" s="211" t="s">
        <v>411</v>
      </c>
      <c r="B88" s="121" t="s">
        <v>254</v>
      </c>
      <c r="C88" s="234"/>
      <c r="D88" s="234"/>
      <c r="E88" s="235"/>
    </row>
    <row r="89" spans="1:5" s="46" customFormat="1" ht="12" customHeight="1" thickBot="1">
      <c r="A89" s="211" t="s">
        <v>412</v>
      </c>
      <c r="B89" s="198" t="s">
        <v>393</v>
      </c>
      <c r="C89" s="184">
        <f>+C66+C70+C75+C78+C82+C88+C87</f>
        <v>175374025</v>
      </c>
      <c r="D89" s="184">
        <f>+D66+D70+D75+D78+D82+D88+D87</f>
        <v>175473697</v>
      </c>
      <c r="E89" s="220">
        <f>+E66+E70+E75+E78+E82+E88+E87</f>
        <v>175473697</v>
      </c>
    </row>
    <row r="90" spans="1:5" s="46" customFormat="1" ht="12" customHeight="1" thickBot="1">
      <c r="A90" s="215" t="s">
        <v>413</v>
      </c>
      <c r="B90" s="199" t="s">
        <v>414</v>
      </c>
      <c r="C90" s="184">
        <f>+C65+C89</f>
        <v>500900448</v>
      </c>
      <c r="D90" s="184">
        <f>+D65+D89</f>
        <v>555047799</v>
      </c>
      <c r="E90" s="220">
        <f>+E65+E89</f>
        <v>511809900</v>
      </c>
    </row>
    <row r="91" spans="1:3" s="47" customFormat="1" ht="15" customHeight="1" thickBot="1">
      <c r="A91" s="90"/>
      <c r="B91" s="91"/>
      <c r="C91" s="160"/>
    </row>
    <row r="92" spans="1:5" s="40" customFormat="1" ht="16.5" customHeight="1" thickBot="1">
      <c r="A92" s="566" t="s">
        <v>44</v>
      </c>
      <c r="B92" s="567"/>
      <c r="C92" s="567"/>
      <c r="D92" s="567"/>
      <c r="E92" s="568"/>
    </row>
    <row r="93" spans="1:5" s="48" customFormat="1" ht="12" customHeight="1" thickBot="1">
      <c r="A93" s="185" t="s">
        <v>9</v>
      </c>
      <c r="B93" s="23" t="s">
        <v>418</v>
      </c>
      <c r="C93" s="177">
        <f>+C94+C95+C96+C97+C98+C111</f>
        <v>162779648</v>
      </c>
      <c r="D93" s="447">
        <f>+D94+D95+D96+D97+D98+D111</f>
        <v>188565120</v>
      </c>
      <c r="E93" s="247">
        <f>+E94+E95+E96+E97+E98+E111</f>
        <v>70774696</v>
      </c>
    </row>
    <row r="94" spans="1:5" ht="12" customHeight="1">
      <c r="A94" s="216" t="s">
        <v>67</v>
      </c>
      <c r="B94" s="8" t="s">
        <v>38</v>
      </c>
      <c r="C94" s="451">
        <v>16810458</v>
      </c>
      <c r="D94" s="448">
        <v>16569001</v>
      </c>
      <c r="E94" s="248">
        <v>10692407</v>
      </c>
    </row>
    <row r="95" spans="1:5" ht="12" customHeight="1">
      <c r="A95" s="209" t="s">
        <v>68</v>
      </c>
      <c r="B95" s="6" t="s">
        <v>125</v>
      </c>
      <c r="C95" s="444">
        <v>3289531</v>
      </c>
      <c r="D95" s="179">
        <v>3177097</v>
      </c>
      <c r="E95" s="115">
        <v>1889128</v>
      </c>
    </row>
    <row r="96" spans="1:5" ht="12" customHeight="1">
      <c r="A96" s="209" t="s">
        <v>69</v>
      </c>
      <c r="B96" s="6" t="s">
        <v>95</v>
      </c>
      <c r="C96" s="450">
        <v>33798196</v>
      </c>
      <c r="D96" s="181">
        <v>49696451</v>
      </c>
      <c r="E96" s="117">
        <v>20142109</v>
      </c>
    </row>
    <row r="97" spans="1:5" ht="12" customHeight="1">
      <c r="A97" s="209" t="s">
        <v>70</v>
      </c>
      <c r="B97" s="9" t="s">
        <v>126</v>
      </c>
      <c r="C97" s="450">
        <v>5690000</v>
      </c>
      <c r="D97" s="181">
        <v>5690000</v>
      </c>
      <c r="E97" s="117">
        <v>3096500</v>
      </c>
    </row>
    <row r="98" spans="1:5" ht="12" customHeight="1">
      <c r="A98" s="209" t="s">
        <v>79</v>
      </c>
      <c r="B98" s="17" t="s">
        <v>127</v>
      </c>
      <c r="C98" s="450">
        <v>59966336</v>
      </c>
      <c r="D98" s="181">
        <v>47446732</v>
      </c>
      <c r="E98" s="117">
        <v>34954552</v>
      </c>
    </row>
    <row r="99" spans="1:5" ht="12" customHeight="1">
      <c r="A99" s="209" t="s">
        <v>71</v>
      </c>
      <c r="B99" s="6" t="s">
        <v>415</v>
      </c>
      <c r="C99" s="450"/>
      <c r="D99" s="181"/>
      <c r="E99" s="117"/>
    </row>
    <row r="100" spans="1:5" ht="12" customHeight="1">
      <c r="A100" s="209" t="s">
        <v>72</v>
      </c>
      <c r="B100" s="58" t="s">
        <v>356</v>
      </c>
      <c r="C100" s="450"/>
      <c r="D100" s="181"/>
      <c r="E100" s="117"/>
    </row>
    <row r="101" spans="1:5" ht="12" customHeight="1">
      <c r="A101" s="209" t="s">
        <v>80</v>
      </c>
      <c r="B101" s="58" t="s">
        <v>355</v>
      </c>
      <c r="C101" s="450">
        <v>99672</v>
      </c>
      <c r="D101" s="181">
        <v>99672</v>
      </c>
      <c r="E101" s="117"/>
    </row>
    <row r="102" spans="1:5" ht="12" customHeight="1">
      <c r="A102" s="209" t="s">
        <v>81</v>
      </c>
      <c r="B102" s="58" t="s">
        <v>270</v>
      </c>
      <c r="C102" s="450"/>
      <c r="D102" s="181"/>
      <c r="E102" s="117"/>
    </row>
    <row r="103" spans="1:5" ht="12" customHeight="1">
      <c r="A103" s="209" t="s">
        <v>82</v>
      </c>
      <c r="B103" s="59" t="s">
        <v>271</v>
      </c>
      <c r="C103" s="450"/>
      <c r="D103" s="181"/>
      <c r="E103" s="117"/>
    </row>
    <row r="104" spans="1:5" ht="12" customHeight="1">
      <c r="A104" s="209" t="s">
        <v>83</v>
      </c>
      <c r="B104" s="59" t="s">
        <v>272</v>
      </c>
      <c r="C104" s="450"/>
      <c r="D104" s="181"/>
      <c r="E104" s="117"/>
    </row>
    <row r="105" spans="1:5" ht="12" customHeight="1">
      <c r="A105" s="209" t="s">
        <v>85</v>
      </c>
      <c r="B105" s="58" t="s">
        <v>273</v>
      </c>
      <c r="C105" s="450">
        <v>44562839</v>
      </c>
      <c r="D105" s="181">
        <v>46987060</v>
      </c>
      <c r="E105" s="117">
        <v>34732552</v>
      </c>
    </row>
    <row r="106" spans="1:5" ht="12" customHeight="1">
      <c r="A106" s="209" t="s">
        <v>128</v>
      </c>
      <c r="B106" s="58" t="s">
        <v>274</v>
      </c>
      <c r="C106" s="450"/>
      <c r="D106" s="181"/>
      <c r="E106" s="117"/>
    </row>
    <row r="107" spans="1:5" ht="12" customHeight="1">
      <c r="A107" s="209" t="s">
        <v>268</v>
      </c>
      <c r="B107" s="59" t="s">
        <v>275</v>
      </c>
      <c r="C107" s="450"/>
      <c r="D107" s="181"/>
      <c r="E107" s="117"/>
    </row>
    <row r="108" spans="1:5" ht="12" customHeight="1">
      <c r="A108" s="217" t="s">
        <v>269</v>
      </c>
      <c r="B108" s="60" t="s">
        <v>276</v>
      </c>
      <c r="C108" s="450"/>
      <c r="D108" s="181"/>
      <c r="E108" s="117"/>
    </row>
    <row r="109" spans="1:5" ht="12" customHeight="1">
      <c r="A109" s="209" t="s">
        <v>353</v>
      </c>
      <c r="B109" s="60" t="s">
        <v>277</v>
      </c>
      <c r="C109" s="450"/>
      <c r="D109" s="181"/>
      <c r="E109" s="117"/>
    </row>
    <row r="110" spans="1:5" ht="12" customHeight="1">
      <c r="A110" s="209" t="s">
        <v>354</v>
      </c>
      <c r="B110" s="59" t="s">
        <v>278</v>
      </c>
      <c r="C110" s="444">
        <v>15303825</v>
      </c>
      <c r="D110" s="179">
        <v>2230000</v>
      </c>
      <c r="E110" s="115">
        <v>622000</v>
      </c>
    </row>
    <row r="111" spans="1:5" ht="12" customHeight="1">
      <c r="A111" s="209" t="s">
        <v>358</v>
      </c>
      <c r="B111" s="9" t="s">
        <v>39</v>
      </c>
      <c r="C111" s="444">
        <v>43225127</v>
      </c>
      <c r="D111" s="179">
        <v>65985839</v>
      </c>
      <c r="E111" s="115"/>
    </row>
    <row r="112" spans="1:5" ht="12" customHeight="1">
      <c r="A112" s="210" t="s">
        <v>359</v>
      </c>
      <c r="B112" s="6" t="s">
        <v>416</v>
      </c>
      <c r="C112" s="181">
        <v>35982201</v>
      </c>
      <c r="D112" s="179">
        <v>58499340</v>
      </c>
      <c r="E112" s="117"/>
    </row>
    <row r="113" spans="1:5" ht="12" customHeight="1" thickBot="1">
      <c r="A113" s="218" t="s">
        <v>360</v>
      </c>
      <c r="B113" s="61" t="s">
        <v>417</v>
      </c>
      <c r="C113" s="255">
        <v>7242926</v>
      </c>
      <c r="D113" s="255">
        <v>7486499</v>
      </c>
      <c r="E113" s="249"/>
    </row>
    <row r="114" spans="1:5" ht="12" customHeight="1" thickBot="1">
      <c r="A114" s="24" t="s">
        <v>10</v>
      </c>
      <c r="B114" s="22" t="s">
        <v>279</v>
      </c>
      <c r="C114" s="178">
        <f>+C115+C117+C119</f>
        <v>32378663</v>
      </c>
      <c r="D114" s="178">
        <f>+D115+D117+D119</f>
        <v>77202209</v>
      </c>
      <c r="E114" s="114">
        <f>+E115+E117+E119</f>
        <v>3937000</v>
      </c>
    </row>
    <row r="115" spans="1:5" ht="12" customHeight="1">
      <c r="A115" s="208" t="s">
        <v>73</v>
      </c>
      <c r="B115" s="6" t="s">
        <v>154</v>
      </c>
      <c r="C115" s="449">
        <v>32378663</v>
      </c>
      <c r="D115" s="180">
        <v>31770994</v>
      </c>
      <c r="E115" s="116">
        <v>3937000</v>
      </c>
    </row>
    <row r="116" spans="1:5" ht="12" customHeight="1">
      <c r="A116" s="208" t="s">
        <v>74</v>
      </c>
      <c r="B116" s="10" t="s">
        <v>283</v>
      </c>
      <c r="C116" s="180"/>
      <c r="D116" s="180"/>
      <c r="E116" s="116"/>
    </row>
    <row r="117" spans="1:5" ht="12" customHeight="1">
      <c r="A117" s="208" t="s">
        <v>75</v>
      </c>
      <c r="B117" s="10" t="s">
        <v>129</v>
      </c>
      <c r="C117" s="179"/>
      <c r="D117" s="179">
        <v>45431215</v>
      </c>
      <c r="E117" s="115">
        <v>0</v>
      </c>
    </row>
    <row r="118" spans="1:5" ht="12" customHeight="1">
      <c r="A118" s="208" t="s">
        <v>76</v>
      </c>
      <c r="B118" s="10" t="s">
        <v>284</v>
      </c>
      <c r="C118" s="179"/>
      <c r="D118" s="179"/>
      <c r="E118" s="115"/>
    </row>
    <row r="119" spans="1:5" ht="12" customHeight="1">
      <c r="A119" s="208" t="s">
        <v>77</v>
      </c>
      <c r="B119" s="123" t="s">
        <v>156</v>
      </c>
      <c r="C119" s="179"/>
      <c r="D119" s="179"/>
      <c r="E119" s="115"/>
    </row>
    <row r="120" spans="1:5" ht="12" customHeight="1">
      <c r="A120" s="208" t="s">
        <v>84</v>
      </c>
      <c r="B120" s="122" t="s">
        <v>345</v>
      </c>
      <c r="C120" s="179"/>
      <c r="D120" s="179"/>
      <c r="E120" s="115"/>
    </row>
    <row r="121" spans="1:5" ht="12" customHeight="1">
      <c r="A121" s="208" t="s">
        <v>86</v>
      </c>
      <c r="B121" s="187" t="s">
        <v>289</v>
      </c>
      <c r="C121" s="179"/>
      <c r="D121" s="179"/>
      <c r="E121" s="115"/>
    </row>
    <row r="122" spans="1:5" ht="12" customHeight="1">
      <c r="A122" s="208" t="s">
        <v>130</v>
      </c>
      <c r="B122" s="59" t="s">
        <v>272</v>
      </c>
      <c r="C122" s="179"/>
      <c r="D122" s="179"/>
      <c r="E122" s="115"/>
    </row>
    <row r="123" spans="1:5" ht="12" customHeight="1">
      <c r="A123" s="208" t="s">
        <v>131</v>
      </c>
      <c r="B123" s="59" t="s">
        <v>288</v>
      </c>
      <c r="C123" s="179"/>
      <c r="D123" s="179"/>
      <c r="E123" s="115"/>
    </row>
    <row r="124" spans="1:5" ht="12" customHeight="1">
      <c r="A124" s="208" t="s">
        <v>132</v>
      </c>
      <c r="B124" s="59" t="s">
        <v>287</v>
      </c>
      <c r="C124" s="179"/>
      <c r="D124" s="179"/>
      <c r="E124" s="115"/>
    </row>
    <row r="125" spans="1:5" ht="12" customHeight="1">
      <c r="A125" s="208" t="s">
        <v>280</v>
      </c>
      <c r="B125" s="59" t="s">
        <v>275</v>
      </c>
      <c r="C125" s="179"/>
      <c r="D125" s="179"/>
      <c r="E125" s="115"/>
    </row>
    <row r="126" spans="1:5" ht="12" customHeight="1">
      <c r="A126" s="208" t="s">
        <v>281</v>
      </c>
      <c r="B126" s="59" t="s">
        <v>286</v>
      </c>
      <c r="C126" s="179"/>
      <c r="D126" s="179"/>
      <c r="E126" s="115"/>
    </row>
    <row r="127" spans="1:5" ht="12" customHeight="1" thickBot="1">
      <c r="A127" s="217" t="s">
        <v>282</v>
      </c>
      <c r="B127" s="59" t="s">
        <v>285</v>
      </c>
      <c r="C127" s="181"/>
      <c r="D127" s="181"/>
      <c r="E127" s="117"/>
    </row>
    <row r="128" spans="1:5" ht="12" customHeight="1" thickBot="1">
      <c r="A128" s="24" t="s">
        <v>11</v>
      </c>
      <c r="B128" s="52" t="s">
        <v>363</v>
      </c>
      <c r="C128" s="178">
        <f>+C93+C114</f>
        <v>195158311</v>
      </c>
      <c r="D128" s="178">
        <f>+D93+D114</f>
        <v>265767329</v>
      </c>
      <c r="E128" s="114">
        <f>+E93+E114</f>
        <v>74711696</v>
      </c>
    </row>
    <row r="129" spans="1:5" ht="12" customHeight="1" thickBot="1">
      <c r="A129" s="24" t="s">
        <v>12</v>
      </c>
      <c r="B129" s="52" t="s">
        <v>364</v>
      </c>
      <c r="C129" s="178">
        <f>+C130+C131+C132</f>
        <v>0</v>
      </c>
      <c r="D129" s="178">
        <f>+D130+D131+D132</f>
        <v>0</v>
      </c>
      <c r="E129" s="114">
        <f>+E130+E131+E132</f>
        <v>0</v>
      </c>
    </row>
    <row r="130" spans="1:5" s="48" customFormat="1" ht="12" customHeight="1">
      <c r="A130" s="208" t="s">
        <v>187</v>
      </c>
      <c r="B130" s="7" t="s">
        <v>421</v>
      </c>
      <c r="C130" s="179"/>
      <c r="D130" s="179"/>
      <c r="E130" s="115"/>
    </row>
    <row r="131" spans="1:5" ht="12" customHeight="1">
      <c r="A131" s="208" t="s">
        <v>188</v>
      </c>
      <c r="B131" s="7" t="s">
        <v>372</v>
      </c>
      <c r="C131" s="179"/>
      <c r="D131" s="179"/>
      <c r="E131" s="115"/>
    </row>
    <row r="132" spans="1:5" ht="12" customHeight="1" thickBot="1">
      <c r="A132" s="217" t="s">
        <v>189</v>
      </c>
      <c r="B132" s="5" t="s">
        <v>420</v>
      </c>
      <c r="C132" s="179"/>
      <c r="D132" s="179"/>
      <c r="E132" s="115"/>
    </row>
    <row r="133" spans="1:5" ht="12" customHeight="1" thickBot="1">
      <c r="A133" s="24" t="s">
        <v>13</v>
      </c>
      <c r="B133" s="52" t="s">
        <v>365</v>
      </c>
      <c r="C133" s="178">
        <f>+C134+C135+C136+C137+C138+C139</f>
        <v>0</v>
      </c>
      <c r="D133" s="178">
        <f>+D134+D135+D136+D137+D138+D139</f>
        <v>0</v>
      </c>
      <c r="E133" s="114">
        <f>+E134+E135+E136+E137+E138+E139</f>
        <v>0</v>
      </c>
    </row>
    <row r="134" spans="1:5" ht="12" customHeight="1">
      <c r="A134" s="208" t="s">
        <v>60</v>
      </c>
      <c r="B134" s="7" t="s">
        <v>374</v>
      </c>
      <c r="C134" s="179"/>
      <c r="D134" s="179"/>
      <c r="E134" s="115"/>
    </row>
    <row r="135" spans="1:5" ht="12" customHeight="1">
      <c r="A135" s="208" t="s">
        <v>61</v>
      </c>
      <c r="B135" s="7" t="s">
        <v>366</v>
      </c>
      <c r="C135" s="179"/>
      <c r="D135" s="179"/>
      <c r="E135" s="115"/>
    </row>
    <row r="136" spans="1:5" ht="12" customHeight="1">
      <c r="A136" s="208" t="s">
        <v>62</v>
      </c>
      <c r="B136" s="7" t="s">
        <v>367</v>
      </c>
      <c r="C136" s="179"/>
      <c r="D136" s="179"/>
      <c r="E136" s="115"/>
    </row>
    <row r="137" spans="1:5" ht="12" customHeight="1">
      <c r="A137" s="208" t="s">
        <v>117</v>
      </c>
      <c r="B137" s="7" t="s">
        <v>419</v>
      </c>
      <c r="C137" s="179"/>
      <c r="D137" s="179"/>
      <c r="E137" s="115"/>
    </row>
    <row r="138" spans="1:5" ht="12" customHeight="1">
      <c r="A138" s="208" t="s">
        <v>118</v>
      </c>
      <c r="B138" s="7" t="s">
        <v>369</v>
      </c>
      <c r="C138" s="179"/>
      <c r="D138" s="179"/>
      <c r="E138" s="115"/>
    </row>
    <row r="139" spans="1:5" s="48" customFormat="1" ht="12" customHeight="1" thickBot="1">
      <c r="A139" s="217" t="s">
        <v>119</v>
      </c>
      <c r="B139" s="5" t="s">
        <v>370</v>
      </c>
      <c r="C139" s="179"/>
      <c r="D139" s="179"/>
      <c r="E139" s="115"/>
    </row>
    <row r="140" spans="1:5" ht="12" customHeight="1" thickBot="1">
      <c r="A140" s="24" t="s">
        <v>14</v>
      </c>
      <c r="B140" s="52" t="s">
        <v>434</v>
      </c>
      <c r="C140" s="184">
        <f>+C141+C142+C144+C145+C143</f>
        <v>4059098</v>
      </c>
      <c r="D140" s="184">
        <f>+D141+D142+D144+D145+D143</f>
        <v>4059098</v>
      </c>
      <c r="E140" s="220">
        <f>+E141+E142+E144+E145+E143</f>
        <v>4059098</v>
      </c>
    </row>
    <row r="141" spans="1:5" ht="12.75">
      <c r="A141" s="208" t="s">
        <v>63</v>
      </c>
      <c r="B141" s="7" t="s">
        <v>290</v>
      </c>
      <c r="C141" s="179"/>
      <c r="D141" s="179"/>
      <c r="E141" s="115"/>
    </row>
    <row r="142" spans="1:5" ht="12" customHeight="1">
      <c r="A142" s="208" t="s">
        <v>64</v>
      </c>
      <c r="B142" s="7" t="s">
        <v>291</v>
      </c>
      <c r="C142" s="115">
        <v>4059098</v>
      </c>
      <c r="D142" s="179">
        <v>4059098</v>
      </c>
      <c r="E142" s="115">
        <v>4059098</v>
      </c>
    </row>
    <row r="143" spans="1:5" ht="12" customHeight="1">
      <c r="A143" s="208" t="s">
        <v>207</v>
      </c>
      <c r="B143" s="7" t="s">
        <v>433</v>
      </c>
      <c r="C143" s="179"/>
      <c r="D143" s="179">
        <v>0</v>
      </c>
      <c r="E143" s="115"/>
    </row>
    <row r="144" spans="1:5" s="48" customFormat="1" ht="12" customHeight="1">
      <c r="A144" s="208" t="s">
        <v>208</v>
      </c>
      <c r="B144" s="7" t="s">
        <v>379</v>
      </c>
      <c r="C144" s="179"/>
      <c r="D144" s="179"/>
      <c r="E144" s="115"/>
    </row>
    <row r="145" spans="1:5" s="48" customFormat="1" ht="12" customHeight="1" thickBot="1">
      <c r="A145" s="217" t="s">
        <v>209</v>
      </c>
      <c r="B145" s="5" t="s">
        <v>309</v>
      </c>
      <c r="C145" s="179"/>
      <c r="D145" s="179"/>
      <c r="E145" s="115"/>
    </row>
    <row r="146" spans="1:5" s="48" customFormat="1" ht="12" customHeight="1" thickBot="1">
      <c r="A146" s="24" t="s">
        <v>15</v>
      </c>
      <c r="B146" s="52" t="s">
        <v>380</v>
      </c>
      <c r="C146" s="257">
        <f>+C147+C148+C149+C150+C151</f>
        <v>0</v>
      </c>
      <c r="D146" s="257">
        <f>+D147+D148+D149+D150+D151</f>
        <v>0</v>
      </c>
      <c r="E146" s="251">
        <f>+E147+E148+E149+E150+E151</f>
        <v>0</v>
      </c>
    </row>
    <row r="147" spans="1:5" s="48" customFormat="1" ht="12" customHeight="1">
      <c r="A147" s="208" t="s">
        <v>65</v>
      </c>
      <c r="B147" s="7" t="s">
        <v>375</v>
      </c>
      <c r="C147" s="179"/>
      <c r="D147" s="179"/>
      <c r="E147" s="115"/>
    </row>
    <row r="148" spans="1:5" s="48" customFormat="1" ht="12" customHeight="1">
      <c r="A148" s="208" t="s">
        <v>66</v>
      </c>
      <c r="B148" s="7" t="s">
        <v>382</v>
      </c>
      <c r="C148" s="179"/>
      <c r="D148" s="179"/>
      <c r="E148" s="115"/>
    </row>
    <row r="149" spans="1:5" s="48" customFormat="1" ht="12" customHeight="1">
      <c r="A149" s="208" t="s">
        <v>219</v>
      </c>
      <c r="B149" s="7" t="s">
        <v>377</v>
      </c>
      <c r="C149" s="179"/>
      <c r="D149" s="179"/>
      <c r="E149" s="115"/>
    </row>
    <row r="150" spans="1:5" s="48" customFormat="1" ht="12" customHeight="1">
      <c r="A150" s="208" t="s">
        <v>220</v>
      </c>
      <c r="B150" s="7" t="s">
        <v>422</v>
      </c>
      <c r="C150" s="179"/>
      <c r="D150" s="179"/>
      <c r="E150" s="115"/>
    </row>
    <row r="151" spans="1:5" ht="12.75" customHeight="1" thickBot="1">
      <c r="A151" s="217" t="s">
        <v>381</v>
      </c>
      <c r="B151" s="5" t="s">
        <v>384</v>
      </c>
      <c r="C151" s="181"/>
      <c r="D151" s="181"/>
      <c r="E151" s="117"/>
    </row>
    <row r="152" spans="1:5" ht="12.75" customHeight="1" thickBot="1">
      <c r="A152" s="246" t="s">
        <v>16</v>
      </c>
      <c r="B152" s="52" t="s">
        <v>385</v>
      </c>
      <c r="C152" s="258"/>
      <c r="D152" s="258"/>
      <c r="E152" s="251"/>
    </row>
    <row r="153" spans="1:5" ht="12.75" customHeight="1" thickBot="1">
      <c r="A153" s="246" t="s">
        <v>17</v>
      </c>
      <c r="B153" s="52" t="s">
        <v>386</v>
      </c>
      <c r="C153" s="258"/>
      <c r="D153" s="258"/>
      <c r="E153" s="251"/>
    </row>
    <row r="154" spans="1:5" ht="12" customHeight="1" thickBot="1">
      <c r="A154" s="24" t="s">
        <v>18</v>
      </c>
      <c r="B154" s="52" t="s">
        <v>388</v>
      </c>
      <c r="C154" s="259">
        <f>+C129+C133+C140+C146+C152+C153</f>
        <v>4059098</v>
      </c>
      <c r="D154" s="259">
        <f>+D129+D133+D140+D146+D152+D153</f>
        <v>4059098</v>
      </c>
      <c r="E154" s="253">
        <f>+E129+E133+E140+E146+E152+E153</f>
        <v>4059098</v>
      </c>
    </row>
    <row r="155" spans="1:5" ht="15" customHeight="1" thickBot="1">
      <c r="A155" s="219" t="s">
        <v>19</v>
      </c>
      <c r="B155" s="165" t="s">
        <v>387</v>
      </c>
      <c r="C155" s="259">
        <f>+C128+C154</f>
        <v>199217409</v>
      </c>
      <c r="D155" s="259">
        <f>+D128+D154</f>
        <v>269826427</v>
      </c>
      <c r="E155" s="253">
        <f>+E128+E154</f>
        <v>78770794</v>
      </c>
    </row>
    <row r="156" spans="1:5" ht="13.5" thickBot="1">
      <c r="A156" s="168"/>
      <c r="B156" s="169"/>
      <c r="C156" s="435">
        <f>C90-C155</f>
        <v>301683039</v>
      </c>
      <c r="D156" s="435">
        <f>D90-D155</f>
        <v>285221372</v>
      </c>
      <c r="E156" s="170"/>
    </row>
    <row r="157" spans="1:5" ht="15" customHeight="1" thickBot="1">
      <c r="A157" s="338" t="s">
        <v>506</v>
      </c>
      <c r="B157" s="339"/>
      <c r="C157" s="327"/>
      <c r="D157" s="327"/>
      <c r="E157" s="326"/>
    </row>
    <row r="158" spans="1:5" ht="14.25" customHeight="1" thickBot="1">
      <c r="A158" s="340" t="s">
        <v>507</v>
      </c>
      <c r="B158" s="341"/>
      <c r="C158" s="327"/>
      <c r="D158" s="327"/>
      <c r="E158" s="326"/>
    </row>
  </sheetData>
  <sheetProtection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7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158"/>
  <sheetViews>
    <sheetView view="pageBreakPreview" zoomScaleNormal="120" zoomScaleSheetLayoutView="100" workbookViewId="0" topLeftCell="A106">
      <selection activeCell="E111" sqref="E111"/>
    </sheetView>
  </sheetViews>
  <sheetFormatPr defaultColWidth="9.00390625" defaultRowHeight="12.75"/>
  <cols>
    <col min="1" max="1" width="16.125" style="171" customWidth="1"/>
    <col min="2" max="2" width="62.00390625" style="172" customWidth="1"/>
    <col min="3" max="3" width="14.125" style="173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79"/>
      <c r="B1" s="391"/>
      <c r="C1" s="392"/>
      <c r="D1" s="392"/>
      <c r="E1" s="438" t="str">
        <f>CONCATENATE("6.1.2. melléklet ",IB_ALAPADATOK!A7," ",IB_ALAPADATOK!B7," ",IB_ALAPADATOK!C7," ",IB_ALAPADATOK!D7)</f>
        <v>6.1.2. melléklet a 2020. III. negyedévi költségvetési tájékoztatóhoz</v>
      </c>
    </row>
    <row r="2" spans="1:5" s="44" customFormat="1" ht="21" customHeight="1" thickBot="1">
      <c r="A2" s="388" t="s">
        <v>48</v>
      </c>
      <c r="B2" s="569" t="str">
        <f>CONCATENATE(IB_ALAPADATOK!A3)</f>
        <v>BALATONVILÁGOS KÖZSÉG ÖNKORMÁNYZATA</v>
      </c>
      <c r="C2" s="569"/>
      <c r="D2" s="569"/>
      <c r="E2" s="389" t="s">
        <v>42</v>
      </c>
    </row>
    <row r="3" spans="1:5" s="44" customFormat="1" ht="24.75" thickBot="1">
      <c r="A3" s="388" t="s">
        <v>138</v>
      </c>
      <c r="B3" s="569" t="s">
        <v>337</v>
      </c>
      <c r="C3" s="569"/>
      <c r="D3" s="569"/>
      <c r="E3" s="390" t="s">
        <v>46</v>
      </c>
    </row>
    <row r="4" spans="1:5" s="45" customFormat="1" ht="15.75" customHeight="1" thickBot="1">
      <c r="A4" s="382"/>
      <c r="B4" s="382"/>
      <c r="C4" s="383"/>
      <c r="D4" s="384"/>
      <c r="E4" s="383" t="str">
        <f>'IB_6.1.1.sz.mell'!E4</f>
        <v> Forintban!</v>
      </c>
    </row>
    <row r="5" spans="1:5" ht="24.75" thickBot="1">
      <c r="A5" s="385" t="s">
        <v>139</v>
      </c>
      <c r="B5" s="386" t="s">
        <v>505</v>
      </c>
      <c r="C5" s="386" t="s">
        <v>469</v>
      </c>
      <c r="D5" s="387" t="s">
        <v>470</v>
      </c>
      <c r="E5" s="368" t="str">
        <f>+CONCATENATE("Teljesítés",CHAR(10),LEFT(IB_ÖSSZEFÜGGÉSEK!A6,4),". IX. 30.")</f>
        <v>Teljesítés
2020. IX. 30.</v>
      </c>
    </row>
    <row r="6" spans="1:5" s="40" customFormat="1" ht="12.75" customHeight="1" thickBot="1">
      <c r="A6" s="77" t="s">
        <v>402</v>
      </c>
      <c r="B6" s="78" t="s">
        <v>403</v>
      </c>
      <c r="C6" s="78" t="s">
        <v>404</v>
      </c>
      <c r="D6" s="321" t="s">
        <v>406</v>
      </c>
      <c r="E6" s="79" t="s">
        <v>405</v>
      </c>
    </row>
    <row r="7" spans="1:5" s="40" customFormat="1" ht="15.75" customHeight="1" thickBot="1">
      <c r="A7" s="566" t="s">
        <v>43</v>
      </c>
      <c r="B7" s="567"/>
      <c r="C7" s="567"/>
      <c r="D7" s="567"/>
      <c r="E7" s="568"/>
    </row>
    <row r="8" spans="1:5" s="40" customFormat="1" ht="12" customHeight="1" thickBot="1">
      <c r="A8" s="24" t="s">
        <v>9</v>
      </c>
      <c r="B8" s="19" t="s">
        <v>172</v>
      </c>
      <c r="C8" s="178">
        <f>+C9+C10+C11+C12+C13+C14</f>
        <v>0</v>
      </c>
      <c r="D8" s="264">
        <f>+D9+D10+D11+D12+D13+D14</f>
        <v>0</v>
      </c>
      <c r="E8" s="114">
        <f>+E9+E10+E11+E12+E13+E14</f>
        <v>0</v>
      </c>
    </row>
    <row r="9" spans="1:5" s="46" customFormat="1" ht="12" customHeight="1">
      <c r="A9" s="208" t="s">
        <v>67</v>
      </c>
      <c r="B9" s="191" t="s">
        <v>173</v>
      </c>
      <c r="C9" s="180"/>
      <c r="D9" s="265"/>
      <c r="E9" s="116"/>
    </row>
    <row r="10" spans="1:5" s="47" customFormat="1" ht="12" customHeight="1">
      <c r="A10" s="209" t="s">
        <v>68</v>
      </c>
      <c r="B10" s="192" t="s">
        <v>174</v>
      </c>
      <c r="C10" s="180"/>
      <c r="D10" s="266"/>
      <c r="E10" s="115"/>
    </row>
    <row r="11" spans="1:5" s="47" customFormat="1" ht="12" customHeight="1">
      <c r="A11" s="209" t="s">
        <v>69</v>
      </c>
      <c r="B11" s="192" t="s">
        <v>175</v>
      </c>
      <c r="C11" s="180"/>
      <c r="D11" s="266"/>
      <c r="E11" s="115"/>
    </row>
    <row r="12" spans="1:5" s="47" customFormat="1" ht="12" customHeight="1">
      <c r="A12" s="209" t="s">
        <v>70</v>
      </c>
      <c r="B12" s="192" t="s">
        <v>176</v>
      </c>
      <c r="C12" s="180"/>
      <c r="D12" s="266"/>
      <c r="E12" s="115"/>
    </row>
    <row r="13" spans="1:5" s="47" customFormat="1" ht="12" customHeight="1">
      <c r="A13" s="209" t="s">
        <v>99</v>
      </c>
      <c r="B13" s="192" t="s">
        <v>410</v>
      </c>
      <c r="C13" s="180"/>
      <c r="D13" s="266"/>
      <c r="E13" s="115"/>
    </row>
    <row r="14" spans="1:5" s="46" customFormat="1" ht="12" customHeight="1" thickBot="1">
      <c r="A14" s="210" t="s">
        <v>71</v>
      </c>
      <c r="B14" s="193" t="s">
        <v>348</v>
      </c>
      <c r="C14" s="180"/>
      <c r="D14" s="266"/>
      <c r="E14" s="115"/>
    </row>
    <row r="15" spans="1:5" s="46" customFormat="1" ht="12" customHeight="1" thickBot="1">
      <c r="A15" s="24" t="s">
        <v>10</v>
      </c>
      <c r="B15" s="121" t="s">
        <v>177</v>
      </c>
      <c r="C15" s="178">
        <f>+C16+C17+C18+C19+C20</f>
        <v>0</v>
      </c>
      <c r="D15" s="264">
        <f>+D16+D17+D18+D19+D20</f>
        <v>0</v>
      </c>
      <c r="E15" s="114">
        <f>+E16+E17+E18+E19+E20</f>
        <v>0</v>
      </c>
    </row>
    <row r="16" spans="1:5" s="46" customFormat="1" ht="12" customHeight="1">
      <c r="A16" s="208" t="s">
        <v>73</v>
      </c>
      <c r="B16" s="191" t="s">
        <v>178</v>
      </c>
      <c r="C16" s="180"/>
      <c r="D16" s="265"/>
      <c r="E16" s="116"/>
    </row>
    <row r="17" spans="1:5" s="46" customFormat="1" ht="12" customHeight="1">
      <c r="A17" s="209" t="s">
        <v>74</v>
      </c>
      <c r="B17" s="192" t="s">
        <v>179</v>
      </c>
      <c r="C17" s="180"/>
      <c r="D17" s="266"/>
      <c r="E17" s="115"/>
    </row>
    <row r="18" spans="1:5" s="46" customFormat="1" ht="12" customHeight="1">
      <c r="A18" s="209" t="s">
        <v>75</v>
      </c>
      <c r="B18" s="192" t="s">
        <v>339</v>
      </c>
      <c r="C18" s="180"/>
      <c r="D18" s="266"/>
      <c r="E18" s="115"/>
    </row>
    <row r="19" spans="1:5" s="46" customFormat="1" ht="12" customHeight="1">
      <c r="A19" s="209" t="s">
        <v>76</v>
      </c>
      <c r="B19" s="192" t="s">
        <v>340</v>
      </c>
      <c r="C19" s="180"/>
      <c r="D19" s="266"/>
      <c r="E19" s="115"/>
    </row>
    <row r="20" spans="1:5" s="46" customFormat="1" ht="12" customHeight="1">
      <c r="A20" s="209" t="s">
        <v>77</v>
      </c>
      <c r="B20" s="192" t="s">
        <v>180</v>
      </c>
      <c r="C20" s="180"/>
      <c r="D20" s="266"/>
      <c r="E20" s="115"/>
    </row>
    <row r="21" spans="1:5" s="47" customFormat="1" ht="12" customHeight="1" thickBot="1">
      <c r="A21" s="210" t="s">
        <v>84</v>
      </c>
      <c r="B21" s="193" t="s">
        <v>181</v>
      </c>
      <c r="C21" s="180"/>
      <c r="D21" s="267"/>
      <c r="E21" s="117"/>
    </row>
    <row r="22" spans="1:5" s="47" customFormat="1" ht="12" customHeight="1" thickBot="1">
      <c r="A22" s="24" t="s">
        <v>11</v>
      </c>
      <c r="B22" s="19" t="s">
        <v>182</v>
      </c>
      <c r="C22" s="178">
        <f>+C23+C24+C25+C26+C27</f>
        <v>0</v>
      </c>
      <c r="D22" s="264">
        <f>+D23+D24+D25+D26+D27</f>
        <v>0</v>
      </c>
      <c r="E22" s="114">
        <f>+E23+E24+E25+E26+E27</f>
        <v>0</v>
      </c>
    </row>
    <row r="23" spans="1:5" s="47" customFormat="1" ht="12" customHeight="1">
      <c r="A23" s="208" t="s">
        <v>56</v>
      </c>
      <c r="B23" s="191" t="s">
        <v>183</v>
      </c>
      <c r="C23" s="180"/>
      <c r="D23" s="265"/>
      <c r="E23" s="116"/>
    </row>
    <row r="24" spans="1:5" s="46" customFormat="1" ht="12" customHeight="1">
      <c r="A24" s="209" t="s">
        <v>57</v>
      </c>
      <c r="B24" s="192" t="s">
        <v>184</v>
      </c>
      <c r="C24" s="179"/>
      <c r="D24" s="266"/>
      <c r="E24" s="115"/>
    </row>
    <row r="25" spans="1:5" s="47" customFormat="1" ht="12" customHeight="1">
      <c r="A25" s="209" t="s">
        <v>58</v>
      </c>
      <c r="B25" s="192" t="s">
        <v>341</v>
      </c>
      <c r="C25" s="179"/>
      <c r="D25" s="266"/>
      <c r="E25" s="115"/>
    </row>
    <row r="26" spans="1:5" s="47" customFormat="1" ht="12" customHeight="1">
      <c r="A26" s="209" t="s">
        <v>59</v>
      </c>
      <c r="B26" s="192" t="s">
        <v>342</v>
      </c>
      <c r="C26" s="179"/>
      <c r="D26" s="266"/>
      <c r="E26" s="115"/>
    </row>
    <row r="27" spans="1:5" s="47" customFormat="1" ht="12" customHeight="1">
      <c r="A27" s="209" t="s">
        <v>113</v>
      </c>
      <c r="B27" s="192" t="s">
        <v>185</v>
      </c>
      <c r="C27" s="179"/>
      <c r="D27" s="266">
        <v>0</v>
      </c>
      <c r="E27" s="115">
        <v>0</v>
      </c>
    </row>
    <row r="28" spans="1:5" s="47" customFormat="1" ht="12" customHeight="1" thickBot="1">
      <c r="A28" s="210" t="s">
        <v>114</v>
      </c>
      <c r="B28" s="193" t="s">
        <v>186</v>
      </c>
      <c r="C28" s="181"/>
      <c r="D28" s="267"/>
      <c r="E28" s="117"/>
    </row>
    <row r="29" spans="1:5" s="47" customFormat="1" ht="12" customHeight="1" thickBot="1">
      <c r="A29" s="24" t="s">
        <v>115</v>
      </c>
      <c r="B29" s="19" t="s">
        <v>496</v>
      </c>
      <c r="C29" s="184">
        <f>+C30+C31+C32+C33+C34+C35+C36</f>
        <v>0</v>
      </c>
      <c r="D29" s="184">
        <f>+D30+D31+D32+D33+D34+D35+D36</f>
        <v>0</v>
      </c>
      <c r="E29" s="220">
        <f>SUM(E30:E36)</f>
        <v>0</v>
      </c>
    </row>
    <row r="30" spans="1:5" s="47" customFormat="1" ht="12" customHeight="1">
      <c r="A30" s="208" t="s">
        <v>187</v>
      </c>
      <c r="B30" s="191" t="s">
        <v>497</v>
      </c>
      <c r="C30" s="180"/>
      <c r="D30" s="180"/>
      <c r="E30" s="116">
        <f>+E31+E32+E33</f>
        <v>0</v>
      </c>
    </row>
    <row r="31" spans="1:5" s="47" customFormat="1" ht="12" customHeight="1">
      <c r="A31" s="209" t="s">
        <v>188</v>
      </c>
      <c r="B31" s="192" t="s">
        <v>498</v>
      </c>
      <c r="C31" s="179"/>
      <c r="D31" s="179"/>
      <c r="E31" s="115"/>
    </row>
    <row r="32" spans="1:5" s="47" customFormat="1" ht="12" customHeight="1">
      <c r="A32" s="209" t="s">
        <v>189</v>
      </c>
      <c r="B32" s="192" t="s">
        <v>499</v>
      </c>
      <c r="C32" s="179"/>
      <c r="D32" s="179"/>
      <c r="E32" s="115"/>
    </row>
    <row r="33" spans="1:5" s="47" customFormat="1" ht="12" customHeight="1">
      <c r="A33" s="209" t="s">
        <v>190</v>
      </c>
      <c r="B33" s="192" t="s">
        <v>500</v>
      </c>
      <c r="C33" s="179"/>
      <c r="D33" s="179"/>
      <c r="E33" s="115"/>
    </row>
    <row r="34" spans="1:5" s="47" customFormat="1" ht="12" customHeight="1">
      <c r="A34" s="209" t="s">
        <v>501</v>
      </c>
      <c r="B34" s="192" t="s">
        <v>191</v>
      </c>
      <c r="C34" s="179"/>
      <c r="D34" s="179"/>
      <c r="E34" s="115"/>
    </row>
    <row r="35" spans="1:5" s="47" customFormat="1" ht="12" customHeight="1">
      <c r="A35" s="209" t="s">
        <v>502</v>
      </c>
      <c r="B35" s="192" t="s">
        <v>192</v>
      </c>
      <c r="C35" s="179"/>
      <c r="D35" s="179"/>
      <c r="E35" s="115"/>
    </row>
    <row r="36" spans="1:5" s="47" customFormat="1" ht="12" customHeight="1" thickBot="1">
      <c r="A36" s="210" t="s">
        <v>503</v>
      </c>
      <c r="B36" s="337" t="s">
        <v>193</v>
      </c>
      <c r="C36" s="181"/>
      <c r="D36" s="181"/>
      <c r="E36" s="117"/>
    </row>
    <row r="37" spans="1:5" s="47" customFormat="1" ht="12" customHeight="1" thickBot="1">
      <c r="A37" s="24" t="s">
        <v>13</v>
      </c>
      <c r="B37" s="19" t="s">
        <v>349</v>
      </c>
      <c r="C37" s="178">
        <f>SUM(C38:C48)</f>
        <v>7064991</v>
      </c>
      <c r="D37" s="264">
        <f>SUM(D38:D48)</f>
        <v>7064991</v>
      </c>
      <c r="E37" s="114">
        <f>SUM(E38:E48)</f>
        <v>7837565</v>
      </c>
    </row>
    <row r="38" spans="1:5" s="47" customFormat="1" ht="12" customHeight="1">
      <c r="A38" s="208" t="s">
        <v>60</v>
      </c>
      <c r="B38" s="191" t="s">
        <v>196</v>
      </c>
      <c r="C38" s="180"/>
      <c r="D38" s="265"/>
      <c r="E38" s="116"/>
    </row>
    <row r="39" spans="1:5" s="47" customFormat="1" ht="12" customHeight="1">
      <c r="A39" s="209" t="s">
        <v>61</v>
      </c>
      <c r="B39" s="192" t="s">
        <v>197</v>
      </c>
      <c r="C39" s="444">
        <v>2593680</v>
      </c>
      <c r="D39" s="444">
        <v>2593680</v>
      </c>
      <c r="E39" s="115">
        <v>1414800</v>
      </c>
    </row>
    <row r="40" spans="1:5" s="47" customFormat="1" ht="12" customHeight="1">
      <c r="A40" s="209" t="s">
        <v>62</v>
      </c>
      <c r="B40" s="192" t="s">
        <v>198</v>
      </c>
      <c r="C40" s="444"/>
      <c r="D40" s="444"/>
      <c r="E40" s="115"/>
    </row>
    <row r="41" spans="1:5" s="47" customFormat="1" ht="12" customHeight="1">
      <c r="A41" s="209" t="s">
        <v>117</v>
      </c>
      <c r="B41" s="192" t="s">
        <v>199</v>
      </c>
      <c r="C41" s="444">
        <v>2969300</v>
      </c>
      <c r="D41" s="444">
        <v>2969300</v>
      </c>
      <c r="E41" s="115">
        <v>4756511</v>
      </c>
    </row>
    <row r="42" spans="1:5" s="47" customFormat="1" ht="12" customHeight="1">
      <c r="A42" s="209" t="s">
        <v>118</v>
      </c>
      <c r="B42" s="192" t="s">
        <v>200</v>
      </c>
      <c r="C42" s="444"/>
      <c r="D42" s="444"/>
      <c r="E42" s="115"/>
    </row>
    <row r="43" spans="1:5" s="47" customFormat="1" ht="12" customHeight="1">
      <c r="A43" s="209" t="s">
        <v>119</v>
      </c>
      <c r="B43" s="192" t="s">
        <v>201</v>
      </c>
      <c r="C43" s="444">
        <v>1502011</v>
      </c>
      <c r="D43" s="444">
        <v>1502011</v>
      </c>
      <c r="E43" s="115">
        <v>1666254</v>
      </c>
    </row>
    <row r="44" spans="1:5" s="47" customFormat="1" ht="12" customHeight="1">
      <c r="A44" s="209" t="s">
        <v>120</v>
      </c>
      <c r="B44" s="192" t="s">
        <v>202</v>
      </c>
      <c r="C44" s="179"/>
      <c r="D44" s="266"/>
      <c r="E44" s="115"/>
    </row>
    <row r="45" spans="1:5" s="47" customFormat="1" ht="12" customHeight="1">
      <c r="A45" s="209" t="s">
        <v>121</v>
      </c>
      <c r="B45" s="192" t="s">
        <v>504</v>
      </c>
      <c r="C45" s="179"/>
      <c r="D45" s="266"/>
      <c r="E45" s="115"/>
    </row>
    <row r="46" spans="1:5" s="47" customFormat="1" ht="12" customHeight="1">
      <c r="A46" s="209" t="s">
        <v>194</v>
      </c>
      <c r="B46" s="192" t="s">
        <v>204</v>
      </c>
      <c r="C46" s="182"/>
      <c r="D46" s="322"/>
      <c r="E46" s="118"/>
    </row>
    <row r="47" spans="1:5" s="47" customFormat="1" ht="12" customHeight="1">
      <c r="A47" s="210" t="s">
        <v>195</v>
      </c>
      <c r="B47" s="193" t="s">
        <v>351</v>
      </c>
      <c r="C47" s="183"/>
      <c r="D47" s="323"/>
      <c r="E47" s="119"/>
    </row>
    <row r="48" spans="1:5" s="47" customFormat="1" ht="12" customHeight="1" thickBot="1">
      <c r="A48" s="210" t="s">
        <v>350</v>
      </c>
      <c r="B48" s="193" t="s">
        <v>205</v>
      </c>
      <c r="C48" s="183"/>
      <c r="D48" s="323"/>
      <c r="E48" s="119"/>
    </row>
    <row r="49" spans="1:5" s="47" customFormat="1" ht="12" customHeight="1" thickBot="1">
      <c r="A49" s="24" t="s">
        <v>14</v>
      </c>
      <c r="B49" s="19" t="s">
        <v>206</v>
      </c>
      <c r="C49" s="178">
        <f>SUM(C50:C54)</f>
        <v>0</v>
      </c>
      <c r="D49" s="264">
        <f>SUM(D50:D54)</f>
        <v>0</v>
      </c>
      <c r="E49" s="114">
        <f>SUM(E50:E54)</f>
        <v>0</v>
      </c>
    </row>
    <row r="50" spans="1:5" s="47" customFormat="1" ht="12" customHeight="1">
      <c r="A50" s="208" t="s">
        <v>63</v>
      </c>
      <c r="B50" s="191" t="s">
        <v>210</v>
      </c>
      <c r="C50" s="231"/>
      <c r="D50" s="324"/>
      <c r="E50" s="120"/>
    </row>
    <row r="51" spans="1:5" s="47" customFormat="1" ht="12" customHeight="1">
      <c r="A51" s="209" t="s">
        <v>64</v>
      </c>
      <c r="B51" s="192" t="s">
        <v>211</v>
      </c>
      <c r="C51" s="182"/>
      <c r="D51" s="322"/>
      <c r="E51" s="118"/>
    </row>
    <row r="52" spans="1:5" s="47" customFormat="1" ht="12" customHeight="1">
      <c r="A52" s="209" t="s">
        <v>207</v>
      </c>
      <c r="B52" s="192" t="s">
        <v>212</v>
      </c>
      <c r="C52" s="182"/>
      <c r="D52" s="322"/>
      <c r="E52" s="118"/>
    </row>
    <row r="53" spans="1:5" s="47" customFormat="1" ht="12" customHeight="1">
      <c r="A53" s="209" t="s">
        <v>208</v>
      </c>
      <c r="B53" s="192" t="s">
        <v>213</v>
      </c>
      <c r="C53" s="182"/>
      <c r="D53" s="322"/>
      <c r="E53" s="118"/>
    </row>
    <row r="54" spans="1:5" s="47" customFormat="1" ht="12" customHeight="1" thickBot="1">
      <c r="A54" s="210" t="s">
        <v>209</v>
      </c>
      <c r="B54" s="193" t="s">
        <v>214</v>
      </c>
      <c r="C54" s="377"/>
      <c r="D54" s="325"/>
      <c r="E54" s="119"/>
    </row>
    <row r="55" spans="1:5" s="47" customFormat="1" ht="12" customHeight="1" thickBot="1">
      <c r="A55" s="24" t="s">
        <v>122</v>
      </c>
      <c r="B55" s="19" t="s">
        <v>215</v>
      </c>
      <c r="C55" s="178">
        <f>SUM(C56:C58)</f>
        <v>0</v>
      </c>
      <c r="D55" s="264">
        <f>SUM(D56:D58)</f>
        <v>0</v>
      </c>
      <c r="E55" s="114">
        <f>SUM(E56:E58)</f>
        <v>0</v>
      </c>
    </row>
    <row r="56" spans="1:5" s="47" customFormat="1" ht="12" customHeight="1">
      <c r="A56" s="208" t="s">
        <v>65</v>
      </c>
      <c r="B56" s="191" t="s">
        <v>216</v>
      </c>
      <c r="C56" s="180"/>
      <c r="D56" s="265"/>
      <c r="E56" s="116"/>
    </row>
    <row r="57" spans="1:5" s="47" customFormat="1" ht="12" customHeight="1">
      <c r="A57" s="209" t="s">
        <v>66</v>
      </c>
      <c r="B57" s="192" t="s">
        <v>343</v>
      </c>
      <c r="C57" s="179"/>
      <c r="D57" s="266"/>
      <c r="E57" s="115"/>
    </row>
    <row r="58" spans="1:5" s="47" customFormat="1" ht="12" customHeight="1">
      <c r="A58" s="209" t="s">
        <v>219</v>
      </c>
      <c r="B58" s="192" t="s">
        <v>217</v>
      </c>
      <c r="C58" s="179"/>
      <c r="D58" s="266"/>
      <c r="E58" s="115"/>
    </row>
    <row r="59" spans="1:5" s="47" customFormat="1" ht="12" customHeight="1" thickBot="1">
      <c r="A59" s="210" t="s">
        <v>220</v>
      </c>
      <c r="B59" s="193" t="s">
        <v>218</v>
      </c>
      <c r="C59" s="181"/>
      <c r="D59" s="267"/>
      <c r="E59" s="117"/>
    </row>
    <row r="60" spans="1:5" s="47" customFormat="1" ht="12" customHeight="1" thickBot="1">
      <c r="A60" s="24" t="s">
        <v>16</v>
      </c>
      <c r="B60" s="121" t="s">
        <v>221</v>
      </c>
      <c r="C60" s="178">
        <f>SUM(C61:C63)</f>
        <v>31062240</v>
      </c>
      <c r="D60" s="264">
        <f>SUM(D61:D63)</f>
        <v>1469918</v>
      </c>
      <c r="E60" s="114">
        <f>SUM(E61:E63)</f>
        <v>2837143</v>
      </c>
    </row>
    <row r="61" spans="1:5" s="47" customFormat="1" ht="12" customHeight="1">
      <c r="A61" s="208" t="s">
        <v>123</v>
      </c>
      <c r="B61" s="191" t="s">
        <v>223</v>
      </c>
      <c r="C61" s="182"/>
      <c r="D61" s="322"/>
      <c r="E61" s="118"/>
    </row>
    <row r="62" spans="1:5" s="47" customFormat="1" ht="12" customHeight="1">
      <c r="A62" s="209" t="s">
        <v>124</v>
      </c>
      <c r="B62" s="192" t="s">
        <v>344</v>
      </c>
      <c r="C62" s="445">
        <v>1062240</v>
      </c>
      <c r="D62" s="445">
        <v>1469918</v>
      </c>
      <c r="E62" s="118">
        <v>2837143</v>
      </c>
    </row>
    <row r="63" spans="1:5" s="47" customFormat="1" ht="12" customHeight="1">
      <c r="A63" s="209" t="s">
        <v>155</v>
      </c>
      <c r="B63" s="192" t="s">
        <v>224</v>
      </c>
      <c r="C63" s="445">
        <v>30000000</v>
      </c>
      <c r="D63" s="445">
        <v>0</v>
      </c>
      <c r="E63" s="118">
        <v>0</v>
      </c>
    </row>
    <row r="64" spans="1:5" s="47" customFormat="1" ht="12" customHeight="1" thickBot="1">
      <c r="A64" s="210" t="s">
        <v>222</v>
      </c>
      <c r="B64" s="193" t="s">
        <v>225</v>
      </c>
      <c r="C64" s="182"/>
      <c r="D64" s="322"/>
      <c r="E64" s="118"/>
    </row>
    <row r="65" spans="1:5" s="47" customFormat="1" ht="12" customHeight="1" thickBot="1">
      <c r="A65" s="24" t="s">
        <v>17</v>
      </c>
      <c r="B65" s="19" t="s">
        <v>226</v>
      </c>
      <c r="C65" s="184">
        <f>+C8+C15+C22+C29+C37+C49+C55+C60</f>
        <v>38127231</v>
      </c>
      <c r="D65" s="268">
        <f>+D8+D15+D22+D29+D37+D49+D55+D60</f>
        <v>8534909</v>
      </c>
      <c r="E65" s="220">
        <f>+E8+E15+E22+E29+E37+E49+E55+E60</f>
        <v>10674708</v>
      </c>
    </row>
    <row r="66" spans="1:5" s="47" customFormat="1" ht="12" customHeight="1" thickBot="1">
      <c r="A66" s="211" t="s">
        <v>313</v>
      </c>
      <c r="B66" s="121" t="s">
        <v>228</v>
      </c>
      <c r="C66" s="178">
        <f>SUM(C67:C69)</f>
        <v>0</v>
      </c>
      <c r="D66" s="264">
        <f>SUM(D67:D69)</f>
        <v>0</v>
      </c>
      <c r="E66" s="114">
        <f>SUM(E67:E69)</f>
        <v>0</v>
      </c>
    </row>
    <row r="67" spans="1:5" s="47" customFormat="1" ht="12" customHeight="1">
      <c r="A67" s="208" t="s">
        <v>256</v>
      </c>
      <c r="B67" s="191" t="s">
        <v>229</v>
      </c>
      <c r="C67" s="182"/>
      <c r="D67" s="322"/>
      <c r="E67" s="118"/>
    </row>
    <row r="68" spans="1:5" s="47" customFormat="1" ht="12" customHeight="1">
      <c r="A68" s="209" t="s">
        <v>265</v>
      </c>
      <c r="B68" s="192" t="s">
        <v>230</v>
      </c>
      <c r="C68" s="182"/>
      <c r="D68" s="322"/>
      <c r="E68" s="118"/>
    </row>
    <row r="69" spans="1:5" s="47" customFormat="1" ht="12" customHeight="1" thickBot="1">
      <c r="A69" s="210" t="s">
        <v>266</v>
      </c>
      <c r="B69" s="194" t="s">
        <v>231</v>
      </c>
      <c r="C69" s="377"/>
      <c r="D69" s="325"/>
      <c r="E69" s="118"/>
    </row>
    <row r="70" spans="1:5" s="47" customFormat="1" ht="12" customHeight="1" thickBot="1">
      <c r="A70" s="211" t="s">
        <v>232</v>
      </c>
      <c r="B70" s="121" t="s">
        <v>233</v>
      </c>
      <c r="C70" s="178">
        <f>SUM(C71:C74)</f>
        <v>0</v>
      </c>
      <c r="D70" s="178">
        <f>SUM(D71:D74)</f>
        <v>0</v>
      </c>
      <c r="E70" s="114">
        <f>SUM(E71:E74)</f>
        <v>0</v>
      </c>
    </row>
    <row r="71" spans="1:5" s="47" customFormat="1" ht="12" customHeight="1">
      <c r="A71" s="208" t="s">
        <v>100</v>
      </c>
      <c r="B71" s="359" t="s">
        <v>234</v>
      </c>
      <c r="C71" s="182"/>
      <c r="D71" s="182"/>
      <c r="E71" s="118"/>
    </row>
    <row r="72" spans="1:5" s="47" customFormat="1" ht="12" customHeight="1">
      <c r="A72" s="209" t="s">
        <v>101</v>
      </c>
      <c r="B72" s="359" t="s">
        <v>511</v>
      </c>
      <c r="C72" s="182"/>
      <c r="D72" s="182"/>
      <c r="E72" s="118"/>
    </row>
    <row r="73" spans="1:5" s="47" customFormat="1" ht="12" customHeight="1">
      <c r="A73" s="209" t="s">
        <v>257</v>
      </c>
      <c r="B73" s="359" t="s">
        <v>235</v>
      </c>
      <c r="C73" s="182"/>
      <c r="D73" s="182"/>
      <c r="E73" s="118"/>
    </row>
    <row r="74" spans="1:5" s="47" customFormat="1" ht="12" customHeight="1" thickBot="1">
      <c r="A74" s="210" t="s">
        <v>258</v>
      </c>
      <c r="B74" s="360" t="s">
        <v>512</v>
      </c>
      <c r="C74" s="182"/>
      <c r="D74" s="182"/>
      <c r="E74" s="118"/>
    </row>
    <row r="75" spans="1:5" s="47" customFormat="1" ht="12" customHeight="1" thickBot="1">
      <c r="A75" s="211" t="s">
        <v>236</v>
      </c>
      <c r="B75" s="121" t="s">
        <v>237</v>
      </c>
      <c r="C75" s="178">
        <f>SUM(C76:C77)</f>
        <v>0</v>
      </c>
      <c r="D75" s="178">
        <f>SUM(D76:D77)</f>
        <v>0</v>
      </c>
      <c r="E75" s="114">
        <f>SUM(E76:E77)</f>
        <v>0</v>
      </c>
    </row>
    <row r="76" spans="1:5" s="47" customFormat="1" ht="12" customHeight="1">
      <c r="A76" s="208" t="s">
        <v>259</v>
      </c>
      <c r="B76" s="191" t="s">
        <v>238</v>
      </c>
      <c r="C76" s="182"/>
      <c r="D76" s="182"/>
      <c r="E76" s="118"/>
    </row>
    <row r="77" spans="1:5" s="47" customFormat="1" ht="12" customHeight="1" thickBot="1">
      <c r="A77" s="210" t="s">
        <v>260</v>
      </c>
      <c r="B77" s="193" t="s">
        <v>239</v>
      </c>
      <c r="C77" s="182"/>
      <c r="D77" s="182"/>
      <c r="E77" s="118"/>
    </row>
    <row r="78" spans="1:5" s="46" customFormat="1" ht="12" customHeight="1" thickBot="1">
      <c r="A78" s="211" t="s">
        <v>240</v>
      </c>
      <c r="B78" s="121" t="s">
        <v>241</v>
      </c>
      <c r="C78" s="178">
        <f>SUM(C79:C81)</f>
        <v>0</v>
      </c>
      <c r="D78" s="178">
        <f>SUM(D79:D81)</f>
        <v>0</v>
      </c>
      <c r="E78" s="114">
        <f>SUM(E79:E81)</f>
        <v>0</v>
      </c>
    </row>
    <row r="79" spans="1:5" s="47" customFormat="1" ht="12" customHeight="1">
      <c r="A79" s="208" t="s">
        <v>261</v>
      </c>
      <c r="B79" s="191" t="s">
        <v>242</v>
      </c>
      <c r="C79" s="182"/>
      <c r="D79" s="182"/>
      <c r="E79" s="118"/>
    </row>
    <row r="80" spans="1:5" s="47" customFormat="1" ht="12" customHeight="1">
      <c r="A80" s="209" t="s">
        <v>262</v>
      </c>
      <c r="B80" s="192" t="s">
        <v>243</v>
      </c>
      <c r="C80" s="182"/>
      <c r="D80" s="182"/>
      <c r="E80" s="118"/>
    </row>
    <row r="81" spans="1:5" s="47" customFormat="1" ht="12" customHeight="1" thickBot="1">
      <c r="A81" s="210" t="s">
        <v>263</v>
      </c>
      <c r="B81" s="193" t="s">
        <v>513</v>
      </c>
      <c r="C81" s="182"/>
      <c r="D81" s="182"/>
      <c r="E81" s="118"/>
    </row>
    <row r="82" spans="1:5" s="47" customFormat="1" ht="12" customHeight="1" thickBot="1">
      <c r="A82" s="211" t="s">
        <v>244</v>
      </c>
      <c r="B82" s="121" t="s">
        <v>264</v>
      </c>
      <c r="C82" s="178">
        <f>SUM(C83:C86)</f>
        <v>0</v>
      </c>
      <c r="D82" s="178">
        <f>SUM(D83:D86)</f>
        <v>0</v>
      </c>
      <c r="E82" s="114">
        <f>SUM(E83:E86)</f>
        <v>0</v>
      </c>
    </row>
    <row r="83" spans="1:5" s="47" customFormat="1" ht="12" customHeight="1">
      <c r="A83" s="212" t="s">
        <v>245</v>
      </c>
      <c r="B83" s="191" t="s">
        <v>246</v>
      </c>
      <c r="C83" s="182"/>
      <c r="D83" s="182"/>
      <c r="E83" s="118"/>
    </row>
    <row r="84" spans="1:5" s="47" customFormat="1" ht="12" customHeight="1">
      <c r="A84" s="213" t="s">
        <v>247</v>
      </c>
      <c r="B84" s="192" t="s">
        <v>248</v>
      </c>
      <c r="C84" s="182"/>
      <c r="D84" s="182"/>
      <c r="E84" s="118"/>
    </row>
    <row r="85" spans="1:5" s="47" customFormat="1" ht="12" customHeight="1">
      <c r="A85" s="213" t="s">
        <v>249</v>
      </c>
      <c r="B85" s="192" t="s">
        <v>250</v>
      </c>
      <c r="C85" s="182"/>
      <c r="D85" s="182"/>
      <c r="E85" s="118"/>
    </row>
    <row r="86" spans="1:5" s="46" customFormat="1" ht="12" customHeight="1" thickBot="1">
      <c r="A86" s="214" t="s">
        <v>251</v>
      </c>
      <c r="B86" s="193" t="s">
        <v>252</v>
      </c>
      <c r="C86" s="182"/>
      <c r="D86" s="182"/>
      <c r="E86" s="118"/>
    </row>
    <row r="87" spans="1:5" s="46" customFormat="1" ht="12" customHeight="1" thickBot="1">
      <c r="A87" s="211" t="s">
        <v>253</v>
      </c>
      <c r="B87" s="121" t="s">
        <v>390</v>
      </c>
      <c r="C87" s="234"/>
      <c r="D87" s="234"/>
      <c r="E87" s="235"/>
    </row>
    <row r="88" spans="1:5" s="46" customFormat="1" ht="12" customHeight="1" thickBot="1">
      <c r="A88" s="211" t="s">
        <v>411</v>
      </c>
      <c r="B88" s="121" t="s">
        <v>254</v>
      </c>
      <c r="C88" s="234"/>
      <c r="D88" s="234"/>
      <c r="E88" s="235"/>
    </row>
    <row r="89" spans="1:5" s="46" customFormat="1" ht="12" customHeight="1" thickBot="1">
      <c r="A89" s="211" t="s">
        <v>412</v>
      </c>
      <c r="B89" s="198" t="s">
        <v>393</v>
      </c>
      <c r="C89" s="184">
        <f>+C66+C70+C75+C78+C82+C88+C87</f>
        <v>0</v>
      </c>
      <c r="D89" s="184">
        <f>+D66+D70+D75+D78+D82+D88+D87</f>
        <v>0</v>
      </c>
      <c r="E89" s="220">
        <f>+E66+E70+E75+E78+E82+E88+E87</f>
        <v>0</v>
      </c>
    </row>
    <row r="90" spans="1:5" s="46" customFormat="1" ht="12" customHeight="1" thickBot="1">
      <c r="A90" s="215" t="s">
        <v>413</v>
      </c>
      <c r="B90" s="199" t="s">
        <v>414</v>
      </c>
      <c r="C90" s="184">
        <f>+C65+C89</f>
        <v>38127231</v>
      </c>
      <c r="D90" s="184">
        <f>+D65+D89</f>
        <v>8534909</v>
      </c>
      <c r="E90" s="220">
        <f>+E65+E89</f>
        <v>10674708</v>
      </c>
    </row>
    <row r="91" spans="1:3" s="47" customFormat="1" ht="15" customHeight="1" thickBot="1">
      <c r="A91" s="90"/>
      <c r="B91" s="91"/>
      <c r="C91" s="160"/>
    </row>
    <row r="92" spans="1:5" s="40" customFormat="1" ht="16.5" customHeight="1" thickBot="1">
      <c r="A92" s="566" t="s">
        <v>44</v>
      </c>
      <c r="B92" s="567"/>
      <c r="C92" s="567"/>
      <c r="D92" s="567"/>
      <c r="E92" s="568"/>
    </row>
    <row r="93" spans="1:5" s="48" customFormat="1" ht="12" customHeight="1" thickBot="1">
      <c r="A93" s="185" t="s">
        <v>9</v>
      </c>
      <c r="B93" s="23" t="s">
        <v>418</v>
      </c>
      <c r="C93" s="177">
        <f>+C94+C95+C96+C97+C98+C111</f>
        <v>1420000</v>
      </c>
      <c r="D93" s="447">
        <f>+D94+D95+D96+D97+D98+D111</f>
        <v>1926000</v>
      </c>
      <c r="E93" s="247">
        <f>+E94+E95+E96+E97+E98+E111</f>
        <v>456000</v>
      </c>
    </row>
    <row r="94" spans="1:5" ht="12" customHeight="1">
      <c r="A94" s="216" t="s">
        <v>67</v>
      </c>
      <c r="B94" s="8" t="s">
        <v>38</v>
      </c>
      <c r="C94" s="254"/>
      <c r="D94" s="448"/>
      <c r="E94" s="248"/>
    </row>
    <row r="95" spans="1:5" ht="12" customHeight="1">
      <c r="A95" s="209" t="s">
        <v>68</v>
      </c>
      <c r="B95" s="6" t="s">
        <v>125</v>
      </c>
      <c r="C95" s="179"/>
      <c r="D95" s="179"/>
      <c r="E95" s="115"/>
    </row>
    <row r="96" spans="1:5" ht="12" customHeight="1">
      <c r="A96" s="209" t="s">
        <v>69</v>
      </c>
      <c r="B96" s="6" t="s">
        <v>95</v>
      </c>
      <c r="C96" s="181"/>
      <c r="D96" s="181">
        <v>56000</v>
      </c>
      <c r="E96" s="117">
        <v>56000</v>
      </c>
    </row>
    <row r="97" spans="1:5" ht="12" customHeight="1">
      <c r="A97" s="209" t="s">
        <v>70</v>
      </c>
      <c r="B97" s="9" t="s">
        <v>126</v>
      </c>
      <c r="C97" s="181"/>
      <c r="D97" s="181"/>
      <c r="E97" s="117"/>
    </row>
    <row r="98" spans="1:5" ht="12" customHeight="1">
      <c r="A98" s="209" t="s">
        <v>79</v>
      </c>
      <c r="B98" s="17" t="s">
        <v>127</v>
      </c>
      <c r="C98" s="450">
        <v>1420000</v>
      </c>
      <c r="D98" s="450">
        <v>1870000</v>
      </c>
      <c r="E98" s="117">
        <v>400000</v>
      </c>
    </row>
    <row r="99" spans="1:5" ht="12" customHeight="1">
      <c r="A99" s="209" t="s">
        <v>71</v>
      </c>
      <c r="B99" s="6" t="s">
        <v>415</v>
      </c>
      <c r="C99" s="450"/>
      <c r="D99" s="181"/>
      <c r="E99" s="117"/>
    </row>
    <row r="100" spans="1:5" ht="12" customHeight="1">
      <c r="A100" s="209" t="s">
        <v>72</v>
      </c>
      <c r="B100" s="58" t="s">
        <v>356</v>
      </c>
      <c r="C100" s="450"/>
      <c r="D100" s="181"/>
      <c r="E100" s="117"/>
    </row>
    <row r="101" spans="1:5" ht="12" customHeight="1">
      <c r="A101" s="209" t="s">
        <v>80</v>
      </c>
      <c r="B101" s="58" t="s">
        <v>355</v>
      </c>
      <c r="C101" s="450"/>
      <c r="D101" s="181"/>
      <c r="E101" s="117"/>
    </row>
    <row r="102" spans="1:5" ht="12" customHeight="1">
      <c r="A102" s="209" t="s">
        <v>81</v>
      </c>
      <c r="B102" s="58" t="s">
        <v>270</v>
      </c>
      <c r="C102" s="450"/>
      <c r="D102" s="181"/>
      <c r="E102" s="117"/>
    </row>
    <row r="103" spans="1:5" ht="12" customHeight="1">
      <c r="A103" s="209" t="s">
        <v>82</v>
      </c>
      <c r="B103" s="59" t="s">
        <v>271</v>
      </c>
      <c r="C103" s="450"/>
      <c r="D103" s="181"/>
      <c r="E103" s="117"/>
    </row>
    <row r="104" spans="1:5" ht="12" customHeight="1">
      <c r="A104" s="209" t="s">
        <v>83</v>
      </c>
      <c r="B104" s="59" t="s">
        <v>272</v>
      </c>
      <c r="C104" s="450"/>
      <c r="D104" s="181"/>
      <c r="E104" s="117"/>
    </row>
    <row r="105" spans="1:5" ht="12" customHeight="1">
      <c r="A105" s="209" t="s">
        <v>85</v>
      </c>
      <c r="B105" s="58" t="s">
        <v>273</v>
      </c>
      <c r="C105" s="450"/>
      <c r="D105" s="181"/>
      <c r="E105" s="117"/>
    </row>
    <row r="106" spans="1:5" ht="12" customHeight="1">
      <c r="A106" s="209" t="s">
        <v>128</v>
      </c>
      <c r="B106" s="58" t="s">
        <v>274</v>
      </c>
      <c r="C106" s="450"/>
      <c r="D106" s="181"/>
      <c r="E106" s="117"/>
    </row>
    <row r="107" spans="1:5" ht="12" customHeight="1">
      <c r="A107" s="209" t="s">
        <v>268</v>
      </c>
      <c r="B107" s="59" t="s">
        <v>275</v>
      </c>
      <c r="C107" s="450"/>
      <c r="D107" s="181"/>
      <c r="E107" s="117"/>
    </row>
    <row r="108" spans="1:5" ht="12" customHeight="1">
      <c r="A108" s="217" t="s">
        <v>269</v>
      </c>
      <c r="B108" s="60" t="s">
        <v>276</v>
      </c>
      <c r="C108" s="450"/>
      <c r="D108" s="181"/>
      <c r="E108" s="117"/>
    </row>
    <row r="109" spans="1:5" ht="12" customHeight="1">
      <c r="A109" s="209" t="s">
        <v>353</v>
      </c>
      <c r="B109" s="60" t="s">
        <v>277</v>
      </c>
      <c r="C109" s="450"/>
      <c r="D109" s="181"/>
      <c r="E109" s="117"/>
    </row>
    <row r="110" spans="1:5" ht="12" customHeight="1">
      <c r="A110" s="209" t="s">
        <v>354</v>
      </c>
      <c r="B110" s="59" t="s">
        <v>278</v>
      </c>
      <c r="C110" s="444">
        <v>1420000</v>
      </c>
      <c r="D110" s="444">
        <v>1870000</v>
      </c>
      <c r="E110" s="115">
        <v>400000</v>
      </c>
    </row>
    <row r="111" spans="1:5" ht="12" customHeight="1">
      <c r="A111" s="209" t="s">
        <v>358</v>
      </c>
      <c r="B111" s="9" t="s">
        <v>39</v>
      </c>
      <c r="C111" s="179"/>
      <c r="D111" s="179"/>
      <c r="E111" s="115"/>
    </row>
    <row r="112" spans="1:5" ht="12" customHeight="1">
      <c r="A112" s="210" t="s">
        <v>359</v>
      </c>
      <c r="B112" s="6" t="s">
        <v>416</v>
      </c>
      <c r="C112" s="181"/>
      <c r="D112" s="181"/>
      <c r="E112" s="117"/>
    </row>
    <row r="113" spans="1:5" ht="12" customHeight="1" thickBot="1">
      <c r="A113" s="218" t="s">
        <v>360</v>
      </c>
      <c r="B113" s="61" t="s">
        <v>417</v>
      </c>
      <c r="C113" s="255"/>
      <c r="D113" s="255"/>
      <c r="E113" s="249"/>
    </row>
    <row r="114" spans="1:5" ht="12" customHeight="1" thickBot="1">
      <c r="A114" s="24" t="s">
        <v>10</v>
      </c>
      <c r="B114" s="22" t="s">
        <v>279</v>
      </c>
      <c r="C114" s="178">
        <f>+C115+C117+C119</f>
        <v>32000000</v>
      </c>
      <c r="D114" s="178">
        <f>+D115+D117+D119</f>
        <v>6209744</v>
      </c>
      <c r="E114" s="114">
        <f>+E115+E117+E119</f>
        <v>122139</v>
      </c>
    </row>
    <row r="115" spans="1:5" ht="12" customHeight="1">
      <c r="A115" s="208" t="s">
        <v>73</v>
      </c>
      <c r="B115" s="6" t="s">
        <v>154</v>
      </c>
      <c r="C115" s="449">
        <v>3556000</v>
      </c>
      <c r="D115" s="180">
        <v>4182605</v>
      </c>
      <c r="E115" s="116">
        <v>95000</v>
      </c>
    </row>
    <row r="116" spans="1:5" ht="12" customHeight="1">
      <c r="A116" s="208" t="s">
        <v>74</v>
      </c>
      <c r="B116" s="10" t="s">
        <v>283</v>
      </c>
      <c r="C116" s="449"/>
      <c r="D116" s="180"/>
      <c r="E116" s="116"/>
    </row>
    <row r="117" spans="1:5" ht="12" customHeight="1">
      <c r="A117" s="208" t="s">
        <v>75</v>
      </c>
      <c r="B117" s="10" t="s">
        <v>129</v>
      </c>
      <c r="C117" s="444">
        <v>26444000</v>
      </c>
      <c r="D117" s="179">
        <v>0</v>
      </c>
      <c r="E117" s="115">
        <v>0</v>
      </c>
    </row>
    <row r="118" spans="1:5" ht="12" customHeight="1">
      <c r="A118" s="208" t="s">
        <v>76</v>
      </c>
      <c r="B118" s="10" t="s">
        <v>284</v>
      </c>
      <c r="C118" s="115"/>
      <c r="D118" s="179"/>
      <c r="E118" s="115"/>
    </row>
    <row r="119" spans="1:5" ht="12" customHeight="1">
      <c r="A119" s="208" t="s">
        <v>77</v>
      </c>
      <c r="B119" s="123" t="s">
        <v>156</v>
      </c>
      <c r="C119" s="115">
        <v>2000000</v>
      </c>
      <c r="D119" s="179">
        <v>2027139</v>
      </c>
      <c r="E119" s="115">
        <v>27139</v>
      </c>
    </row>
    <row r="120" spans="1:5" ht="12" customHeight="1">
      <c r="A120" s="208" t="s">
        <v>84</v>
      </c>
      <c r="B120" s="122" t="s">
        <v>345</v>
      </c>
      <c r="C120" s="179"/>
      <c r="D120" s="179"/>
      <c r="E120" s="115"/>
    </row>
    <row r="121" spans="1:5" ht="12" customHeight="1">
      <c r="A121" s="208" t="s">
        <v>86</v>
      </c>
      <c r="B121" s="187" t="s">
        <v>289</v>
      </c>
      <c r="C121" s="179"/>
      <c r="D121" s="179"/>
      <c r="E121" s="115"/>
    </row>
    <row r="122" spans="1:5" ht="12" customHeight="1">
      <c r="A122" s="208" t="s">
        <v>130</v>
      </c>
      <c r="B122" s="59" t="s">
        <v>272</v>
      </c>
      <c r="C122" s="179"/>
      <c r="D122" s="179"/>
      <c r="E122" s="115"/>
    </row>
    <row r="123" spans="1:5" ht="12" customHeight="1">
      <c r="A123" s="208" t="s">
        <v>131</v>
      </c>
      <c r="B123" s="59" t="s">
        <v>288</v>
      </c>
      <c r="C123" s="179"/>
      <c r="D123" s="179">
        <v>27139</v>
      </c>
      <c r="E123" s="115">
        <v>27139</v>
      </c>
    </row>
    <row r="124" spans="1:5" ht="12" customHeight="1">
      <c r="A124" s="208" t="s">
        <v>132</v>
      </c>
      <c r="B124" s="59" t="s">
        <v>287</v>
      </c>
      <c r="C124" s="179"/>
      <c r="D124" s="179"/>
      <c r="E124" s="115"/>
    </row>
    <row r="125" spans="1:5" ht="12" customHeight="1">
      <c r="A125" s="208" t="s">
        <v>280</v>
      </c>
      <c r="B125" s="59" t="s">
        <v>275</v>
      </c>
      <c r="C125" s="179"/>
      <c r="D125" s="179">
        <v>2000000</v>
      </c>
      <c r="E125" s="115"/>
    </row>
    <row r="126" spans="1:5" ht="12" customHeight="1">
      <c r="A126" s="208" t="s">
        <v>281</v>
      </c>
      <c r="B126" s="59" t="s">
        <v>286</v>
      </c>
      <c r="C126" s="179"/>
      <c r="D126" s="179"/>
      <c r="E126" s="115"/>
    </row>
    <row r="127" spans="1:5" ht="12" customHeight="1" thickBot="1">
      <c r="A127" s="217" t="s">
        <v>282</v>
      </c>
      <c r="B127" s="59" t="s">
        <v>285</v>
      </c>
      <c r="C127" s="181"/>
      <c r="D127" s="181"/>
      <c r="E127" s="117"/>
    </row>
    <row r="128" spans="1:5" ht="12" customHeight="1" thickBot="1">
      <c r="A128" s="24" t="s">
        <v>11</v>
      </c>
      <c r="B128" s="52" t="s">
        <v>363</v>
      </c>
      <c r="C128" s="178">
        <f>+C93+C114</f>
        <v>33420000</v>
      </c>
      <c r="D128" s="178">
        <f>+D93+D114</f>
        <v>8135744</v>
      </c>
      <c r="E128" s="114">
        <f>+E93+E114</f>
        <v>578139</v>
      </c>
    </row>
    <row r="129" spans="1:5" ht="12" customHeight="1" thickBot="1">
      <c r="A129" s="24" t="s">
        <v>12</v>
      </c>
      <c r="B129" s="52" t="s">
        <v>364</v>
      </c>
      <c r="C129" s="178">
        <f>+C130+C131+C132</f>
        <v>0</v>
      </c>
      <c r="D129" s="178">
        <f>+D130+D131+D132</f>
        <v>0</v>
      </c>
      <c r="E129" s="114">
        <f>+E130+E131+E132</f>
        <v>0</v>
      </c>
    </row>
    <row r="130" spans="1:5" s="48" customFormat="1" ht="12" customHeight="1">
      <c r="A130" s="208" t="s">
        <v>187</v>
      </c>
      <c r="B130" s="7" t="s">
        <v>421</v>
      </c>
      <c r="C130" s="179"/>
      <c r="D130" s="179"/>
      <c r="E130" s="115"/>
    </row>
    <row r="131" spans="1:5" ht="12" customHeight="1">
      <c r="A131" s="208" t="s">
        <v>188</v>
      </c>
      <c r="B131" s="7" t="s">
        <v>372</v>
      </c>
      <c r="C131" s="179"/>
      <c r="D131" s="179"/>
      <c r="E131" s="115"/>
    </row>
    <row r="132" spans="1:5" ht="12" customHeight="1" thickBot="1">
      <c r="A132" s="217" t="s">
        <v>189</v>
      </c>
      <c r="B132" s="5" t="s">
        <v>420</v>
      </c>
      <c r="C132" s="179"/>
      <c r="D132" s="179"/>
      <c r="E132" s="115"/>
    </row>
    <row r="133" spans="1:5" ht="12" customHeight="1" thickBot="1">
      <c r="A133" s="24" t="s">
        <v>13</v>
      </c>
      <c r="B133" s="52" t="s">
        <v>365</v>
      </c>
      <c r="C133" s="178">
        <f>+C134+C135+C136+C137+C138+C139</f>
        <v>0</v>
      </c>
      <c r="D133" s="178">
        <f>+D134+D135+D136+D137+D138+D139</f>
        <v>0</v>
      </c>
      <c r="E133" s="114">
        <f>+E134+E135+E136+E137+E138+E139</f>
        <v>0</v>
      </c>
    </row>
    <row r="134" spans="1:5" ht="12" customHeight="1">
      <c r="A134" s="208" t="s">
        <v>60</v>
      </c>
      <c r="B134" s="7" t="s">
        <v>374</v>
      </c>
      <c r="C134" s="179"/>
      <c r="D134" s="179"/>
      <c r="E134" s="115"/>
    </row>
    <row r="135" spans="1:5" ht="12" customHeight="1">
      <c r="A135" s="208" t="s">
        <v>61</v>
      </c>
      <c r="B135" s="7" t="s">
        <v>366</v>
      </c>
      <c r="C135" s="179"/>
      <c r="D135" s="179"/>
      <c r="E135" s="115"/>
    </row>
    <row r="136" spans="1:5" ht="12" customHeight="1">
      <c r="A136" s="208" t="s">
        <v>62</v>
      </c>
      <c r="B136" s="7" t="s">
        <v>367</v>
      </c>
      <c r="C136" s="179"/>
      <c r="D136" s="179"/>
      <c r="E136" s="115"/>
    </row>
    <row r="137" spans="1:5" ht="12" customHeight="1">
      <c r="A137" s="208" t="s">
        <v>117</v>
      </c>
      <c r="B137" s="7" t="s">
        <v>419</v>
      </c>
      <c r="C137" s="179"/>
      <c r="D137" s="179"/>
      <c r="E137" s="115"/>
    </row>
    <row r="138" spans="1:5" ht="12" customHeight="1">
      <c r="A138" s="208" t="s">
        <v>118</v>
      </c>
      <c r="B138" s="7" t="s">
        <v>369</v>
      </c>
      <c r="C138" s="179"/>
      <c r="D138" s="179"/>
      <c r="E138" s="115"/>
    </row>
    <row r="139" spans="1:5" s="48" customFormat="1" ht="12" customHeight="1" thickBot="1">
      <c r="A139" s="217" t="s">
        <v>119</v>
      </c>
      <c r="B139" s="5" t="s">
        <v>370</v>
      </c>
      <c r="C139" s="179"/>
      <c r="D139" s="179"/>
      <c r="E139" s="115"/>
    </row>
    <row r="140" spans="1:5" ht="12" customHeight="1" thickBot="1">
      <c r="A140" s="24" t="s">
        <v>14</v>
      </c>
      <c r="B140" s="52" t="s">
        <v>434</v>
      </c>
      <c r="C140" s="184">
        <f>+C141+C142+C144+C145+C143</f>
        <v>0</v>
      </c>
      <c r="D140" s="184">
        <f>+D141+D142+D144+D145+D143</f>
        <v>0</v>
      </c>
      <c r="E140" s="220">
        <f>+E141+E142+E144+E145+E143</f>
        <v>0</v>
      </c>
    </row>
    <row r="141" spans="1:5" ht="12.75">
      <c r="A141" s="208" t="s">
        <v>63</v>
      </c>
      <c r="B141" s="7" t="s">
        <v>290</v>
      </c>
      <c r="C141" s="179"/>
      <c r="D141" s="179"/>
      <c r="E141" s="115"/>
    </row>
    <row r="142" spans="1:5" ht="12" customHeight="1">
      <c r="A142" s="208" t="s">
        <v>64</v>
      </c>
      <c r="B142" s="7" t="s">
        <v>291</v>
      </c>
      <c r="C142" s="179"/>
      <c r="D142" s="179"/>
      <c r="E142" s="115"/>
    </row>
    <row r="143" spans="1:5" ht="12" customHeight="1">
      <c r="A143" s="208" t="s">
        <v>207</v>
      </c>
      <c r="B143" s="7" t="s">
        <v>433</v>
      </c>
      <c r="C143" s="179"/>
      <c r="D143" s="179"/>
      <c r="E143" s="115"/>
    </row>
    <row r="144" spans="1:5" s="48" customFormat="1" ht="12" customHeight="1">
      <c r="A144" s="208" t="s">
        <v>208</v>
      </c>
      <c r="B144" s="7" t="s">
        <v>379</v>
      </c>
      <c r="C144" s="179"/>
      <c r="D144" s="179"/>
      <c r="E144" s="115"/>
    </row>
    <row r="145" spans="1:5" s="48" customFormat="1" ht="12" customHeight="1" thickBot="1">
      <c r="A145" s="217" t="s">
        <v>209</v>
      </c>
      <c r="B145" s="5" t="s">
        <v>309</v>
      </c>
      <c r="C145" s="179"/>
      <c r="D145" s="179"/>
      <c r="E145" s="115"/>
    </row>
    <row r="146" spans="1:5" s="48" customFormat="1" ht="12" customHeight="1" thickBot="1">
      <c r="A146" s="24" t="s">
        <v>15</v>
      </c>
      <c r="B146" s="52" t="s">
        <v>380</v>
      </c>
      <c r="C146" s="257">
        <f>+C147+C148+C149+C150+C151</f>
        <v>0</v>
      </c>
      <c r="D146" s="257">
        <f>+D147+D148+D149+D150+D151</f>
        <v>0</v>
      </c>
      <c r="E146" s="251">
        <f>+E147+E148+E149+E150+E151</f>
        <v>0</v>
      </c>
    </row>
    <row r="147" spans="1:5" s="48" customFormat="1" ht="12" customHeight="1">
      <c r="A147" s="208" t="s">
        <v>65</v>
      </c>
      <c r="B147" s="7" t="s">
        <v>375</v>
      </c>
      <c r="C147" s="179"/>
      <c r="D147" s="179"/>
      <c r="E147" s="115"/>
    </row>
    <row r="148" spans="1:5" s="48" customFormat="1" ht="12" customHeight="1">
      <c r="A148" s="208" t="s">
        <v>66</v>
      </c>
      <c r="B148" s="7" t="s">
        <v>382</v>
      </c>
      <c r="C148" s="179"/>
      <c r="D148" s="179"/>
      <c r="E148" s="115"/>
    </row>
    <row r="149" spans="1:5" s="48" customFormat="1" ht="12" customHeight="1">
      <c r="A149" s="208" t="s">
        <v>219</v>
      </c>
      <c r="B149" s="7" t="s">
        <v>377</v>
      </c>
      <c r="C149" s="179"/>
      <c r="D149" s="179"/>
      <c r="E149" s="115"/>
    </row>
    <row r="150" spans="1:5" s="48" customFormat="1" ht="12" customHeight="1">
      <c r="A150" s="208" t="s">
        <v>220</v>
      </c>
      <c r="B150" s="7" t="s">
        <v>422</v>
      </c>
      <c r="C150" s="179"/>
      <c r="D150" s="179"/>
      <c r="E150" s="115"/>
    </row>
    <row r="151" spans="1:5" ht="12.75" customHeight="1" thickBot="1">
      <c r="A151" s="217" t="s">
        <v>381</v>
      </c>
      <c r="B151" s="5" t="s">
        <v>384</v>
      </c>
      <c r="C151" s="181"/>
      <c r="D151" s="181"/>
      <c r="E151" s="117"/>
    </row>
    <row r="152" spans="1:5" ht="12.75" customHeight="1" thickBot="1">
      <c r="A152" s="246" t="s">
        <v>16</v>
      </c>
      <c r="B152" s="52" t="s">
        <v>385</v>
      </c>
      <c r="C152" s="258"/>
      <c r="D152" s="258"/>
      <c r="E152" s="251"/>
    </row>
    <row r="153" spans="1:5" ht="12.75" customHeight="1" thickBot="1">
      <c r="A153" s="246" t="s">
        <v>17</v>
      </c>
      <c r="B153" s="52" t="s">
        <v>386</v>
      </c>
      <c r="C153" s="258"/>
      <c r="D153" s="258"/>
      <c r="E153" s="251"/>
    </row>
    <row r="154" spans="1:5" ht="12" customHeight="1" thickBot="1">
      <c r="A154" s="24" t="s">
        <v>18</v>
      </c>
      <c r="B154" s="52" t="s">
        <v>388</v>
      </c>
      <c r="C154" s="259">
        <f>+C129+C133+C140+C146+C152+C153</f>
        <v>0</v>
      </c>
      <c r="D154" s="259">
        <f>+D129+D133+D140+D146+D152+D153</f>
        <v>0</v>
      </c>
      <c r="E154" s="253">
        <f>+E129+E133+E140+E146+E152+E153</f>
        <v>0</v>
      </c>
    </row>
    <row r="155" spans="1:5" ht="15" customHeight="1" thickBot="1">
      <c r="A155" s="219" t="s">
        <v>19</v>
      </c>
      <c r="B155" s="165" t="s">
        <v>387</v>
      </c>
      <c r="C155" s="259">
        <f>+C128+C154</f>
        <v>33420000</v>
      </c>
      <c r="D155" s="259">
        <f>+D128+D154</f>
        <v>8135744</v>
      </c>
      <c r="E155" s="253">
        <f>+E128+E154</f>
        <v>578139</v>
      </c>
    </row>
    <row r="156" spans="1:5" ht="13.5" thickBot="1">
      <c r="A156" s="168"/>
      <c r="B156" s="169"/>
      <c r="C156" s="435">
        <f>C90-C155</f>
        <v>4707231</v>
      </c>
      <c r="D156" s="435">
        <f>D90-D155</f>
        <v>399165</v>
      </c>
      <c r="E156" s="170"/>
    </row>
    <row r="157" spans="1:5" ht="15" customHeight="1" thickBot="1">
      <c r="A157" s="338" t="s">
        <v>506</v>
      </c>
      <c r="B157" s="339"/>
      <c r="C157" s="327"/>
      <c r="D157" s="327"/>
      <c r="E157" s="326"/>
    </row>
    <row r="158" spans="1:5" ht="14.25" customHeight="1" thickBot="1">
      <c r="A158" s="340" t="s">
        <v>507</v>
      </c>
      <c r="B158" s="341"/>
      <c r="C158" s="327"/>
      <c r="D158" s="327"/>
      <c r="E158" s="326"/>
    </row>
  </sheetData>
  <sheetProtection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7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BreakPreview" zoomScaleNormal="120" zoomScaleSheetLayoutView="100" workbookViewId="0" topLeftCell="A121">
      <selection activeCell="E6" sqref="E6"/>
    </sheetView>
  </sheetViews>
  <sheetFormatPr defaultColWidth="9.00390625" defaultRowHeight="12.75"/>
  <cols>
    <col min="1" max="1" width="16.125" style="171" customWidth="1"/>
    <col min="2" max="2" width="62.00390625" style="172" customWidth="1"/>
    <col min="3" max="3" width="14.125" style="173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79"/>
      <c r="B1" s="570" t="str">
        <f>CONCATENATE("6.1.3. melléklet ",IB_ALAPADATOK!A7," ",IB_ALAPADATOK!B7," ",IB_ALAPADATOK!C7," ",IB_ALAPADATOK!D7)</f>
        <v>6.1.3. melléklet a 2020. III. negyedévi költségvetési tájékoztatóhoz</v>
      </c>
      <c r="C1" s="571"/>
      <c r="D1" s="571"/>
      <c r="E1" s="571"/>
    </row>
    <row r="2" spans="1:5" s="44" customFormat="1" ht="21" customHeight="1" thickBot="1">
      <c r="A2" s="388" t="s">
        <v>48</v>
      </c>
      <c r="B2" s="569" t="str">
        <f>CONCATENATE(IB_ALAPADATOK!A3)</f>
        <v>BALATONVILÁGOS KÖZSÉG ÖNKORMÁNYZATA</v>
      </c>
      <c r="C2" s="569"/>
      <c r="D2" s="569"/>
      <c r="E2" s="389" t="s">
        <v>42</v>
      </c>
    </row>
    <row r="3" spans="1:5" s="44" customFormat="1" ht="24.75" thickBot="1">
      <c r="A3" s="388" t="s">
        <v>138</v>
      </c>
      <c r="B3" s="569" t="s">
        <v>432</v>
      </c>
      <c r="C3" s="569"/>
      <c r="D3" s="569"/>
      <c r="E3" s="390" t="s">
        <v>46</v>
      </c>
    </row>
    <row r="4" spans="1:5" s="45" customFormat="1" ht="15.75" customHeight="1" thickBot="1">
      <c r="A4" s="382"/>
      <c r="B4" s="382"/>
      <c r="C4" s="383"/>
      <c r="D4" s="384"/>
      <c r="E4" s="383" t="str">
        <f>'IB_6.1.2.sz.mell'!E4</f>
        <v> Forintban!</v>
      </c>
    </row>
    <row r="5" spans="1:5" ht="24.75" thickBot="1">
      <c r="A5" s="385" t="s">
        <v>139</v>
      </c>
      <c r="B5" s="386" t="s">
        <v>505</v>
      </c>
      <c r="C5" s="386" t="s">
        <v>469</v>
      </c>
      <c r="D5" s="387" t="s">
        <v>470</v>
      </c>
      <c r="E5" s="368" t="str">
        <f>+CONCATENATE("Teljesítés",CHAR(10),LEFT(IB_ÖSSZEFÜGGÉSEK!A6,4),". IX. 30.")</f>
        <v>Teljesítés
2020. IX. 30.</v>
      </c>
    </row>
    <row r="6" spans="1:5" s="40" customFormat="1" ht="12.75" customHeight="1" thickBot="1">
      <c r="A6" s="77" t="s">
        <v>402</v>
      </c>
      <c r="B6" s="78" t="s">
        <v>403</v>
      </c>
      <c r="C6" s="78" t="s">
        <v>404</v>
      </c>
      <c r="D6" s="321" t="s">
        <v>406</v>
      </c>
      <c r="E6" s="79" t="s">
        <v>405</v>
      </c>
    </row>
    <row r="7" spans="1:5" s="40" customFormat="1" ht="15.75" customHeight="1" thickBot="1">
      <c r="A7" s="566" t="s">
        <v>43</v>
      </c>
      <c r="B7" s="567"/>
      <c r="C7" s="567"/>
      <c r="D7" s="567"/>
      <c r="E7" s="568"/>
    </row>
    <row r="8" spans="1:5" s="40" customFormat="1" ht="12" customHeight="1" thickBot="1">
      <c r="A8" s="24" t="s">
        <v>9</v>
      </c>
      <c r="B8" s="19" t="s">
        <v>172</v>
      </c>
      <c r="C8" s="178">
        <f>+C9+C10+C11+C12+C13+C14</f>
        <v>0</v>
      </c>
      <c r="D8" s="264">
        <f>+D9+D10+D11+D12+D13+D14</f>
        <v>0</v>
      </c>
      <c r="E8" s="114">
        <f>+E9+E10+E11+E12+E13+E14</f>
        <v>0</v>
      </c>
    </row>
    <row r="9" spans="1:5" s="46" customFormat="1" ht="12" customHeight="1">
      <c r="A9" s="208" t="s">
        <v>67</v>
      </c>
      <c r="B9" s="191" t="s">
        <v>173</v>
      </c>
      <c r="C9" s="180"/>
      <c r="D9" s="265"/>
      <c r="E9" s="116"/>
    </row>
    <row r="10" spans="1:5" s="47" customFormat="1" ht="12" customHeight="1">
      <c r="A10" s="209" t="s">
        <v>68</v>
      </c>
      <c r="B10" s="192" t="s">
        <v>174</v>
      </c>
      <c r="C10" s="179"/>
      <c r="D10" s="266"/>
      <c r="E10" s="115"/>
    </row>
    <row r="11" spans="1:5" s="47" customFormat="1" ht="12" customHeight="1">
      <c r="A11" s="209" t="s">
        <v>69</v>
      </c>
      <c r="B11" s="192" t="s">
        <v>175</v>
      </c>
      <c r="C11" s="179"/>
      <c r="D11" s="266"/>
      <c r="E11" s="115"/>
    </row>
    <row r="12" spans="1:5" s="47" customFormat="1" ht="12" customHeight="1">
      <c r="A12" s="209" t="s">
        <v>70</v>
      </c>
      <c r="B12" s="192" t="s">
        <v>176</v>
      </c>
      <c r="C12" s="179"/>
      <c r="D12" s="266"/>
      <c r="E12" s="115"/>
    </row>
    <row r="13" spans="1:5" s="47" customFormat="1" ht="12" customHeight="1">
      <c r="A13" s="209" t="s">
        <v>99</v>
      </c>
      <c r="B13" s="192" t="s">
        <v>410</v>
      </c>
      <c r="C13" s="179"/>
      <c r="D13" s="266"/>
      <c r="E13" s="115"/>
    </row>
    <row r="14" spans="1:5" s="46" customFormat="1" ht="12" customHeight="1" thickBot="1">
      <c r="A14" s="210" t="s">
        <v>71</v>
      </c>
      <c r="B14" s="193" t="s">
        <v>348</v>
      </c>
      <c r="C14" s="179"/>
      <c r="D14" s="266"/>
      <c r="E14" s="115"/>
    </row>
    <row r="15" spans="1:5" s="46" customFormat="1" ht="12" customHeight="1" thickBot="1">
      <c r="A15" s="24" t="s">
        <v>10</v>
      </c>
      <c r="B15" s="121" t="s">
        <v>177</v>
      </c>
      <c r="C15" s="178">
        <f>+C16+C17+C18+C19+C20</f>
        <v>0</v>
      </c>
      <c r="D15" s="264">
        <f>+D16+D17+D18+D19+D20</f>
        <v>0</v>
      </c>
      <c r="E15" s="114">
        <f>+E16+E17+E18+E19+E20</f>
        <v>0</v>
      </c>
    </row>
    <row r="16" spans="1:5" s="46" customFormat="1" ht="12" customHeight="1">
      <c r="A16" s="208" t="s">
        <v>73</v>
      </c>
      <c r="B16" s="191" t="s">
        <v>178</v>
      </c>
      <c r="C16" s="180"/>
      <c r="D16" s="265"/>
      <c r="E16" s="116"/>
    </row>
    <row r="17" spans="1:5" s="46" customFormat="1" ht="12" customHeight="1">
      <c r="A17" s="209" t="s">
        <v>74</v>
      </c>
      <c r="B17" s="192" t="s">
        <v>179</v>
      </c>
      <c r="C17" s="179"/>
      <c r="D17" s="266"/>
      <c r="E17" s="115"/>
    </row>
    <row r="18" spans="1:5" s="46" customFormat="1" ht="12" customHeight="1">
      <c r="A18" s="209" t="s">
        <v>75</v>
      </c>
      <c r="B18" s="192" t="s">
        <v>339</v>
      </c>
      <c r="C18" s="179"/>
      <c r="D18" s="266"/>
      <c r="E18" s="115"/>
    </row>
    <row r="19" spans="1:5" s="46" customFormat="1" ht="12" customHeight="1">
      <c r="A19" s="209" t="s">
        <v>76</v>
      </c>
      <c r="B19" s="192" t="s">
        <v>340</v>
      </c>
      <c r="C19" s="179"/>
      <c r="D19" s="266"/>
      <c r="E19" s="115"/>
    </row>
    <row r="20" spans="1:5" s="46" customFormat="1" ht="12" customHeight="1">
      <c r="A20" s="209" t="s">
        <v>77</v>
      </c>
      <c r="B20" s="192" t="s">
        <v>180</v>
      </c>
      <c r="C20" s="179"/>
      <c r="D20" s="266"/>
      <c r="E20" s="115"/>
    </row>
    <row r="21" spans="1:5" s="47" customFormat="1" ht="12" customHeight="1" thickBot="1">
      <c r="A21" s="210" t="s">
        <v>84</v>
      </c>
      <c r="B21" s="193" t="s">
        <v>181</v>
      </c>
      <c r="C21" s="181"/>
      <c r="D21" s="267"/>
      <c r="E21" s="117"/>
    </row>
    <row r="22" spans="1:5" s="47" customFormat="1" ht="12" customHeight="1" thickBot="1">
      <c r="A22" s="24" t="s">
        <v>11</v>
      </c>
      <c r="B22" s="19" t="s">
        <v>182</v>
      </c>
      <c r="C22" s="178">
        <f>+C23+C24+C25+C26+C27</f>
        <v>0</v>
      </c>
      <c r="D22" s="264">
        <f>+D23+D24+D25+D26+D27</f>
        <v>0</v>
      </c>
      <c r="E22" s="114">
        <f>+E23+E24+E25+E26+E27</f>
        <v>0</v>
      </c>
    </row>
    <row r="23" spans="1:5" s="47" customFormat="1" ht="12" customHeight="1">
      <c r="A23" s="208" t="s">
        <v>56</v>
      </c>
      <c r="B23" s="191" t="s">
        <v>183</v>
      </c>
      <c r="C23" s="180"/>
      <c r="D23" s="265"/>
      <c r="E23" s="116"/>
    </row>
    <row r="24" spans="1:5" s="46" customFormat="1" ht="12" customHeight="1">
      <c r="A24" s="209" t="s">
        <v>57</v>
      </c>
      <c r="B24" s="192" t="s">
        <v>184</v>
      </c>
      <c r="C24" s="179"/>
      <c r="D24" s="266"/>
      <c r="E24" s="115"/>
    </row>
    <row r="25" spans="1:5" s="47" customFormat="1" ht="12" customHeight="1">
      <c r="A25" s="209" t="s">
        <v>58</v>
      </c>
      <c r="B25" s="192" t="s">
        <v>341</v>
      </c>
      <c r="C25" s="179"/>
      <c r="D25" s="266"/>
      <c r="E25" s="115"/>
    </row>
    <row r="26" spans="1:5" s="47" customFormat="1" ht="12" customHeight="1">
      <c r="A26" s="209" t="s">
        <v>59</v>
      </c>
      <c r="B26" s="192" t="s">
        <v>342</v>
      </c>
      <c r="C26" s="179"/>
      <c r="D26" s="266"/>
      <c r="E26" s="115"/>
    </row>
    <row r="27" spans="1:5" s="47" customFormat="1" ht="12" customHeight="1">
      <c r="A27" s="209" t="s">
        <v>113</v>
      </c>
      <c r="B27" s="192" t="s">
        <v>185</v>
      </c>
      <c r="C27" s="179"/>
      <c r="D27" s="266"/>
      <c r="E27" s="115"/>
    </row>
    <row r="28" spans="1:5" s="47" customFormat="1" ht="12" customHeight="1" thickBot="1">
      <c r="A28" s="210" t="s">
        <v>114</v>
      </c>
      <c r="B28" s="193" t="s">
        <v>186</v>
      </c>
      <c r="C28" s="181"/>
      <c r="D28" s="267"/>
      <c r="E28" s="117"/>
    </row>
    <row r="29" spans="1:5" s="47" customFormat="1" ht="12" customHeight="1" thickBot="1">
      <c r="A29" s="24" t="s">
        <v>115</v>
      </c>
      <c r="B29" s="19" t="s">
        <v>496</v>
      </c>
      <c r="C29" s="184">
        <f>SUM(C30:C36)</f>
        <v>0</v>
      </c>
      <c r="D29" s="184">
        <f>SUM(D30:D36)</f>
        <v>0</v>
      </c>
      <c r="E29" s="220">
        <f>SUM(E30:E36)</f>
        <v>0</v>
      </c>
    </row>
    <row r="30" spans="1:5" s="47" customFormat="1" ht="12" customHeight="1">
      <c r="A30" s="208" t="s">
        <v>187</v>
      </c>
      <c r="B30" s="191" t="s">
        <v>497</v>
      </c>
      <c r="C30" s="180">
        <f>+C31+C32+C33</f>
        <v>0</v>
      </c>
      <c r="D30" s="180">
        <f>+D31+D32+D33</f>
        <v>0</v>
      </c>
      <c r="E30" s="116">
        <f>+E31+E32+E33</f>
        <v>0</v>
      </c>
    </row>
    <row r="31" spans="1:5" s="47" customFormat="1" ht="12" customHeight="1">
      <c r="A31" s="209" t="s">
        <v>188</v>
      </c>
      <c r="B31" s="192" t="s">
        <v>498</v>
      </c>
      <c r="C31" s="179"/>
      <c r="D31" s="179"/>
      <c r="E31" s="115"/>
    </row>
    <row r="32" spans="1:5" s="47" customFormat="1" ht="12" customHeight="1">
      <c r="A32" s="209" t="s">
        <v>189</v>
      </c>
      <c r="B32" s="192" t="s">
        <v>499</v>
      </c>
      <c r="C32" s="179"/>
      <c r="D32" s="179"/>
      <c r="E32" s="115"/>
    </row>
    <row r="33" spans="1:5" s="47" customFormat="1" ht="12" customHeight="1">
      <c r="A33" s="209" t="s">
        <v>190</v>
      </c>
      <c r="B33" s="192" t="s">
        <v>500</v>
      </c>
      <c r="C33" s="179"/>
      <c r="D33" s="179"/>
      <c r="E33" s="115"/>
    </row>
    <row r="34" spans="1:5" s="47" customFormat="1" ht="12" customHeight="1">
      <c r="A34" s="209" t="s">
        <v>501</v>
      </c>
      <c r="B34" s="192" t="s">
        <v>191</v>
      </c>
      <c r="C34" s="179"/>
      <c r="D34" s="179"/>
      <c r="E34" s="115"/>
    </row>
    <row r="35" spans="1:5" s="47" customFormat="1" ht="12" customHeight="1">
      <c r="A35" s="209" t="s">
        <v>502</v>
      </c>
      <c r="B35" s="192" t="s">
        <v>192</v>
      </c>
      <c r="C35" s="179"/>
      <c r="D35" s="179"/>
      <c r="E35" s="115"/>
    </row>
    <row r="36" spans="1:5" s="47" customFormat="1" ht="12" customHeight="1" thickBot="1">
      <c r="A36" s="210" t="s">
        <v>503</v>
      </c>
      <c r="B36" s="337" t="s">
        <v>193</v>
      </c>
      <c r="C36" s="181"/>
      <c r="D36" s="181"/>
      <c r="E36" s="117"/>
    </row>
    <row r="37" spans="1:5" s="47" customFormat="1" ht="12" customHeight="1" thickBot="1">
      <c r="A37" s="24" t="s">
        <v>13</v>
      </c>
      <c r="B37" s="19" t="s">
        <v>349</v>
      </c>
      <c r="C37" s="178">
        <f>SUM(C38:C48)</f>
        <v>0</v>
      </c>
      <c r="D37" s="264">
        <f>SUM(D38:D48)</f>
        <v>0</v>
      </c>
      <c r="E37" s="114">
        <f>SUM(E38:E48)</f>
        <v>0</v>
      </c>
    </row>
    <row r="38" spans="1:5" s="47" customFormat="1" ht="12" customHeight="1">
      <c r="A38" s="208" t="s">
        <v>60</v>
      </c>
      <c r="B38" s="191" t="s">
        <v>196</v>
      </c>
      <c r="C38" s="180"/>
      <c r="D38" s="265"/>
      <c r="E38" s="116"/>
    </row>
    <row r="39" spans="1:5" s="47" customFormat="1" ht="12" customHeight="1">
      <c r="A39" s="209" t="s">
        <v>61</v>
      </c>
      <c r="B39" s="192" t="s">
        <v>197</v>
      </c>
      <c r="C39" s="179"/>
      <c r="D39" s="266"/>
      <c r="E39" s="115"/>
    </row>
    <row r="40" spans="1:5" s="47" customFormat="1" ht="12" customHeight="1">
      <c r="A40" s="209" t="s">
        <v>62</v>
      </c>
      <c r="B40" s="192" t="s">
        <v>198</v>
      </c>
      <c r="C40" s="179"/>
      <c r="D40" s="266"/>
      <c r="E40" s="115"/>
    </row>
    <row r="41" spans="1:5" s="47" customFormat="1" ht="12" customHeight="1">
      <c r="A41" s="209" t="s">
        <v>117</v>
      </c>
      <c r="B41" s="192" t="s">
        <v>199</v>
      </c>
      <c r="C41" s="179"/>
      <c r="D41" s="266"/>
      <c r="E41" s="115"/>
    </row>
    <row r="42" spans="1:5" s="47" customFormat="1" ht="12" customHeight="1">
      <c r="A42" s="209" t="s">
        <v>118</v>
      </c>
      <c r="B42" s="192" t="s">
        <v>200</v>
      </c>
      <c r="C42" s="179"/>
      <c r="D42" s="266"/>
      <c r="E42" s="115"/>
    </row>
    <row r="43" spans="1:5" s="47" customFormat="1" ht="12" customHeight="1">
      <c r="A43" s="209" t="s">
        <v>119</v>
      </c>
      <c r="B43" s="192" t="s">
        <v>201</v>
      </c>
      <c r="C43" s="179"/>
      <c r="D43" s="266"/>
      <c r="E43" s="115"/>
    </row>
    <row r="44" spans="1:5" s="47" customFormat="1" ht="12" customHeight="1">
      <c r="A44" s="209" t="s">
        <v>120</v>
      </c>
      <c r="B44" s="192" t="s">
        <v>202</v>
      </c>
      <c r="C44" s="179"/>
      <c r="D44" s="266"/>
      <c r="E44" s="115"/>
    </row>
    <row r="45" spans="1:5" s="47" customFormat="1" ht="12" customHeight="1">
      <c r="A45" s="209" t="s">
        <v>121</v>
      </c>
      <c r="B45" s="192" t="s">
        <v>504</v>
      </c>
      <c r="C45" s="179"/>
      <c r="D45" s="266"/>
      <c r="E45" s="115"/>
    </row>
    <row r="46" spans="1:5" s="47" customFormat="1" ht="12" customHeight="1">
      <c r="A46" s="209" t="s">
        <v>194</v>
      </c>
      <c r="B46" s="192" t="s">
        <v>204</v>
      </c>
      <c r="C46" s="182"/>
      <c r="D46" s="322"/>
      <c r="E46" s="118"/>
    </row>
    <row r="47" spans="1:5" s="47" customFormat="1" ht="12" customHeight="1">
      <c r="A47" s="210" t="s">
        <v>195</v>
      </c>
      <c r="B47" s="193" t="s">
        <v>351</v>
      </c>
      <c r="C47" s="183"/>
      <c r="D47" s="323"/>
      <c r="E47" s="119"/>
    </row>
    <row r="48" spans="1:5" s="47" customFormat="1" ht="12" customHeight="1" thickBot="1">
      <c r="A48" s="210" t="s">
        <v>350</v>
      </c>
      <c r="B48" s="193" t="s">
        <v>205</v>
      </c>
      <c r="C48" s="183"/>
      <c r="D48" s="323"/>
      <c r="E48" s="119"/>
    </row>
    <row r="49" spans="1:5" s="47" customFormat="1" ht="12" customHeight="1" thickBot="1">
      <c r="A49" s="24" t="s">
        <v>14</v>
      </c>
      <c r="B49" s="19" t="s">
        <v>206</v>
      </c>
      <c r="C49" s="178">
        <f>SUM(C50:C54)</f>
        <v>0</v>
      </c>
      <c r="D49" s="264">
        <f>SUM(D50:D54)</f>
        <v>0</v>
      </c>
      <c r="E49" s="114">
        <f>SUM(E50:E54)</f>
        <v>0</v>
      </c>
    </row>
    <row r="50" spans="1:5" s="47" customFormat="1" ht="12" customHeight="1">
      <c r="A50" s="208" t="s">
        <v>63</v>
      </c>
      <c r="B50" s="191" t="s">
        <v>210</v>
      </c>
      <c r="C50" s="231"/>
      <c r="D50" s="324"/>
      <c r="E50" s="120"/>
    </row>
    <row r="51" spans="1:5" s="47" customFormat="1" ht="12" customHeight="1">
      <c r="A51" s="209" t="s">
        <v>64</v>
      </c>
      <c r="B51" s="192" t="s">
        <v>211</v>
      </c>
      <c r="C51" s="182"/>
      <c r="D51" s="322"/>
      <c r="E51" s="118"/>
    </row>
    <row r="52" spans="1:5" s="47" customFormat="1" ht="12" customHeight="1">
      <c r="A52" s="209" t="s">
        <v>207</v>
      </c>
      <c r="B52" s="192" t="s">
        <v>212</v>
      </c>
      <c r="C52" s="182"/>
      <c r="D52" s="322"/>
      <c r="E52" s="118"/>
    </row>
    <row r="53" spans="1:5" s="47" customFormat="1" ht="12" customHeight="1">
      <c r="A53" s="209" t="s">
        <v>208</v>
      </c>
      <c r="B53" s="192" t="s">
        <v>213</v>
      </c>
      <c r="C53" s="182"/>
      <c r="D53" s="322"/>
      <c r="E53" s="118"/>
    </row>
    <row r="54" spans="1:5" s="47" customFormat="1" ht="12" customHeight="1" thickBot="1">
      <c r="A54" s="210" t="s">
        <v>209</v>
      </c>
      <c r="B54" s="193" t="s">
        <v>214</v>
      </c>
      <c r="C54" s="183"/>
      <c r="D54" s="323"/>
      <c r="E54" s="119"/>
    </row>
    <row r="55" spans="1:5" s="47" customFormat="1" ht="12" customHeight="1" thickBot="1">
      <c r="A55" s="24" t="s">
        <v>122</v>
      </c>
      <c r="B55" s="19" t="s">
        <v>215</v>
      </c>
      <c r="C55" s="178">
        <f>SUM(C56:C58)</f>
        <v>0</v>
      </c>
      <c r="D55" s="264">
        <f>SUM(D56:D58)</f>
        <v>0</v>
      </c>
      <c r="E55" s="114">
        <f>SUM(E56:E58)</f>
        <v>0</v>
      </c>
    </row>
    <row r="56" spans="1:5" s="47" customFormat="1" ht="12" customHeight="1">
      <c r="A56" s="208" t="s">
        <v>65</v>
      </c>
      <c r="B56" s="191" t="s">
        <v>216</v>
      </c>
      <c r="C56" s="180"/>
      <c r="D56" s="265"/>
      <c r="E56" s="116"/>
    </row>
    <row r="57" spans="1:5" s="47" customFormat="1" ht="12" customHeight="1">
      <c r="A57" s="209" t="s">
        <v>66</v>
      </c>
      <c r="B57" s="192" t="s">
        <v>343</v>
      </c>
      <c r="C57" s="179"/>
      <c r="D57" s="266"/>
      <c r="E57" s="115"/>
    </row>
    <row r="58" spans="1:5" s="47" customFormat="1" ht="12" customHeight="1">
      <c r="A58" s="209" t="s">
        <v>219</v>
      </c>
      <c r="B58" s="192" t="s">
        <v>217</v>
      </c>
      <c r="C58" s="179"/>
      <c r="D58" s="266"/>
      <c r="E58" s="115"/>
    </row>
    <row r="59" spans="1:5" s="47" customFormat="1" ht="12" customHeight="1" thickBot="1">
      <c r="A59" s="210" t="s">
        <v>220</v>
      </c>
      <c r="B59" s="193" t="s">
        <v>218</v>
      </c>
      <c r="C59" s="181"/>
      <c r="D59" s="267"/>
      <c r="E59" s="117"/>
    </row>
    <row r="60" spans="1:5" s="47" customFormat="1" ht="12" customHeight="1" thickBot="1">
      <c r="A60" s="24" t="s">
        <v>16</v>
      </c>
      <c r="B60" s="121" t="s">
        <v>221</v>
      </c>
      <c r="C60" s="178">
        <f>SUM(C61:C63)</f>
        <v>0</v>
      </c>
      <c r="D60" s="264">
        <f>SUM(D61:D63)</f>
        <v>0</v>
      </c>
      <c r="E60" s="114">
        <f>SUM(E61:E63)</f>
        <v>0</v>
      </c>
    </row>
    <row r="61" spans="1:5" s="47" customFormat="1" ht="12" customHeight="1">
      <c r="A61" s="208" t="s">
        <v>123</v>
      </c>
      <c r="B61" s="191" t="s">
        <v>223</v>
      </c>
      <c r="C61" s="182"/>
      <c r="D61" s="322"/>
      <c r="E61" s="118"/>
    </row>
    <row r="62" spans="1:5" s="47" customFormat="1" ht="12" customHeight="1">
      <c r="A62" s="209" t="s">
        <v>124</v>
      </c>
      <c r="B62" s="192" t="s">
        <v>344</v>
      </c>
      <c r="C62" s="182"/>
      <c r="D62" s="322"/>
      <c r="E62" s="118"/>
    </row>
    <row r="63" spans="1:5" s="47" customFormat="1" ht="12" customHeight="1">
      <c r="A63" s="209" t="s">
        <v>155</v>
      </c>
      <c r="B63" s="192" t="s">
        <v>224</v>
      </c>
      <c r="C63" s="182"/>
      <c r="D63" s="322"/>
      <c r="E63" s="118"/>
    </row>
    <row r="64" spans="1:5" s="47" customFormat="1" ht="12" customHeight="1" thickBot="1">
      <c r="A64" s="210" t="s">
        <v>222</v>
      </c>
      <c r="B64" s="193" t="s">
        <v>225</v>
      </c>
      <c r="C64" s="182"/>
      <c r="D64" s="322"/>
      <c r="E64" s="118"/>
    </row>
    <row r="65" spans="1:5" s="47" customFormat="1" ht="12" customHeight="1" thickBot="1">
      <c r="A65" s="24" t="s">
        <v>17</v>
      </c>
      <c r="B65" s="19" t="s">
        <v>226</v>
      </c>
      <c r="C65" s="184">
        <f>+C8+C15+C22+C29+C37+C49+C55+C60</f>
        <v>0</v>
      </c>
      <c r="D65" s="268">
        <f>+D8+D15+D22+D29+D37+D49+D55+D60</f>
        <v>0</v>
      </c>
      <c r="E65" s="220">
        <f>+E8+E15+E22+E29+E37+E49+E55+E60</f>
        <v>0</v>
      </c>
    </row>
    <row r="66" spans="1:5" s="47" customFormat="1" ht="12" customHeight="1" thickBot="1">
      <c r="A66" s="211" t="s">
        <v>313</v>
      </c>
      <c r="B66" s="121" t="s">
        <v>228</v>
      </c>
      <c r="C66" s="178">
        <f>SUM(C67:C69)</f>
        <v>0</v>
      </c>
      <c r="D66" s="264">
        <f>SUM(D67:D69)</f>
        <v>0</v>
      </c>
      <c r="E66" s="114">
        <f>SUM(E67:E69)</f>
        <v>0</v>
      </c>
    </row>
    <row r="67" spans="1:5" s="47" customFormat="1" ht="12" customHeight="1">
      <c r="A67" s="208" t="s">
        <v>256</v>
      </c>
      <c r="B67" s="191" t="s">
        <v>229</v>
      </c>
      <c r="C67" s="182"/>
      <c r="D67" s="322"/>
      <c r="E67" s="118"/>
    </row>
    <row r="68" spans="1:5" s="47" customFormat="1" ht="12" customHeight="1">
      <c r="A68" s="209" t="s">
        <v>265</v>
      </c>
      <c r="B68" s="192" t="s">
        <v>230</v>
      </c>
      <c r="C68" s="182"/>
      <c r="D68" s="322"/>
      <c r="E68" s="118"/>
    </row>
    <row r="69" spans="1:5" s="47" customFormat="1" ht="12" customHeight="1" thickBot="1">
      <c r="A69" s="210" t="s">
        <v>266</v>
      </c>
      <c r="B69" s="194" t="s">
        <v>231</v>
      </c>
      <c r="C69" s="182"/>
      <c r="D69" s="325"/>
      <c r="E69" s="118"/>
    </row>
    <row r="70" spans="1:5" s="47" customFormat="1" ht="12" customHeight="1" thickBot="1">
      <c r="A70" s="211" t="s">
        <v>232</v>
      </c>
      <c r="B70" s="121" t="s">
        <v>233</v>
      </c>
      <c r="C70" s="178">
        <f>SUM(C71:C74)</f>
        <v>0</v>
      </c>
      <c r="D70" s="178">
        <f>SUM(D71:D74)</f>
        <v>0</v>
      </c>
      <c r="E70" s="114">
        <f>SUM(E71:E74)</f>
        <v>0</v>
      </c>
    </row>
    <row r="71" spans="1:5" s="47" customFormat="1" ht="12" customHeight="1">
      <c r="A71" s="208" t="s">
        <v>100</v>
      </c>
      <c r="B71" s="359" t="s">
        <v>234</v>
      </c>
      <c r="C71" s="182"/>
      <c r="D71" s="182"/>
      <c r="E71" s="118"/>
    </row>
    <row r="72" spans="1:5" s="47" customFormat="1" ht="12" customHeight="1">
      <c r="A72" s="209" t="s">
        <v>101</v>
      </c>
      <c r="B72" s="359" t="s">
        <v>511</v>
      </c>
      <c r="C72" s="182"/>
      <c r="D72" s="182"/>
      <c r="E72" s="118"/>
    </row>
    <row r="73" spans="1:5" s="47" customFormat="1" ht="12" customHeight="1">
      <c r="A73" s="209" t="s">
        <v>257</v>
      </c>
      <c r="B73" s="359" t="s">
        <v>235</v>
      </c>
      <c r="C73" s="182"/>
      <c r="D73" s="182"/>
      <c r="E73" s="118"/>
    </row>
    <row r="74" spans="1:5" s="47" customFormat="1" ht="12" customHeight="1" thickBot="1">
      <c r="A74" s="210" t="s">
        <v>258</v>
      </c>
      <c r="B74" s="360" t="s">
        <v>512</v>
      </c>
      <c r="C74" s="182"/>
      <c r="D74" s="182"/>
      <c r="E74" s="118"/>
    </row>
    <row r="75" spans="1:5" s="47" customFormat="1" ht="12" customHeight="1" thickBot="1">
      <c r="A75" s="211" t="s">
        <v>236</v>
      </c>
      <c r="B75" s="121" t="s">
        <v>237</v>
      </c>
      <c r="C75" s="178">
        <f>SUM(C76:C77)</f>
        <v>0</v>
      </c>
      <c r="D75" s="178">
        <f>SUM(D76:D77)</f>
        <v>0</v>
      </c>
      <c r="E75" s="114">
        <f>SUM(E76:E77)</f>
        <v>0</v>
      </c>
    </row>
    <row r="76" spans="1:5" s="47" customFormat="1" ht="12" customHeight="1">
      <c r="A76" s="208" t="s">
        <v>259</v>
      </c>
      <c r="B76" s="191" t="s">
        <v>238</v>
      </c>
      <c r="C76" s="182"/>
      <c r="D76" s="182"/>
      <c r="E76" s="118"/>
    </row>
    <row r="77" spans="1:5" s="47" customFormat="1" ht="12" customHeight="1" thickBot="1">
      <c r="A77" s="210" t="s">
        <v>260</v>
      </c>
      <c r="B77" s="193" t="s">
        <v>239</v>
      </c>
      <c r="C77" s="182"/>
      <c r="D77" s="182"/>
      <c r="E77" s="118"/>
    </row>
    <row r="78" spans="1:5" s="46" customFormat="1" ht="12" customHeight="1" thickBot="1">
      <c r="A78" s="211" t="s">
        <v>240</v>
      </c>
      <c r="B78" s="121" t="s">
        <v>241</v>
      </c>
      <c r="C78" s="178">
        <f>SUM(C79:C81)</f>
        <v>0</v>
      </c>
      <c r="D78" s="178">
        <f>SUM(D79:D81)</f>
        <v>0</v>
      </c>
      <c r="E78" s="114">
        <f>SUM(E79:E81)</f>
        <v>0</v>
      </c>
    </row>
    <row r="79" spans="1:5" s="47" customFormat="1" ht="12" customHeight="1">
      <c r="A79" s="208" t="s">
        <v>261</v>
      </c>
      <c r="B79" s="191" t="s">
        <v>242</v>
      </c>
      <c r="C79" s="182"/>
      <c r="D79" s="182"/>
      <c r="E79" s="118"/>
    </row>
    <row r="80" spans="1:5" s="47" customFormat="1" ht="12" customHeight="1">
      <c r="A80" s="209" t="s">
        <v>262</v>
      </c>
      <c r="B80" s="192" t="s">
        <v>243</v>
      </c>
      <c r="C80" s="182"/>
      <c r="D80" s="182"/>
      <c r="E80" s="118"/>
    </row>
    <row r="81" spans="1:5" s="47" customFormat="1" ht="12" customHeight="1" thickBot="1">
      <c r="A81" s="210" t="s">
        <v>263</v>
      </c>
      <c r="B81" s="193" t="s">
        <v>513</v>
      </c>
      <c r="C81" s="182"/>
      <c r="D81" s="182"/>
      <c r="E81" s="118"/>
    </row>
    <row r="82" spans="1:5" s="47" customFormat="1" ht="12" customHeight="1" thickBot="1">
      <c r="A82" s="211" t="s">
        <v>244</v>
      </c>
      <c r="B82" s="121" t="s">
        <v>264</v>
      </c>
      <c r="C82" s="178">
        <f>SUM(C83:C86)</f>
        <v>0</v>
      </c>
      <c r="D82" s="178">
        <f>SUM(D83:D86)</f>
        <v>0</v>
      </c>
      <c r="E82" s="114">
        <f>SUM(E83:E86)</f>
        <v>0</v>
      </c>
    </row>
    <row r="83" spans="1:5" s="47" customFormat="1" ht="12" customHeight="1">
      <c r="A83" s="212" t="s">
        <v>245</v>
      </c>
      <c r="B83" s="191" t="s">
        <v>246</v>
      </c>
      <c r="C83" s="182"/>
      <c r="D83" s="182"/>
      <c r="E83" s="118"/>
    </row>
    <row r="84" spans="1:5" s="47" customFormat="1" ht="12" customHeight="1">
      <c r="A84" s="213" t="s">
        <v>247</v>
      </c>
      <c r="B84" s="192" t="s">
        <v>248</v>
      </c>
      <c r="C84" s="182"/>
      <c r="D84" s="182"/>
      <c r="E84" s="118"/>
    </row>
    <row r="85" spans="1:5" s="47" customFormat="1" ht="12" customHeight="1">
      <c r="A85" s="213" t="s">
        <v>249</v>
      </c>
      <c r="B85" s="192" t="s">
        <v>250</v>
      </c>
      <c r="C85" s="182"/>
      <c r="D85" s="182"/>
      <c r="E85" s="118"/>
    </row>
    <row r="86" spans="1:5" s="46" customFormat="1" ht="12" customHeight="1" thickBot="1">
      <c r="A86" s="214" t="s">
        <v>251</v>
      </c>
      <c r="B86" s="193" t="s">
        <v>252</v>
      </c>
      <c r="C86" s="182"/>
      <c r="D86" s="182"/>
      <c r="E86" s="118"/>
    </row>
    <row r="87" spans="1:5" s="46" customFormat="1" ht="12" customHeight="1" thickBot="1">
      <c r="A87" s="211" t="s">
        <v>253</v>
      </c>
      <c r="B87" s="121" t="s">
        <v>390</v>
      </c>
      <c r="C87" s="234"/>
      <c r="D87" s="234"/>
      <c r="E87" s="235"/>
    </row>
    <row r="88" spans="1:5" s="46" customFormat="1" ht="12" customHeight="1" thickBot="1">
      <c r="A88" s="211" t="s">
        <v>411</v>
      </c>
      <c r="B88" s="121" t="s">
        <v>254</v>
      </c>
      <c r="C88" s="234"/>
      <c r="D88" s="234"/>
      <c r="E88" s="235"/>
    </row>
    <row r="89" spans="1:5" s="46" customFormat="1" ht="12" customHeight="1" thickBot="1">
      <c r="A89" s="211" t="s">
        <v>412</v>
      </c>
      <c r="B89" s="198" t="s">
        <v>393</v>
      </c>
      <c r="C89" s="184">
        <f>+C66+C70+C75+C78+C82+C88+C87</f>
        <v>0</v>
      </c>
      <c r="D89" s="184">
        <f>+D66+D70+D75+D78+D82+D88+D87</f>
        <v>0</v>
      </c>
      <c r="E89" s="220">
        <f>+E66+E70+E75+E78+E82+E88+E87</f>
        <v>0</v>
      </c>
    </row>
    <row r="90" spans="1:5" s="46" customFormat="1" ht="12" customHeight="1" thickBot="1">
      <c r="A90" s="215" t="s">
        <v>413</v>
      </c>
      <c r="B90" s="199" t="s">
        <v>414</v>
      </c>
      <c r="C90" s="184">
        <f>+C65+C89</f>
        <v>0</v>
      </c>
      <c r="D90" s="184">
        <f>+D65+D89</f>
        <v>0</v>
      </c>
      <c r="E90" s="220">
        <f>+E65+E89</f>
        <v>0</v>
      </c>
    </row>
    <row r="91" spans="1:3" s="47" customFormat="1" ht="15" customHeight="1" thickBot="1">
      <c r="A91" s="90"/>
      <c r="B91" s="91"/>
      <c r="C91" s="160"/>
    </row>
    <row r="92" spans="1:5" s="40" customFormat="1" ht="16.5" customHeight="1" thickBot="1">
      <c r="A92" s="566" t="s">
        <v>44</v>
      </c>
      <c r="B92" s="567"/>
      <c r="C92" s="567"/>
      <c r="D92" s="567"/>
      <c r="E92" s="568"/>
    </row>
    <row r="93" spans="1:5" s="48" customFormat="1" ht="12" customHeight="1" thickBot="1">
      <c r="A93" s="185" t="s">
        <v>9</v>
      </c>
      <c r="B93" s="23" t="s">
        <v>418</v>
      </c>
      <c r="C93" s="177">
        <f>+C94+C95+C96+C97+C98+C111</f>
        <v>0</v>
      </c>
      <c r="D93" s="177">
        <f>+D94+D95+D96+D97+D98+D111</f>
        <v>0</v>
      </c>
      <c r="E93" s="247">
        <f>+E94+E95+E96+E97+E98+E111</f>
        <v>0</v>
      </c>
    </row>
    <row r="94" spans="1:5" ht="12" customHeight="1">
      <c r="A94" s="216" t="s">
        <v>67</v>
      </c>
      <c r="B94" s="8" t="s">
        <v>38</v>
      </c>
      <c r="C94" s="254"/>
      <c r="D94" s="254"/>
      <c r="E94" s="248"/>
    </row>
    <row r="95" spans="1:5" ht="12" customHeight="1">
      <c r="A95" s="209" t="s">
        <v>68</v>
      </c>
      <c r="B95" s="6" t="s">
        <v>125</v>
      </c>
      <c r="C95" s="179"/>
      <c r="D95" s="179"/>
      <c r="E95" s="115"/>
    </row>
    <row r="96" spans="1:5" ht="12" customHeight="1">
      <c r="A96" s="209" t="s">
        <v>69</v>
      </c>
      <c r="B96" s="6" t="s">
        <v>95</v>
      </c>
      <c r="C96" s="181"/>
      <c r="D96" s="179"/>
      <c r="E96" s="117"/>
    </row>
    <row r="97" spans="1:5" ht="12" customHeight="1">
      <c r="A97" s="209" t="s">
        <v>70</v>
      </c>
      <c r="B97" s="9" t="s">
        <v>126</v>
      </c>
      <c r="C97" s="181"/>
      <c r="D97" s="267"/>
      <c r="E97" s="117"/>
    </row>
    <row r="98" spans="1:5" ht="12" customHeight="1">
      <c r="A98" s="209" t="s">
        <v>79</v>
      </c>
      <c r="B98" s="17" t="s">
        <v>127</v>
      </c>
      <c r="C98" s="181"/>
      <c r="D98" s="267"/>
      <c r="E98" s="117"/>
    </row>
    <row r="99" spans="1:5" ht="12" customHeight="1">
      <c r="A99" s="209" t="s">
        <v>71</v>
      </c>
      <c r="B99" s="6" t="s">
        <v>415</v>
      </c>
      <c r="C99" s="181"/>
      <c r="D99" s="267"/>
      <c r="E99" s="117"/>
    </row>
    <row r="100" spans="1:5" ht="12" customHeight="1">
      <c r="A100" s="209" t="s">
        <v>72</v>
      </c>
      <c r="B100" s="58" t="s">
        <v>356</v>
      </c>
      <c r="C100" s="181"/>
      <c r="D100" s="267"/>
      <c r="E100" s="117"/>
    </row>
    <row r="101" spans="1:5" ht="12" customHeight="1">
      <c r="A101" s="209" t="s">
        <v>80</v>
      </c>
      <c r="B101" s="58" t="s">
        <v>355</v>
      </c>
      <c r="C101" s="181"/>
      <c r="D101" s="267"/>
      <c r="E101" s="117"/>
    </row>
    <row r="102" spans="1:5" ht="12" customHeight="1">
      <c r="A102" s="209" t="s">
        <v>81</v>
      </c>
      <c r="B102" s="58" t="s">
        <v>270</v>
      </c>
      <c r="C102" s="181"/>
      <c r="D102" s="267"/>
      <c r="E102" s="117"/>
    </row>
    <row r="103" spans="1:5" ht="12" customHeight="1">
      <c r="A103" s="209" t="s">
        <v>82</v>
      </c>
      <c r="B103" s="59" t="s">
        <v>271</v>
      </c>
      <c r="C103" s="181"/>
      <c r="D103" s="267"/>
      <c r="E103" s="117"/>
    </row>
    <row r="104" spans="1:5" ht="12" customHeight="1">
      <c r="A104" s="209" t="s">
        <v>83</v>
      </c>
      <c r="B104" s="59" t="s">
        <v>272</v>
      </c>
      <c r="C104" s="181"/>
      <c r="D104" s="267"/>
      <c r="E104" s="117"/>
    </row>
    <row r="105" spans="1:5" ht="12" customHeight="1">
      <c r="A105" s="209" t="s">
        <v>85</v>
      </c>
      <c r="B105" s="58" t="s">
        <v>273</v>
      </c>
      <c r="C105" s="181"/>
      <c r="D105" s="267"/>
      <c r="E105" s="117"/>
    </row>
    <row r="106" spans="1:5" ht="12" customHeight="1">
      <c r="A106" s="209" t="s">
        <v>128</v>
      </c>
      <c r="B106" s="58" t="s">
        <v>274</v>
      </c>
      <c r="C106" s="181"/>
      <c r="D106" s="267"/>
      <c r="E106" s="117"/>
    </row>
    <row r="107" spans="1:5" ht="12" customHeight="1">
      <c r="A107" s="209" t="s">
        <v>268</v>
      </c>
      <c r="B107" s="59" t="s">
        <v>275</v>
      </c>
      <c r="C107" s="179"/>
      <c r="D107" s="267"/>
      <c r="E107" s="117"/>
    </row>
    <row r="108" spans="1:5" ht="12" customHeight="1">
      <c r="A108" s="217" t="s">
        <v>269</v>
      </c>
      <c r="B108" s="60" t="s">
        <v>276</v>
      </c>
      <c r="C108" s="181"/>
      <c r="D108" s="267"/>
      <c r="E108" s="117"/>
    </row>
    <row r="109" spans="1:5" ht="12" customHeight="1">
      <c r="A109" s="209" t="s">
        <v>353</v>
      </c>
      <c r="B109" s="60" t="s">
        <v>277</v>
      </c>
      <c r="C109" s="181"/>
      <c r="D109" s="267"/>
      <c r="E109" s="117"/>
    </row>
    <row r="110" spans="1:5" ht="12" customHeight="1">
      <c r="A110" s="209" t="s">
        <v>354</v>
      </c>
      <c r="B110" s="59" t="s">
        <v>278</v>
      </c>
      <c r="C110" s="179"/>
      <c r="D110" s="266"/>
      <c r="E110" s="115"/>
    </row>
    <row r="111" spans="1:5" ht="12" customHeight="1">
      <c r="A111" s="209" t="s">
        <v>358</v>
      </c>
      <c r="B111" s="9" t="s">
        <v>39</v>
      </c>
      <c r="C111" s="179"/>
      <c r="D111" s="266"/>
      <c r="E111" s="115"/>
    </row>
    <row r="112" spans="1:5" ht="12" customHeight="1">
      <c r="A112" s="210" t="s">
        <v>359</v>
      </c>
      <c r="B112" s="6" t="s">
        <v>416</v>
      </c>
      <c r="C112" s="181"/>
      <c r="D112" s="267"/>
      <c r="E112" s="117"/>
    </row>
    <row r="113" spans="1:5" ht="12" customHeight="1" thickBot="1">
      <c r="A113" s="218" t="s">
        <v>360</v>
      </c>
      <c r="B113" s="61" t="s">
        <v>417</v>
      </c>
      <c r="C113" s="255"/>
      <c r="D113" s="328"/>
      <c r="E113" s="249"/>
    </row>
    <row r="114" spans="1:5" ht="12" customHeight="1" thickBot="1">
      <c r="A114" s="24" t="s">
        <v>10</v>
      </c>
      <c r="B114" s="22" t="s">
        <v>279</v>
      </c>
      <c r="C114" s="178">
        <f>+C115+C117+C119</f>
        <v>0</v>
      </c>
      <c r="D114" s="264">
        <f>+D115+D117+D119</f>
        <v>0</v>
      </c>
      <c r="E114" s="114">
        <f>+E115+E117+E119</f>
        <v>0</v>
      </c>
    </row>
    <row r="115" spans="1:5" ht="12" customHeight="1">
      <c r="A115" s="208" t="s">
        <v>73</v>
      </c>
      <c r="B115" s="6" t="s">
        <v>154</v>
      </c>
      <c r="C115" s="180"/>
      <c r="D115" s="265"/>
      <c r="E115" s="116"/>
    </row>
    <row r="116" spans="1:5" ht="12" customHeight="1">
      <c r="A116" s="208" t="s">
        <v>74</v>
      </c>
      <c r="B116" s="10" t="s">
        <v>283</v>
      </c>
      <c r="C116" s="180"/>
      <c r="D116" s="265"/>
      <c r="E116" s="116"/>
    </row>
    <row r="117" spans="1:5" ht="12" customHeight="1">
      <c r="A117" s="208" t="s">
        <v>75</v>
      </c>
      <c r="B117" s="10" t="s">
        <v>129</v>
      </c>
      <c r="C117" s="179"/>
      <c r="D117" s="266"/>
      <c r="E117" s="115"/>
    </row>
    <row r="118" spans="1:5" ht="12" customHeight="1">
      <c r="A118" s="208" t="s">
        <v>76</v>
      </c>
      <c r="B118" s="10" t="s">
        <v>284</v>
      </c>
      <c r="C118" s="179"/>
      <c r="D118" s="266"/>
      <c r="E118" s="115"/>
    </row>
    <row r="119" spans="1:5" ht="12" customHeight="1">
      <c r="A119" s="208" t="s">
        <v>77</v>
      </c>
      <c r="B119" s="123" t="s">
        <v>156</v>
      </c>
      <c r="C119" s="179"/>
      <c r="D119" s="266"/>
      <c r="E119" s="115"/>
    </row>
    <row r="120" spans="1:5" ht="12" customHeight="1">
      <c r="A120" s="208" t="s">
        <v>84</v>
      </c>
      <c r="B120" s="122" t="s">
        <v>345</v>
      </c>
      <c r="C120" s="179"/>
      <c r="D120" s="266"/>
      <c r="E120" s="115"/>
    </row>
    <row r="121" spans="1:5" ht="12" customHeight="1">
      <c r="A121" s="208" t="s">
        <v>86</v>
      </c>
      <c r="B121" s="187" t="s">
        <v>289</v>
      </c>
      <c r="C121" s="179"/>
      <c r="D121" s="266"/>
      <c r="E121" s="115"/>
    </row>
    <row r="122" spans="1:5" ht="12" customHeight="1">
      <c r="A122" s="208" t="s">
        <v>130</v>
      </c>
      <c r="B122" s="59" t="s">
        <v>272</v>
      </c>
      <c r="C122" s="179"/>
      <c r="D122" s="266"/>
      <c r="E122" s="115"/>
    </row>
    <row r="123" spans="1:5" ht="12" customHeight="1">
      <c r="A123" s="208" t="s">
        <v>131</v>
      </c>
      <c r="B123" s="59" t="s">
        <v>288</v>
      </c>
      <c r="C123" s="179"/>
      <c r="D123" s="266"/>
      <c r="E123" s="115"/>
    </row>
    <row r="124" spans="1:5" ht="12" customHeight="1">
      <c r="A124" s="208" t="s">
        <v>132</v>
      </c>
      <c r="B124" s="59" t="s">
        <v>287</v>
      </c>
      <c r="C124" s="179"/>
      <c r="D124" s="266"/>
      <c r="E124" s="115"/>
    </row>
    <row r="125" spans="1:5" ht="12" customHeight="1">
      <c r="A125" s="208" t="s">
        <v>280</v>
      </c>
      <c r="B125" s="59" t="s">
        <v>275</v>
      </c>
      <c r="C125" s="179"/>
      <c r="D125" s="266"/>
      <c r="E125" s="115"/>
    </row>
    <row r="126" spans="1:5" ht="12" customHeight="1">
      <c r="A126" s="208" t="s">
        <v>281</v>
      </c>
      <c r="B126" s="59" t="s">
        <v>286</v>
      </c>
      <c r="C126" s="179"/>
      <c r="D126" s="266"/>
      <c r="E126" s="115"/>
    </row>
    <row r="127" spans="1:5" ht="12" customHeight="1" thickBot="1">
      <c r="A127" s="217" t="s">
        <v>282</v>
      </c>
      <c r="B127" s="59" t="s">
        <v>285</v>
      </c>
      <c r="C127" s="181"/>
      <c r="D127" s="267"/>
      <c r="E127" s="117"/>
    </row>
    <row r="128" spans="1:5" ht="12" customHeight="1" thickBot="1">
      <c r="A128" s="24" t="s">
        <v>11</v>
      </c>
      <c r="B128" s="52" t="s">
        <v>363</v>
      </c>
      <c r="C128" s="178">
        <f>+C93+C114</f>
        <v>0</v>
      </c>
      <c r="D128" s="264">
        <f>+D93+D114</f>
        <v>0</v>
      </c>
      <c r="E128" s="114">
        <f>+E93+E114</f>
        <v>0</v>
      </c>
    </row>
    <row r="129" spans="1:5" ht="12" customHeight="1" thickBot="1">
      <c r="A129" s="24" t="s">
        <v>12</v>
      </c>
      <c r="B129" s="52" t="s">
        <v>364</v>
      </c>
      <c r="C129" s="178">
        <f>+C130+C131+C132</f>
        <v>0</v>
      </c>
      <c r="D129" s="264">
        <f>+D130+D131+D132</f>
        <v>0</v>
      </c>
      <c r="E129" s="114">
        <f>+E130+E131+E132</f>
        <v>0</v>
      </c>
    </row>
    <row r="130" spans="1:5" s="48" customFormat="1" ht="12" customHeight="1">
      <c r="A130" s="208" t="s">
        <v>187</v>
      </c>
      <c r="B130" s="7" t="s">
        <v>421</v>
      </c>
      <c r="C130" s="179"/>
      <c r="D130" s="266"/>
      <c r="E130" s="115"/>
    </row>
    <row r="131" spans="1:5" ht="12" customHeight="1">
      <c r="A131" s="208" t="s">
        <v>188</v>
      </c>
      <c r="B131" s="7" t="s">
        <v>372</v>
      </c>
      <c r="C131" s="179"/>
      <c r="D131" s="266"/>
      <c r="E131" s="115"/>
    </row>
    <row r="132" spans="1:5" ht="12" customHeight="1" thickBot="1">
      <c r="A132" s="217" t="s">
        <v>189</v>
      </c>
      <c r="B132" s="5" t="s">
        <v>420</v>
      </c>
      <c r="C132" s="179"/>
      <c r="D132" s="266"/>
      <c r="E132" s="115"/>
    </row>
    <row r="133" spans="1:5" ht="12" customHeight="1" thickBot="1">
      <c r="A133" s="24" t="s">
        <v>13</v>
      </c>
      <c r="B133" s="52" t="s">
        <v>365</v>
      </c>
      <c r="C133" s="178">
        <f>+C134+C135+C136+C137+C138+C139</f>
        <v>0</v>
      </c>
      <c r="D133" s="264">
        <f>+D134+D135+D136+D137+D138+D139</f>
        <v>0</v>
      </c>
      <c r="E133" s="114">
        <f>+E134+E135+E136+E137+E138+E139</f>
        <v>0</v>
      </c>
    </row>
    <row r="134" spans="1:5" ht="12" customHeight="1">
      <c r="A134" s="208" t="s">
        <v>60</v>
      </c>
      <c r="B134" s="7" t="s">
        <v>374</v>
      </c>
      <c r="C134" s="179"/>
      <c r="D134" s="266"/>
      <c r="E134" s="115"/>
    </row>
    <row r="135" spans="1:5" ht="12" customHeight="1">
      <c r="A135" s="208" t="s">
        <v>61</v>
      </c>
      <c r="B135" s="7" t="s">
        <v>366</v>
      </c>
      <c r="C135" s="179"/>
      <c r="D135" s="266"/>
      <c r="E135" s="115"/>
    </row>
    <row r="136" spans="1:5" ht="12" customHeight="1">
      <c r="A136" s="208" t="s">
        <v>62</v>
      </c>
      <c r="B136" s="7" t="s">
        <v>367</v>
      </c>
      <c r="C136" s="179"/>
      <c r="D136" s="266"/>
      <c r="E136" s="115"/>
    </row>
    <row r="137" spans="1:5" ht="12" customHeight="1">
      <c r="A137" s="208" t="s">
        <v>117</v>
      </c>
      <c r="B137" s="7" t="s">
        <v>419</v>
      </c>
      <c r="C137" s="179"/>
      <c r="D137" s="266"/>
      <c r="E137" s="115"/>
    </row>
    <row r="138" spans="1:5" ht="12" customHeight="1">
      <c r="A138" s="208" t="s">
        <v>118</v>
      </c>
      <c r="B138" s="7" t="s">
        <v>369</v>
      </c>
      <c r="C138" s="179"/>
      <c r="D138" s="266"/>
      <c r="E138" s="115"/>
    </row>
    <row r="139" spans="1:5" s="48" customFormat="1" ht="12" customHeight="1" thickBot="1">
      <c r="A139" s="217" t="s">
        <v>119</v>
      </c>
      <c r="B139" s="5" t="s">
        <v>370</v>
      </c>
      <c r="C139" s="179"/>
      <c r="D139" s="266"/>
      <c r="E139" s="115"/>
    </row>
    <row r="140" spans="1:11" ht="12" customHeight="1" thickBot="1">
      <c r="A140" s="24" t="s">
        <v>14</v>
      </c>
      <c r="B140" s="52" t="s">
        <v>434</v>
      </c>
      <c r="C140" s="184">
        <f>+C141+C142+C144+C145+C143</f>
        <v>0</v>
      </c>
      <c r="D140" s="268">
        <f>+D141+D142+D144+D145+D143</f>
        <v>0</v>
      </c>
      <c r="E140" s="220">
        <f>+E141+E142+E144+E145+E143</f>
        <v>0</v>
      </c>
      <c r="K140" s="99"/>
    </row>
    <row r="141" spans="1:5" ht="12.75">
      <c r="A141" s="208" t="s">
        <v>63</v>
      </c>
      <c r="B141" s="7" t="s">
        <v>290</v>
      </c>
      <c r="C141" s="179"/>
      <c r="D141" s="266"/>
      <c r="E141" s="115"/>
    </row>
    <row r="142" spans="1:5" ht="12" customHeight="1">
      <c r="A142" s="208" t="s">
        <v>64</v>
      </c>
      <c r="B142" s="7" t="s">
        <v>291</v>
      </c>
      <c r="C142" s="179"/>
      <c r="D142" s="266"/>
      <c r="E142" s="115"/>
    </row>
    <row r="143" spans="1:5" ht="12" customHeight="1">
      <c r="A143" s="208" t="s">
        <v>207</v>
      </c>
      <c r="B143" s="7" t="s">
        <v>433</v>
      </c>
      <c r="C143" s="179"/>
      <c r="D143" s="266"/>
      <c r="E143" s="115"/>
    </row>
    <row r="144" spans="1:5" s="48" customFormat="1" ht="12" customHeight="1">
      <c r="A144" s="208" t="s">
        <v>208</v>
      </c>
      <c r="B144" s="7" t="s">
        <v>379</v>
      </c>
      <c r="C144" s="179"/>
      <c r="D144" s="266"/>
      <c r="E144" s="115"/>
    </row>
    <row r="145" spans="1:5" s="48" customFormat="1" ht="12" customHeight="1" thickBot="1">
      <c r="A145" s="217" t="s">
        <v>209</v>
      </c>
      <c r="B145" s="5" t="s">
        <v>309</v>
      </c>
      <c r="C145" s="179"/>
      <c r="D145" s="266"/>
      <c r="E145" s="115"/>
    </row>
    <row r="146" spans="1:5" s="48" customFormat="1" ht="12" customHeight="1" thickBot="1">
      <c r="A146" s="24" t="s">
        <v>15</v>
      </c>
      <c r="B146" s="52" t="s">
        <v>380</v>
      </c>
      <c r="C146" s="257">
        <f>+C147+C148+C149+C150+C151</f>
        <v>0</v>
      </c>
      <c r="D146" s="269">
        <f>+D147+D148+D149+D150+D151</f>
        <v>0</v>
      </c>
      <c r="E146" s="251">
        <f>+E147+E148+E149+E150+E151</f>
        <v>0</v>
      </c>
    </row>
    <row r="147" spans="1:5" s="48" customFormat="1" ht="12" customHeight="1">
      <c r="A147" s="208" t="s">
        <v>65</v>
      </c>
      <c r="B147" s="7" t="s">
        <v>375</v>
      </c>
      <c r="C147" s="179"/>
      <c r="D147" s="266"/>
      <c r="E147" s="115"/>
    </row>
    <row r="148" spans="1:5" s="48" customFormat="1" ht="12" customHeight="1">
      <c r="A148" s="208" t="s">
        <v>66</v>
      </c>
      <c r="B148" s="7" t="s">
        <v>382</v>
      </c>
      <c r="C148" s="179"/>
      <c r="D148" s="266"/>
      <c r="E148" s="115"/>
    </row>
    <row r="149" spans="1:5" s="48" customFormat="1" ht="12" customHeight="1">
      <c r="A149" s="208" t="s">
        <v>219</v>
      </c>
      <c r="B149" s="7" t="s">
        <v>377</v>
      </c>
      <c r="C149" s="179"/>
      <c r="D149" s="266"/>
      <c r="E149" s="115"/>
    </row>
    <row r="150" spans="1:5" s="48" customFormat="1" ht="12" customHeight="1">
      <c r="A150" s="208" t="s">
        <v>220</v>
      </c>
      <c r="B150" s="7" t="s">
        <v>422</v>
      </c>
      <c r="C150" s="179"/>
      <c r="D150" s="266"/>
      <c r="E150" s="115"/>
    </row>
    <row r="151" spans="1:5" ht="12.75" customHeight="1" thickBot="1">
      <c r="A151" s="217" t="s">
        <v>381</v>
      </c>
      <c r="B151" s="5" t="s">
        <v>384</v>
      </c>
      <c r="C151" s="181"/>
      <c r="D151" s="267"/>
      <c r="E151" s="117"/>
    </row>
    <row r="152" spans="1:5" ht="12.75" customHeight="1" thickBot="1">
      <c r="A152" s="246" t="s">
        <v>16</v>
      </c>
      <c r="B152" s="52" t="s">
        <v>385</v>
      </c>
      <c r="C152" s="257"/>
      <c r="D152" s="269"/>
      <c r="E152" s="251"/>
    </row>
    <row r="153" spans="1:5" ht="12.75" customHeight="1" thickBot="1">
      <c r="A153" s="246" t="s">
        <v>17</v>
      </c>
      <c r="B153" s="52" t="s">
        <v>386</v>
      </c>
      <c r="C153" s="257"/>
      <c r="D153" s="269"/>
      <c r="E153" s="251"/>
    </row>
    <row r="154" spans="1:5" ht="12" customHeight="1" thickBot="1">
      <c r="A154" s="24" t="s">
        <v>18</v>
      </c>
      <c r="B154" s="52" t="s">
        <v>388</v>
      </c>
      <c r="C154" s="259">
        <f>+C129+C133+C140+C146+C152+C153</f>
        <v>0</v>
      </c>
      <c r="D154" s="271">
        <f>+D129+D133+D140+D146+D152+D153</f>
        <v>0</v>
      </c>
      <c r="E154" s="253">
        <f>+E129+E133+E140+E146+E152+E153</f>
        <v>0</v>
      </c>
    </row>
    <row r="155" spans="1:5" ht="15" customHeight="1" thickBot="1">
      <c r="A155" s="219" t="s">
        <v>19</v>
      </c>
      <c r="B155" s="165" t="s">
        <v>387</v>
      </c>
      <c r="C155" s="259">
        <f>+C128+C154</f>
        <v>0</v>
      </c>
      <c r="D155" s="271">
        <f>+D128+D154</f>
        <v>0</v>
      </c>
      <c r="E155" s="253">
        <f>+E128+E154</f>
        <v>0</v>
      </c>
    </row>
    <row r="156" spans="1:5" ht="13.5" thickBot="1">
      <c r="A156" s="168"/>
      <c r="B156" s="169"/>
      <c r="C156" s="435">
        <f>C90-C155</f>
        <v>0</v>
      </c>
      <c r="D156" s="435">
        <f>D90-D155</f>
        <v>0</v>
      </c>
      <c r="E156" s="170"/>
    </row>
    <row r="157" spans="1:5" ht="15" customHeight="1" thickBot="1">
      <c r="A157" s="338" t="s">
        <v>506</v>
      </c>
      <c r="B157" s="339"/>
      <c r="C157" s="327"/>
      <c r="D157" s="327"/>
      <c r="E157" s="326"/>
    </row>
    <row r="158" spans="1:5" ht="14.25" customHeight="1" thickBot="1">
      <c r="A158" s="340" t="s">
        <v>507</v>
      </c>
      <c r="B158" s="341"/>
      <c r="C158" s="327"/>
      <c r="D158" s="327"/>
      <c r="E158" s="326"/>
    </row>
  </sheetData>
  <sheetProtection sheet="1"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7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view="pageBreakPreview" zoomScale="60" zoomScaleNormal="120" workbookViewId="0" topLeftCell="A1">
      <selection activeCell="B2" sqref="B2:D2"/>
    </sheetView>
  </sheetViews>
  <sheetFormatPr defaultColWidth="9.00390625" defaultRowHeight="12.75"/>
  <cols>
    <col min="1" max="1" width="13.00390625" style="95" customWidth="1"/>
    <col min="2" max="2" width="59.00390625" style="96" customWidth="1"/>
    <col min="3" max="5" width="15.875" style="96" customWidth="1"/>
    <col min="6" max="16384" width="9.375" style="96" customWidth="1"/>
  </cols>
  <sheetData>
    <row r="1" spans="1:5" s="86" customFormat="1" ht="21" customHeight="1" thickBot="1">
      <c r="A1" s="379"/>
      <c r="B1" s="570" t="str">
        <f>CONCATENATE("6.2. melléklet ",IB_ALAPADATOK!A7," ",IB_ALAPADATOK!B7," ",IB_ALAPADATOK!C7," ",IB_ALAPADATOK!D7)</f>
        <v>6.2. melléklet a 2020. III. negyedévi költségvetési tájékoztatóhoz</v>
      </c>
      <c r="C1" s="571"/>
      <c r="D1" s="571"/>
      <c r="E1" s="571"/>
    </row>
    <row r="2" spans="1:5" s="226" customFormat="1" ht="24.75" thickBot="1">
      <c r="A2" s="380" t="s">
        <v>473</v>
      </c>
      <c r="B2" s="572" t="str">
        <f>'[2]IB_ALAPADATOK'!B13</f>
        <v>Balatonvilágos Község Önkormányzat Gazdasági Ellátó és Vagyongazdálkodó Szervezete</v>
      </c>
      <c r="C2" s="573"/>
      <c r="D2" s="574"/>
      <c r="E2" s="381" t="s">
        <v>46</v>
      </c>
    </row>
    <row r="3" spans="1:5" s="226" customFormat="1" ht="24.75" thickBot="1">
      <c r="A3" s="380" t="s">
        <v>138</v>
      </c>
      <c r="B3" s="572" t="s">
        <v>317</v>
      </c>
      <c r="C3" s="573"/>
      <c r="D3" s="574"/>
      <c r="E3" s="381" t="s">
        <v>42</v>
      </c>
    </row>
    <row r="4" spans="1:5" s="227" customFormat="1" ht="15.75" customHeight="1" thickBot="1">
      <c r="A4" s="382"/>
      <c r="B4" s="382"/>
      <c r="C4" s="383"/>
      <c r="D4" s="384"/>
      <c r="E4" s="383" t="str">
        <f>'[2]IB_6.1.3.sz.mell'!E4</f>
        <v> Forintban!</v>
      </c>
    </row>
    <row r="5" spans="1:5" ht="24.75" thickBot="1">
      <c r="A5" s="385" t="s">
        <v>139</v>
      </c>
      <c r="B5" s="386" t="s">
        <v>505</v>
      </c>
      <c r="C5" s="386" t="s">
        <v>469</v>
      </c>
      <c r="D5" s="387" t="s">
        <v>470</v>
      </c>
      <c r="E5" s="368" t="str">
        <f>+CONCATENATE("Teljesítés",CHAR(10),LEFT('[2]IB_ÖSSZEFÜGGÉSEK'!A6,4),". IX. 30.")</f>
        <v>Teljesítés
2020. IX. 30.</v>
      </c>
    </row>
    <row r="6" spans="1:5" s="228" customFormat="1" ht="12.75" customHeight="1" thickBot="1">
      <c r="A6" s="418" t="s">
        <v>402</v>
      </c>
      <c r="B6" s="419" t="s">
        <v>403</v>
      </c>
      <c r="C6" s="419" t="s">
        <v>404</v>
      </c>
      <c r="D6" s="420" t="s">
        <v>406</v>
      </c>
      <c r="E6" s="421" t="s">
        <v>405</v>
      </c>
    </row>
    <row r="7" spans="1:5" s="228" customFormat="1" ht="15.75" customHeight="1" thickBot="1">
      <c r="A7" s="566" t="s">
        <v>43</v>
      </c>
      <c r="B7" s="567"/>
      <c r="C7" s="567"/>
      <c r="D7" s="567"/>
      <c r="E7" s="568"/>
    </row>
    <row r="8" spans="1:5" s="164" customFormat="1" ht="12" customHeight="1" thickBot="1">
      <c r="A8" s="77" t="s">
        <v>9</v>
      </c>
      <c r="B8" s="87" t="s">
        <v>423</v>
      </c>
      <c r="C8" s="131">
        <f>SUM(C9:C19)</f>
        <v>33811715</v>
      </c>
      <c r="D8" s="131">
        <f>SUM(D9:D19)</f>
        <v>33826479</v>
      </c>
      <c r="E8" s="159">
        <f>SUM(E9:E19)</f>
        <v>28628215</v>
      </c>
    </row>
    <row r="9" spans="1:5" s="164" customFormat="1" ht="12" customHeight="1">
      <c r="A9" s="221" t="s">
        <v>67</v>
      </c>
      <c r="B9" s="8" t="s">
        <v>196</v>
      </c>
      <c r="C9" s="452"/>
      <c r="D9" s="452"/>
      <c r="E9" s="330"/>
    </row>
    <row r="10" spans="1:5" s="164" customFormat="1" ht="12" customHeight="1">
      <c r="A10" s="222" t="s">
        <v>68</v>
      </c>
      <c r="B10" s="6" t="s">
        <v>197</v>
      </c>
      <c r="C10" s="453">
        <v>16451751</v>
      </c>
      <c r="D10" s="453">
        <v>16451751</v>
      </c>
      <c r="E10" s="278">
        <v>17462092</v>
      </c>
    </row>
    <row r="11" spans="1:5" s="164" customFormat="1" ht="12" customHeight="1">
      <c r="A11" s="222" t="s">
        <v>69</v>
      </c>
      <c r="B11" s="6" t="s">
        <v>198</v>
      </c>
      <c r="C11" s="453">
        <v>3600000</v>
      </c>
      <c r="D11" s="453">
        <v>3600000</v>
      </c>
      <c r="E11" s="278">
        <v>2236392</v>
      </c>
    </row>
    <row r="12" spans="1:5" s="164" customFormat="1" ht="12" customHeight="1">
      <c r="A12" s="222" t="s">
        <v>70</v>
      </c>
      <c r="B12" s="6" t="s">
        <v>199</v>
      </c>
      <c r="C12" s="453"/>
      <c r="D12" s="453"/>
      <c r="E12" s="278"/>
    </row>
    <row r="13" spans="1:5" s="164" customFormat="1" ht="12" customHeight="1">
      <c r="A13" s="222" t="s">
        <v>99</v>
      </c>
      <c r="B13" s="6" t="s">
        <v>200</v>
      </c>
      <c r="C13" s="453">
        <v>8099425</v>
      </c>
      <c r="D13" s="500">
        <v>8114189</v>
      </c>
      <c r="E13" s="278">
        <v>3990856</v>
      </c>
    </row>
    <row r="14" spans="1:5" s="164" customFormat="1" ht="12" customHeight="1">
      <c r="A14" s="222" t="s">
        <v>71</v>
      </c>
      <c r="B14" s="6" t="s">
        <v>318</v>
      </c>
      <c r="C14" s="453">
        <v>5657379</v>
      </c>
      <c r="D14" s="453">
        <v>5657379</v>
      </c>
      <c r="E14" s="278">
        <v>4610819</v>
      </c>
    </row>
    <row r="15" spans="1:5" s="164" customFormat="1" ht="12" customHeight="1">
      <c r="A15" s="222" t="s">
        <v>72</v>
      </c>
      <c r="B15" s="5" t="s">
        <v>319</v>
      </c>
      <c r="C15" s="453"/>
      <c r="D15" s="453"/>
      <c r="E15" s="278"/>
    </row>
    <row r="16" spans="1:5" s="164" customFormat="1" ht="12" customHeight="1">
      <c r="A16" s="222" t="s">
        <v>80</v>
      </c>
      <c r="B16" s="6" t="s">
        <v>203</v>
      </c>
      <c r="C16" s="453"/>
      <c r="D16" s="453"/>
      <c r="E16" s="282">
        <v>8</v>
      </c>
    </row>
    <row r="17" spans="1:5" s="229" customFormat="1" ht="12" customHeight="1">
      <c r="A17" s="222" t="s">
        <v>81</v>
      </c>
      <c r="B17" s="6" t="s">
        <v>204</v>
      </c>
      <c r="C17" s="453"/>
      <c r="D17" s="453"/>
      <c r="E17" s="278"/>
    </row>
    <row r="18" spans="1:5" s="229" customFormat="1" ht="12" customHeight="1">
      <c r="A18" s="222" t="s">
        <v>82</v>
      </c>
      <c r="B18" s="6" t="s">
        <v>351</v>
      </c>
      <c r="C18" s="453"/>
      <c r="D18" s="453"/>
      <c r="E18" s="279"/>
    </row>
    <row r="19" spans="1:5" s="229" customFormat="1" ht="12" customHeight="1" thickBot="1">
      <c r="A19" s="222" t="s">
        <v>83</v>
      </c>
      <c r="B19" s="5" t="s">
        <v>205</v>
      </c>
      <c r="C19" s="454">
        <v>3160</v>
      </c>
      <c r="D19" s="454">
        <v>3160</v>
      </c>
      <c r="E19" s="279">
        <v>328048</v>
      </c>
    </row>
    <row r="20" spans="1:5" s="164" customFormat="1" ht="12" customHeight="1" thickBot="1">
      <c r="A20" s="77" t="s">
        <v>10</v>
      </c>
      <c r="B20" s="87" t="s">
        <v>320</v>
      </c>
      <c r="C20" s="131">
        <f>SUM(C21:C23)</f>
        <v>0</v>
      </c>
      <c r="D20" s="131">
        <f>SUM(D21:D23)</f>
        <v>0</v>
      </c>
      <c r="E20" s="159">
        <f>SUM(E21:E23)</f>
        <v>145242</v>
      </c>
    </row>
    <row r="21" spans="1:5" s="229" customFormat="1" ht="12" customHeight="1">
      <c r="A21" s="222" t="s">
        <v>73</v>
      </c>
      <c r="B21" s="7" t="s">
        <v>178</v>
      </c>
      <c r="C21" s="455"/>
      <c r="D21" s="455">
        <v>0</v>
      </c>
      <c r="E21" s="278"/>
    </row>
    <row r="22" spans="1:5" s="229" customFormat="1" ht="12" customHeight="1">
      <c r="A22" s="222" t="s">
        <v>74</v>
      </c>
      <c r="B22" s="6" t="s">
        <v>321</v>
      </c>
      <c r="C22" s="453"/>
      <c r="D22" s="455">
        <v>0</v>
      </c>
      <c r="E22" s="278"/>
    </row>
    <row r="23" spans="1:5" s="229" customFormat="1" ht="12" customHeight="1">
      <c r="A23" s="222" t="s">
        <v>75</v>
      </c>
      <c r="B23" s="6" t="s">
        <v>322</v>
      </c>
      <c r="C23" s="453"/>
      <c r="D23" s="455">
        <v>0</v>
      </c>
      <c r="E23" s="278">
        <v>145242</v>
      </c>
    </row>
    <row r="24" spans="1:5" s="229" customFormat="1" ht="12" customHeight="1" thickBot="1">
      <c r="A24" s="222" t="s">
        <v>76</v>
      </c>
      <c r="B24" s="6" t="s">
        <v>424</v>
      </c>
      <c r="C24" s="454"/>
      <c r="D24" s="455">
        <v>0</v>
      </c>
      <c r="E24" s="278"/>
    </row>
    <row r="25" spans="1:5" s="229" customFormat="1" ht="12" customHeight="1" thickBot="1">
      <c r="A25" s="82" t="s">
        <v>11</v>
      </c>
      <c r="B25" s="52" t="s">
        <v>116</v>
      </c>
      <c r="C25" s="456"/>
      <c r="D25" s="456"/>
      <c r="E25" s="158"/>
    </row>
    <row r="26" spans="1:5" s="229" customFormat="1" ht="12" customHeight="1" thickBot="1">
      <c r="A26" s="82" t="s">
        <v>12</v>
      </c>
      <c r="B26" s="52" t="s">
        <v>425</v>
      </c>
      <c r="C26" s="457">
        <f>+C27+C28+C29</f>
        <v>0</v>
      </c>
      <c r="D26" s="131">
        <f>+D27+D28+D29</f>
        <v>0</v>
      </c>
      <c r="E26" s="159">
        <f>+E27+E28+E29</f>
        <v>0</v>
      </c>
    </row>
    <row r="27" spans="1:5" s="229" customFormat="1" ht="12" customHeight="1">
      <c r="A27" s="223" t="s">
        <v>187</v>
      </c>
      <c r="B27" s="224" t="s">
        <v>183</v>
      </c>
      <c r="C27" s="458"/>
      <c r="D27" s="458">
        <v>0</v>
      </c>
      <c r="E27" s="283"/>
    </row>
    <row r="28" spans="1:5" s="229" customFormat="1" ht="12" customHeight="1">
      <c r="A28" s="223" t="s">
        <v>188</v>
      </c>
      <c r="B28" s="224" t="s">
        <v>321</v>
      </c>
      <c r="C28" s="459"/>
      <c r="D28" s="458">
        <v>0</v>
      </c>
      <c r="E28" s="278"/>
    </row>
    <row r="29" spans="1:5" s="229" customFormat="1" ht="12" customHeight="1">
      <c r="A29" s="223" t="s">
        <v>189</v>
      </c>
      <c r="B29" s="225" t="s">
        <v>324</v>
      </c>
      <c r="C29" s="459"/>
      <c r="D29" s="458">
        <v>0</v>
      </c>
      <c r="E29" s="278"/>
    </row>
    <row r="30" spans="1:5" s="229" customFormat="1" ht="12" customHeight="1" thickBot="1">
      <c r="A30" s="222" t="s">
        <v>190</v>
      </c>
      <c r="B30" s="57" t="s">
        <v>426</v>
      </c>
      <c r="C30" s="460"/>
      <c r="D30" s="458">
        <v>0</v>
      </c>
      <c r="E30" s="331"/>
    </row>
    <row r="31" spans="1:5" s="229" customFormat="1" ht="12" customHeight="1" thickBot="1">
      <c r="A31" s="82" t="s">
        <v>13</v>
      </c>
      <c r="B31" s="52" t="s">
        <v>325</v>
      </c>
      <c r="C31" s="457">
        <f>+C32+C33+C34</f>
        <v>0</v>
      </c>
      <c r="D31" s="131">
        <f>+D32+D33+D34</f>
        <v>0</v>
      </c>
      <c r="E31" s="159">
        <f>+E32+E33+E34</f>
        <v>7874</v>
      </c>
    </row>
    <row r="32" spans="1:5" s="229" customFormat="1" ht="12" customHeight="1">
      <c r="A32" s="223" t="s">
        <v>60</v>
      </c>
      <c r="B32" s="224" t="s">
        <v>210</v>
      </c>
      <c r="C32" s="458"/>
      <c r="D32" s="458">
        <v>0</v>
      </c>
      <c r="E32" s="283"/>
    </row>
    <row r="33" spans="1:5" s="229" customFormat="1" ht="12" customHeight="1">
      <c r="A33" s="223" t="s">
        <v>61</v>
      </c>
      <c r="B33" s="225" t="s">
        <v>211</v>
      </c>
      <c r="C33" s="459"/>
      <c r="D33" s="458">
        <v>0</v>
      </c>
      <c r="E33" s="280"/>
    </row>
    <row r="34" spans="1:5" s="229" customFormat="1" ht="12" customHeight="1" thickBot="1">
      <c r="A34" s="222" t="s">
        <v>62</v>
      </c>
      <c r="B34" s="57" t="s">
        <v>212</v>
      </c>
      <c r="C34" s="460"/>
      <c r="D34" s="458">
        <v>0</v>
      </c>
      <c r="E34" s="331">
        <v>7874</v>
      </c>
    </row>
    <row r="35" spans="1:5" s="164" customFormat="1" ht="12" customHeight="1" thickBot="1">
      <c r="A35" s="82" t="s">
        <v>14</v>
      </c>
      <c r="B35" s="52" t="s">
        <v>295</v>
      </c>
      <c r="C35" s="456"/>
      <c r="D35" s="458">
        <v>0</v>
      </c>
      <c r="E35" s="158"/>
    </row>
    <row r="36" spans="1:5" s="164" customFormat="1" ht="12" customHeight="1" thickBot="1">
      <c r="A36" s="82" t="s">
        <v>15</v>
      </c>
      <c r="B36" s="52" t="s">
        <v>326</v>
      </c>
      <c r="C36" s="456"/>
      <c r="D36" s="456"/>
      <c r="E36" s="158"/>
    </row>
    <row r="37" spans="1:5" s="164" customFormat="1" ht="12" customHeight="1" thickBot="1">
      <c r="A37" s="77" t="s">
        <v>16</v>
      </c>
      <c r="B37" s="52" t="s">
        <v>327</v>
      </c>
      <c r="C37" s="457">
        <f>+C8+C20+C25+C26+C31+C35+C36</f>
        <v>33811715</v>
      </c>
      <c r="D37" s="131">
        <f>+D8+D20+D25+D26+D31+D35+D36</f>
        <v>33826479</v>
      </c>
      <c r="E37" s="159">
        <f>+E8+E20+E25+E26+E31+E35+E36</f>
        <v>28781331</v>
      </c>
    </row>
    <row r="38" spans="1:5" s="164" customFormat="1" ht="12" customHeight="1" thickBot="1">
      <c r="A38" s="88" t="s">
        <v>17</v>
      </c>
      <c r="B38" s="52" t="s">
        <v>328</v>
      </c>
      <c r="C38" s="457">
        <f>+C39+C40+C41</f>
        <v>260522676</v>
      </c>
      <c r="D38" s="501">
        <f>+D39+D40+D41</f>
        <v>240320326</v>
      </c>
      <c r="E38" s="159">
        <f>+E39+E40+E41</f>
        <v>156828521</v>
      </c>
    </row>
    <row r="39" spans="1:5" s="164" customFormat="1" ht="12" customHeight="1">
      <c r="A39" s="223" t="s">
        <v>329</v>
      </c>
      <c r="B39" s="224" t="s">
        <v>160</v>
      </c>
      <c r="C39" s="458">
        <v>924655</v>
      </c>
      <c r="D39" s="502">
        <v>909891</v>
      </c>
      <c r="E39" s="283">
        <v>909891</v>
      </c>
    </row>
    <row r="40" spans="1:5" s="164" customFormat="1" ht="12" customHeight="1">
      <c r="A40" s="223" t="s">
        <v>330</v>
      </c>
      <c r="B40" s="225" t="s">
        <v>2</v>
      </c>
      <c r="C40" s="459"/>
      <c r="D40" s="502">
        <v>0</v>
      </c>
      <c r="E40" s="280"/>
    </row>
    <row r="41" spans="1:5" s="229" customFormat="1" ht="12" customHeight="1" thickBot="1">
      <c r="A41" s="222" t="s">
        <v>331</v>
      </c>
      <c r="B41" s="57" t="s">
        <v>332</v>
      </c>
      <c r="C41" s="461">
        <v>259598021</v>
      </c>
      <c r="D41" s="502">
        <v>239410435</v>
      </c>
      <c r="E41" s="331">
        <v>155918630</v>
      </c>
    </row>
    <row r="42" spans="1:5" s="229" customFormat="1" ht="15" customHeight="1" thickBot="1">
      <c r="A42" s="88" t="s">
        <v>18</v>
      </c>
      <c r="B42" s="89" t="s">
        <v>333</v>
      </c>
      <c r="C42" s="457">
        <f>+C37+C38</f>
        <v>294334391</v>
      </c>
      <c r="D42" s="501">
        <f>+D37+D38</f>
        <v>274146805</v>
      </c>
      <c r="E42" s="162">
        <f>+E37+E38</f>
        <v>185609852</v>
      </c>
    </row>
    <row r="43" spans="1:5" s="229" customFormat="1" ht="15" customHeight="1">
      <c r="A43" s="90"/>
      <c r="B43" s="91"/>
      <c r="C43" s="160"/>
      <c r="D43" s="497"/>
      <c r="E43" s="497"/>
    </row>
    <row r="44" spans="1:3" ht="13.5" thickBot="1">
      <c r="A44" s="92"/>
      <c r="B44" s="93"/>
      <c r="C44" s="161"/>
    </row>
    <row r="45" spans="1:5" s="228" customFormat="1" ht="16.5" customHeight="1" thickBot="1">
      <c r="A45" s="566" t="s">
        <v>44</v>
      </c>
      <c r="B45" s="567"/>
      <c r="C45" s="567"/>
      <c r="D45" s="567"/>
      <c r="E45" s="568"/>
    </row>
    <row r="46" spans="1:5" s="230" customFormat="1" ht="12" customHeight="1" thickBot="1">
      <c r="A46" s="82" t="s">
        <v>9</v>
      </c>
      <c r="B46" s="52" t="s">
        <v>334</v>
      </c>
      <c r="C46" s="462">
        <f>SUM(C47:C51)</f>
        <v>269666741</v>
      </c>
      <c r="D46" s="184">
        <f>SUM(D47:D51)</f>
        <v>265339075</v>
      </c>
      <c r="E46" s="159">
        <f>SUM(E47:E51)</f>
        <v>161738609</v>
      </c>
    </row>
    <row r="47" spans="1:5" ht="12" customHeight="1">
      <c r="A47" s="222" t="s">
        <v>67</v>
      </c>
      <c r="B47" s="7" t="s">
        <v>38</v>
      </c>
      <c r="C47" s="463">
        <v>108894486</v>
      </c>
      <c r="D47" s="455">
        <v>110108286</v>
      </c>
      <c r="E47" s="283">
        <v>75374577</v>
      </c>
    </row>
    <row r="48" spans="1:5" ht="12" customHeight="1">
      <c r="A48" s="222" t="s">
        <v>68</v>
      </c>
      <c r="B48" s="6" t="s">
        <v>125</v>
      </c>
      <c r="C48" s="464">
        <v>20221430</v>
      </c>
      <c r="D48" s="500">
        <v>20405544</v>
      </c>
      <c r="E48" s="281">
        <v>13328733</v>
      </c>
    </row>
    <row r="49" spans="1:5" ht="12" customHeight="1">
      <c r="A49" s="222" t="s">
        <v>69</v>
      </c>
      <c r="B49" s="6" t="s">
        <v>95</v>
      </c>
      <c r="C49" s="464">
        <v>140550825</v>
      </c>
      <c r="D49" s="500">
        <v>134825245</v>
      </c>
      <c r="E49" s="281">
        <v>73035299</v>
      </c>
    </row>
    <row r="50" spans="1:5" ht="12" customHeight="1">
      <c r="A50" s="222" t="s">
        <v>70</v>
      </c>
      <c r="B50" s="6" t="s">
        <v>126</v>
      </c>
      <c r="C50" s="464"/>
      <c r="D50" s="453"/>
      <c r="E50" s="281"/>
    </row>
    <row r="51" spans="1:5" ht="12" customHeight="1" thickBot="1">
      <c r="A51" s="222" t="s">
        <v>99</v>
      </c>
      <c r="B51" s="6" t="s">
        <v>127</v>
      </c>
      <c r="C51" s="464"/>
      <c r="D51" s="453"/>
      <c r="E51" s="281"/>
    </row>
    <row r="52" spans="1:5" ht="12" customHeight="1" thickBot="1">
      <c r="A52" s="82" t="s">
        <v>10</v>
      </c>
      <c r="B52" s="52" t="s">
        <v>335</v>
      </c>
      <c r="C52" s="465">
        <f>SUM(C53:C55)</f>
        <v>24667650</v>
      </c>
      <c r="D52" s="484">
        <f>SUM(D53:D55)</f>
        <v>8807730</v>
      </c>
      <c r="E52" s="159">
        <f>SUM(E53:E55)</f>
        <v>7011462</v>
      </c>
    </row>
    <row r="53" spans="1:5" s="230" customFormat="1" ht="12" customHeight="1">
      <c r="A53" s="222" t="s">
        <v>73</v>
      </c>
      <c r="B53" s="7" t="s">
        <v>154</v>
      </c>
      <c r="C53" s="463">
        <v>24413650</v>
      </c>
      <c r="D53" s="485">
        <v>8807730</v>
      </c>
      <c r="E53" s="283">
        <v>7011462</v>
      </c>
    </row>
    <row r="54" spans="1:5" ht="12" customHeight="1">
      <c r="A54" s="222" t="s">
        <v>74</v>
      </c>
      <c r="B54" s="6" t="s">
        <v>129</v>
      </c>
      <c r="C54" s="464">
        <v>254000</v>
      </c>
      <c r="D54" s="486"/>
      <c r="E54" s="281">
        <v>0</v>
      </c>
    </row>
    <row r="55" spans="1:5" ht="12" customHeight="1">
      <c r="A55" s="222" t="s">
        <v>75</v>
      </c>
      <c r="B55" s="6" t="s">
        <v>45</v>
      </c>
      <c r="C55" s="464"/>
      <c r="D55" s="486"/>
      <c r="E55" s="281"/>
    </row>
    <row r="56" spans="1:5" ht="12" customHeight="1" thickBot="1">
      <c r="A56" s="222" t="s">
        <v>76</v>
      </c>
      <c r="B56" s="6" t="s">
        <v>427</v>
      </c>
      <c r="C56" s="464"/>
      <c r="D56" s="486"/>
      <c r="E56" s="281"/>
    </row>
    <row r="57" spans="1:5" ht="12" customHeight="1" thickBot="1">
      <c r="A57" s="82" t="s">
        <v>11</v>
      </c>
      <c r="B57" s="52" t="s">
        <v>5</v>
      </c>
      <c r="C57" s="468"/>
      <c r="D57" s="487"/>
      <c r="E57" s="158"/>
    </row>
    <row r="58" spans="1:5" ht="15" customHeight="1" thickBot="1">
      <c r="A58" s="82" t="s">
        <v>12</v>
      </c>
      <c r="B58" s="94" t="s">
        <v>431</v>
      </c>
      <c r="C58" s="470">
        <f>+C46+C52+C57</f>
        <v>294334391</v>
      </c>
      <c r="D58" s="503">
        <f>+D46+D52+D57</f>
        <v>274146805</v>
      </c>
      <c r="E58" s="162">
        <f>+E46+E52+E57</f>
        <v>168750071</v>
      </c>
    </row>
    <row r="59" spans="3:5" ht="13.5" thickBot="1">
      <c r="C59" s="435">
        <f>C42-C58</f>
        <v>0</v>
      </c>
      <c r="D59" s="435"/>
      <c r="E59" s="163"/>
    </row>
    <row r="60" spans="1:5" ht="15" customHeight="1" thickBot="1">
      <c r="A60" s="338" t="s">
        <v>506</v>
      </c>
      <c r="B60" s="339"/>
      <c r="C60" s="471">
        <v>31</v>
      </c>
      <c r="D60" s="327">
        <v>31</v>
      </c>
      <c r="E60" s="326"/>
    </row>
    <row r="61" spans="1:5" ht="14.25" customHeight="1" thickBot="1">
      <c r="A61" s="340" t="s">
        <v>507</v>
      </c>
      <c r="B61" s="341"/>
      <c r="C61" s="471">
        <v>0</v>
      </c>
      <c r="D61" s="327">
        <v>0</v>
      </c>
      <c r="E61" s="326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G61"/>
  <sheetViews>
    <sheetView view="pageBreakPreview" zoomScale="60" zoomScaleNormal="120" workbookViewId="0" topLeftCell="A1">
      <selection activeCell="B2" sqref="B2:D2"/>
    </sheetView>
  </sheetViews>
  <sheetFormatPr defaultColWidth="9.00390625" defaultRowHeight="12.75"/>
  <cols>
    <col min="1" max="1" width="13.00390625" style="95" customWidth="1"/>
    <col min="2" max="2" width="59.00390625" style="96" customWidth="1"/>
    <col min="3" max="5" width="15.875" style="96" customWidth="1"/>
    <col min="6" max="6" width="9.375" style="490" customWidth="1"/>
    <col min="7" max="7" width="10.875" style="96" bestFit="1" customWidth="1"/>
    <col min="8" max="16384" width="9.375" style="96" customWidth="1"/>
  </cols>
  <sheetData>
    <row r="1" spans="1:6" s="86" customFormat="1" ht="21" customHeight="1" thickBot="1">
      <c r="A1" s="379"/>
      <c r="B1" s="575" t="str">
        <f>CONCATENATE("6.2.1. melléklet ",IB_ALAPADATOK!A7," ",IB_ALAPADATOK!B7," ",IB_ALAPADATOK!C7," ",IB_ALAPADATOK!D7)</f>
        <v>6.2.1. melléklet a 2020. III. negyedévi költségvetési tájékoztatóhoz</v>
      </c>
      <c r="C1" s="576"/>
      <c r="D1" s="576"/>
      <c r="E1" s="576"/>
      <c r="F1" s="489"/>
    </row>
    <row r="2" spans="1:6" s="226" customFormat="1" ht="24.75" thickBot="1">
      <c r="A2" s="380" t="s">
        <v>473</v>
      </c>
      <c r="B2" s="572" t="str">
        <f>CONCATENATE('[2]IB_6.2.sz.mell'!B2:D2)</f>
        <v>Balatonvilágos Község Önkormányzat Gazdasági Ellátó és Vagyongazdálkodó Szervezete</v>
      </c>
      <c r="C2" s="573"/>
      <c r="D2" s="574"/>
      <c r="E2" s="381" t="s">
        <v>46</v>
      </c>
      <c r="F2" s="227"/>
    </row>
    <row r="3" spans="1:6" s="226" customFormat="1" ht="24.75" thickBot="1">
      <c r="A3" s="380" t="s">
        <v>138</v>
      </c>
      <c r="B3" s="572" t="s">
        <v>336</v>
      </c>
      <c r="C3" s="573"/>
      <c r="D3" s="574"/>
      <c r="E3" s="381" t="s">
        <v>46</v>
      </c>
      <c r="F3" s="227"/>
    </row>
    <row r="4" spans="1:5" s="227" customFormat="1" ht="15.75" customHeight="1" thickBot="1">
      <c r="A4" s="382"/>
      <c r="B4" s="382"/>
      <c r="C4" s="383"/>
      <c r="D4" s="384"/>
      <c r="E4" s="383" t="str">
        <f>'[2]IB_6.2.sz.mell'!E4</f>
        <v> Forintban!</v>
      </c>
    </row>
    <row r="5" spans="1:5" ht="24.75" thickBot="1">
      <c r="A5" s="385" t="s">
        <v>139</v>
      </c>
      <c r="B5" s="386" t="s">
        <v>505</v>
      </c>
      <c r="C5" s="386" t="s">
        <v>469</v>
      </c>
      <c r="D5" s="387" t="s">
        <v>470</v>
      </c>
      <c r="E5" s="368" t="str">
        <f>+CONCATENATE("Teljesítés",CHAR(10),LEFT('[2]IB_ÖSSZEFÜGGÉSEK'!A6,4),". IX. 30.")</f>
        <v>Teljesítés
2020. IX. 30.</v>
      </c>
    </row>
    <row r="6" spans="1:6" s="228" customFormat="1" ht="12.75" customHeight="1" thickBot="1">
      <c r="A6" s="418" t="s">
        <v>402</v>
      </c>
      <c r="B6" s="419" t="s">
        <v>403</v>
      </c>
      <c r="C6" s="419" t="s">
        <v>404</v>
      </c>
      <c r="D6" s="420" t="s">
        <v>406</v>
      </c>
      <c r="E6" s="421" t="s">
        <v>405</v>
      </c>
      <c r="F6" s="491"/>
    </row>
    <row r="7" spans="1:6" s="228" customFormat="1" ht="15.75" customHeight="1" thickBot="1">
      <c r="A7" s="566" t="s">
        <v>43</v>
      </c>
      <c r="B7" s="567"/>
      <c r="C7" s="567"/>
      <c r="D7" s="567"/>
      <c r="E7" s="568"/>
      <c r="F7" s="491"/>
    </row>
    <row r="8" spans="1:6" s="164" customFormat="1" ht="12" customHeight="1" thickBot="1">
      <c r="A8" s="77" t="s">
        <v>9</v>
      </c>
      <c r="B8" s="87" t="s">
        <v>423</v>
      </c>
      <c r="C8" s="131">
        <f>SUM(C9:C19)</f>
        <v>29644337</v>
      </c>
      <c r="D8" s="131">
        <f>SUM(D9:D19)</f>
        <v>29644337</v>
      </c>
      <c r="E8" s="159">
        <f>SUM(E9:E19)</f>
        <v>23576220</v>
      </c>
      <c r="F8" s="230"/>
    </row>
    <row r="9" spans="1:6" s="164" customFormat="1" ht="12" customHeight="1">
      <c r="A9" s="221" t="s">
        <v>67</v>
      </c>
      <c r="B9" s="8" t="s">
        <v>196</v>
      </c>
      <c r="C9" s="452"/>
      <c r="D9" s="452"/>
      <c r="E9" s="330"/>
      <c r="F9" s="230"/>
    </row>
    <row r="10" spans="1:7" s="164" customFormat="1" ht="12" customHeight="1">
      <c r="A10" s="222" t="s">
        <v>68</v>
      </c>
      <c r="B10" s="6" t="s">
        <v>197</v>
      </c>
      <c r="C10" s="453">
        <v>13170351</v>
      </c>
      <c r="D10" s="453">
        <v>13170351</v>
      </c>
      <c r="E10" s="278">
        <v>13484143</v>
      </c>
      <c r="F10" s="490"/>
      <c r="G10" s="492"/>
    </row>
    <row r="11" spans="1:6" s="164" customFormat="1" ht="12" customHeight="1">
      <c r="A11" s="222" t="s">
        <v>69</v>
      </c>
      <c r="B11" s="6" t="s">
        <v>198</v>
      </c>
      <c r="C11" s="453">
        <v>3600000</v>
      </c>
      <c r="D11" s="453">
        <v>3600000</v>
      </c>
      <c r="E11" s="278">
        <v>2236392</v>
      </c>
      <c r="F11" s="230"/>
    </row>
    <row r="12" spans="1:6" s="164" customFormat="1" ht="12" customHeight="1">
      <c r="A12" s="222" t="s">
        <v>70</v>
      </c>
      <c r="B12" s="6" t="s">
        <v>199</v>
      </c>
      <c r="C12" s="453"/>
      <c r="D12" s="453"/>
      <c r="E12" s="278"/>
      <c r="F12" s="230"/>
    </row>
    <row r="13" spans="1:7" s="164" customFormat="1" ht="12" customHeight="1">
      <c r="A13" s="222" t="s">
        <v>99</v>
      </c>
      <c r="B13" s="6" t="s">
        <v>200</v>
      </c>
      <c r="C13" s="453">
        <v>8099425</v>
      </c>
      <c r="D13" s="500">
        <v>8099425</v>
      </c>
      <c r="E13" s="278">
        <v>3990856</v>
      </c>
      <c r="F13" s="230"/>
      <c r="G13" s="492"/>
    </row>
    <row r="14" spans="1:7" s="164" customFormat="1" ht="12" customHeight="1">
      <c r="A14" s="222" t="s">
        <v>71</v>
      </c>
      <c r="B14" s="6" t="s">
        <v>318</v>
      </c>
      <c r="C14" s="453">
        <v>4771401</v>
      </c>
      <c r="D14" s="453">
        <v>4771401</v>
      </c>
      <c r="E14" s="278">
        <v>3536773</v>
      </c>
      <c r="F14" s="230"/>
      <c r="G14" s="492"/>
    </row>
    <row r="15" spans="1:6" s="164" customFormat="1" ht="12" customHeight="1">
      <c r="A15" s="222" t="s">
        <v>72</v>
      </c>
      <c r="B15" s="5" t="s">
        <v>319</v>
      </c>
      <c r="C15" s="453"/>
      <c r="D15" s="453"/>
      <c r="E15" s="278"/>
      <c r="F15" s="230"/>
    </row>
    <row r="16" spans="1:6" s="164" customFormat="1" ht="12" customHeight="1">
      <c r="A16" s="222" t="s">
        <v>80</v>
      </c>
      <c r="B16" s="6" t="s">
        <v>203</v>
      </c>
      <c r="C16" s="453"/>
      <c r="D16" s="453"/>
      <c r="E16" s="282">
        <v>8</v>
      </c>
      <c r="F16" s="230"/>
    </row>
    <row r="17" spans="1:6" s="229" customFormat="1" ht="12" customHeight="1">
      <c r="A17" s="222" t="s">
        <v>81</v>
      </c>
      <c r="B17" s="6" t="s">
        <v>204</v>
      </c>
      <c r="C17" s="453"/>
      <c r="D17" s="453"/>
      <c r="E17" s="278"/>
      <c r="F17" s="490"/>
    </row>
    <row r="18" spans="1:6" s="229" customFormat="1" ht="12" customHeight="1">
      <c r="A18" s="222" t="s">
        <v>82</v>
      </c>
      <c r="B18" s="6" t="s">
        <v>351</v>
      </c>
      <c r="C18" s="453"/>
      <c r="D18" s="453"/>
      <c r="E18" s="279"/>
      <c r="F18" s="490"/>
    </row>
    <row r="19" spans="1:6" s="229" customFormat="1" ht="12" customHeight="1" thickBot="1">
      <c r="A19" s="222" t="s">
        <v>83</v>
      </c>
      <c r="B19" s="5" t="s">
        <v>205</v>
      </c>
      <c r="C19" s="454">
        <v>3160</v>
      </c>
      <c r="D19" s="454">
        <v>3160</v>
      </c>
      <c r="E19" s="279">
        <v>328048</v>
      </c>
      <c r="F19" s="490"/>
    </row>
    <row r="20" spans="1:6" s="164" customFormat="1" ht="12" customHeight="1" thickBot="1">
      <c r="A20" s="77" t="s">
        <v>10</v>
      </c>
      <c r="B20" s="87" t="s">
        <v>320</v>
      </c>
      <c r="C20" s="131">
        <f>SUM(C21:C23)</f>
        <v>0</v>
      </c>
      <c r="D20" s="131">
        <f>SUM(D21:D23)</f>
        <v>0</v>
      </c>
      <c r="E20" s="159">
        <f>SUM(E21:E23)</f>
        <v>145242</v>
      </c>
      <c r="F20" s="230"/>
    </row>
    <row r="21" spans="1:6" s="229" customFormat="1" ht="12" customHeight="1">
      <c r="A21" s="222" t="s">
        <v>73</v>
      </c>
      <c r="B21" s="7" t="s">
        <v>178</v>
      </c>
      <c r="C21" s="455"/>
      <c r="D21" s="455"/>
      <c r="E21" s="278"/>
      <c r="F21" s="490"/>
    </row>
    <row r="22" spans="1:6" s="229" customFormat="1" ht="12" customHeight="1">
      <c r="A22" s="222" t="s">
        <v>74</v>
      </c>
      <c r="B22" s="6" t="s">
        <v>321</v>
      </c>
      <c r="C22" s="453"/>
      <c r="D22" s="453"/>
      <c r="E22" s="278"/>
      <c r="F22" s="490"/>
    </row>
    <row r="23" spans="1:6" s="229" customFormat="1" ht="12" customHeight="1">
      <c r="A23" s="222" t="s">
        <v>75</v>
      </c>
      <c r="B23" s="6" t="s">
        <v>322</v>
      </c>
      <c r="C23" s="453"/>
      <c r="D23" s="453"/>
      <c r="E23" s="278">
        <v>145242</v>
      </c>
      <c r="F23" s="490"/>
    </row>
    <row r="24" spans="1:6" s="229" customFormat="1" ht="12" customHeight="1" thickBot="1">
      <c r="A24" s="222" t="s">
        <v>76</v>
      </c>
      <c r="B24" s="6" t="s">
        <v>424</v>
      </c>
      <c r="C24" s="454"/>
      <c r="D24" s="454"/>
      <c r="E24" s="278"/>
      <c r="F24" s="490"/>
    </row>
    <row r="25" spans="1:6" s="229" customFormat="1" ht="12" customHeight="1" thickBot="1">
      <c r="A25" s="82" t="s">
        <v>11</v>
      </c>
      <c r="B25" s="52" t="s">
        <v>116</v>
      </c>
      <c r="C25" s="456"/>
      <c r="D25" s="456"/>
      <c r="E25" s="158"/>
      <c r="F25" s="490"/>
    </row>
    <row r="26" spans="1:6" s="229" customFormat="1" ht="12" customHeight="1" thickBot="1">
      <c r="A26" s="82" t="s">
        <v>12</v>
      </c>
      <c r="B26" s="52" t="s">
        <v>425</v>
      </c>
      <c r="C26" s="457">
        <f>+C27+C28+C29</f>
        <v>0</v>
      </c>
      <c r="D26" s="131">
        <f>+D27+D28+D29</f>
        <v>0</v>
      </c>
      <c r="E26" s="159">
        <f>+E27+E28+E29</f>
        <v>0</v>
      </c>
      <c r="F26" s="490"/>
    </row>
    <row r="27" spans="1:6" s="229" customFormat="1" ht="12" customHeight="1">
      <c r="A27" s="223" t="s">
        <v>187</v>
      </c>
      <c r="B27" s="224" t="s">
        <v>183</v>
      </c>
      <c r="C27" s="458"/>
      <c r="D27" s="458"/>
      <c r="E27" s="283"/>
      <c r="F27" s="490"/>
    </row>
    <row r="28" spans="1:6" s="229" customFormat="1" ht="12" customHeight="1">
      <c r="A28" s="223" t="s">
        <v>188</v>
      </c>
      <c r="B28" s="224" t="s">
        <v>321</v>
      </c>
      <c r="C28" s="459"/>
      <c r="D28" s="459"/>
      <c r="E28" s="278"/>
      <c r="F28" s="490"/>
    </row>
    <row r="29" spans="1:6" s="229" customFormat="1" ht="12" customHeight="1">
      <c r="A29" s="223" t="s">
        <v>189</v>
      </c>
      <c r="B29" s="225" t="s">
        <v>324</v>
      </c>
      <c r="C29" s="459"/>
      <c r="D29" s="459"/>
      <c r="E29" s="278"/>
      <c r="F29" s="490"/>
    </row>
    <row r="30" spans="1:6" s="229" customFormat="1" ht="12" customHeight="1" thickBot="1">
      <c r="A30" s="222" t="s">
        <v>190</v>
      </c>
      <c r="B30" s="57" t="s">
        <v>426</v>
      </c>
      <c r="C30" s="460"/>
      <c r="D30" s="460"/>
      <c r="E30" s="331"/>
      <c r="F30" s="490"/>
    </row>
    <row r="31" spans="1:6" s="229" customFormat="1" ht="12" customHeight="1" thickBot="1">
      <c r="A31" s="82" t="s">
        <v>13</v>
      </c>
      <c r="B31" s="52" t="s">
        <v>325</v>
      </c>
      <c r="C31" s="457">
        <f>+C32+C33+C34</f>
        <v>0</v>
      </c>
      <c r="D31" s="131">
        <f>+D32+D33+D34</f>
        <v>0</v>
      </c>
      <c r="E31" s="159">
        <f>+E32+E33+E34</f>
        <v>7874</v>
      </c>
      <c r="F31" s="490"/>
    </row>
    <row r="32" spans="1:6" s="229" customFormat="1" ht="12" customHeight="1">
      <c r="A32" s="223" t="s">
        <v>60</v>
      </c>
      <c r="B32" s="224" t="s">
        <v>210</v>
      </c>
      <c r="C32" s="458"/>
      <c r="D32" s="458"/>
      <c r="E32" s="283"/>
      <c r="F32" s="490"/>
    </row>
    <row r="33" spans="1:6" s="229" customFormat="1" ht="12" customHeight="1">
      <c r="A33" s="223" t="s">
        <v>61</v>
      </c>
      <c r="B33" s="225" t="s">
        <v>211</v>
      </c>
      <c r="C33" s="459"/>
      <c r="D33" s="459"/>
      <c r="E33" s="280"/>
      <c r="F33" s="490"/>
    </row>
    <row r="34" spans="1:6" s="229" customFormat="1" ht="12" customHeight="1" thickBot="1">
      <c r="A34" s="222" t="s">
        <v>62</v>
      </c>
      <c r="B34" s="57" t="s">
        <v>212</v>
      </c>
      <c r="C34" s="460"/>
      <c r="D34" s="460"/>
      <c r="E34" s="331">
        <v>7874</v>
      </c>
      <c r="F34" s="490"/>
    </row>
    <row r="35" spans="1:6" s="164" customFormat="1" ht="12" customHeight="1" thickBot="1">
      <c r="A35" s="82" t="s">
        <v>14</v>
      </c>
      <c r="B35" s="52" t="s">
        <v>295</v>
      </c>
      <c r="C35" s="456"/>
      <c r="D35" s="456"/>
      <c r="E35" s="158"/>
      <c r="F35" s="230"/>
    </row>
    <row r="36" spans="1:6" s="164" customFormat="1" ht="12" customHeight="1" thickBot="1">
      <c r="A36" s="82" t="s">
        <v>15</v>
      </c>
      <c r="B36" s="52" t="s">
        <v>326</v>
      </c>
      <c r="C36" s="456"/>
      <c r="D36" s="456"/>
      <c r="E36" s="158"/>
      <c r="F36" s="230"/>
    </row>
    <row r="37" spans="1:6" s="164" customFormat="1" ht="12" customHeight="1" thickBot="1">
      <c r="A37" s="77" t="s">
        <v>16</v>
      </c>
      <c r="B37" s="52" t="s">
        <v>327</v>
      </c>
      <c r="C37" s="457">
        <f>+C8+C20+C25+C26+C31+C35+C36</f>
        <v>29644337</v>
      </c>
      <c r="D37" s="131">
        <f>+D8+D20+D25+D26+D31+D35+D36</f>
        <v>29644337</v>
      </c>
      <c r="E37" s="159">
        <f>+E8+E20+E25+E26+E31+E35+E36</f>
        <v>23729336</v>
      </c>
      <c r="F37" s="230"/>
    </row>
    <row r="38" spans="1:6" s="164" customFormat="1" ht="12" customHeight="1" thickBot="1">
      <c r="A38" s="88" t="s">
        <v>17</v>
      </c>
      <c r="B38" s="52" t="s">
        <v>328</v>
      </c>
      <c r="C38" s="457">
        <f>+C39+C40+C41</f>
        <v>249987313</v>
      </c>
      <c r="D38" s="131">
        <f>+D39+D40+D41</f>
        <v>229784963</v>
      </c>
      <c r="E38" s="159">
        <f>+E39+E40+E41</f>
        <v>154818681</v>
      </c>
      <c r="F38" s="230"/>
    </row>
    <row r="39" spans="1:6" s="164" customFormat="1" ht="12" customHeight="1">
      <c r="A39" s="223" t="s">
        <v>329</v>
      </c>
      <c r="B39" s="224" t="s">
        <v>160</v>
      </c>
      <c r="C39" s="458">
        <v>924655</v>
      </c>
      <c r="D39" s="502">
        <v>909891</v>
      </c>
      <c r="E39" s="283">
        <v>909891</v>
      </c>
      <c r="F39" s="230"/>
    </row>
    <row r="40" spans="1:6" s="164" customFormat="1" ht="12" customHeight="1">
      <c r="A40" s="223" t="s">
        <v>330</v>
      </c>
      <c r="B40" s="225" t="s">
        <v>2</v>
      </c>
      <c r="C40" s="459"/>
      <c r="D40" s="459"/>
      <c r="E40" s="280"/>
      <c r="F40" s="230"/>
    </row>
    <row r="41" spans="1:6" s="229" customFormat="1" ht="12" customHeight="1" thickBot="1">
      <c r="A41" s="222" t="s">
        <v>331</v>
      </c>
      <c r="B41" s="57" t="s">
        <v>332</v>
      </c>
      <c r="C41" s="461">
        <v>249062658</v>
      </c>
      <c r="D41" s="496">
        <v>228875072</v>
      </c>
      <c r="E41" s="331">
        <v>153908790</v>
      </c>
      <c r="F41" s="490"/>
    </row>
    <row r="42" spans="1:6" s="229" customFormat="1" ht="15" customHeight="1" thickBot="1">
      <c r="A42" s="88" t="s">
        <v>18</v>
      </c>
      <c r="B42" s="89" t="s">
        <v>333</v>
      </c>
      <c r="C42" s="457">
        <f>+C37+C38</f>
        <v>279631650</v>
      </c>
      <c r="D42" s="131">
        <f>+D37+D38</f>
        <v>259429300</v>
      </c>
      <c r="E42" s="162">
        <f>+E37+E38</f>
        <v>178548017</v>
      </c>
      <c r="F42" s="490"/>
    </row>
    <row r="43" spans="1:6" s="229" customFormat="1" ht="15" customHeight="1">
      <c r="A43" s="90"/>
      <c r="B43" s="91"/>
      <c r="C43" s="160"/>
      <c r="F43" s="490"/>
    </row>
    <row r="44" spans="1:3" ht="13.5" thickBot="1">
      <c r="A44" s="92"/>
      <c r="B44" s="93"/>
      <c r="C44" s="161"/>
    </row>
    <row r="45" spans="1:6" s="228" customFormat="1" ht="16.5" customHeight="1" thickBot="1">
      <c r="A45" s="566" t="s">
        <v>44</v>
      </c>
      <c r="B45" s="567"/>
      <c r="C45" s="567"/>
      <c r="D45" s="567"/>
      <c r="E45" s="568"/>
      <c r="F45" s="491"/>
    </row>
    <row r="46" spans="1:5" s="230" customFormat="1" ht="12" customHeight="1" thickBot="1">
      <c r="A46" s="82" t="s">
        <v>9</v>
      </c>
      <c r="B46" s="52" t="s">
        <v>334</v>
      </c>
      <c r="C46" s="462">
        <f>SUM(C47:C51)</f>
        <v>254964000</v>
      </c>
      <c r="D46" s="184">
        <f>SUM(D47:D51)</f>
        <v>250636334</v>
      </c>
      <c r="E46" s="159">
        <f>SUM(E47:E51)</f>
        <v>154734854</v>
      </c>
    </row>
    <row r="47" spans="1:5" ht="12" customHeight="1">
      <c r="A47" s="222" t="s">
        <v>67</v>
      </c>
      <c r="B47" s="7" t="s">
        <v>38</v>
      </c>
      <c r="C47" s="463">
        <v>107739294</v>
      </c>
      <c r="D47" s="455">
        <v>108953094</v>
      </c>
      <c r="E47" s="283">
        <v>75220706</v>
      </c>
    </row>
    <row r="48" spans="1:5" ht="12" customHeight="1">
      <c r="A48" s="222" t="s">
        <v>68</v>
      </c>
      <c r="B48" s="6" t="s">
        <v>125</v>
      </c>
      <c r="C48" s="464">
        <v>19814495</v>
      </c>
      <c r="D48" s="453">
        <v>19998609</v>
      </c>
      <c r="E48" s="281">
        <v>13304497</v>
      </c>
    </row>
    <row r="49" spans="1:5" ht="12" customHeight="1">
      <c r="A49" s="222" t="s">
        <v>69</v>
      </c>
      <c r="B49" s="6" t="s">
        <v>95</v>
      </c>
      <c r="C49" s="464">
        <v>127410211</v>
      </c>
      <c r="D49" s="495">
        <v>121684631</v>
      </c>
      <c r="E49" s="281">
        <v>66209651</v>
      </c>
    </row>
    <row r="50" spans="1:5" ht="12" customHeight="1">
      <c r="A50" s="222" t="s">
        <v>70</v>
      </c>
      <c r="B50" s="6" t="s">
        <v>126</v>
      </c>
      <c r="C50" s="464"/>
      <c r="D50" s="453"/>
      <c r="E50" s="281"/>
    </row>
    <row r="51" spans="1:5" ht="12" customHeight="1" thickBot="1">
      <c r="A51" s="222" t="s">
        <v>99</v>
      </c>
      <c r="B51" s="6" t="s">
        <v>127</v>
      </c>
      <c r="C51" s="464"/>
      <c r="D51" s="453"/>
      <c r="E51" s="281"/>
    </row>
    <row r="52" spans="1:5" ht="12" customHeight="1" thickBot="1">
      <c r="A52" s="82" t="s">
        <v>10</v>
      </c>
      <c r="B52" s="52" t="s">
        <v>335</v>
      </c>
      <c r="C52" s="462">
        <f>SUM(C53:C55)</f>
        <v>24667650</v>
      </c>
      <c r="D52" s="184">
        <f>SUM(D53:D55)</f>
        <v>8807730</v>
      </c>
      <c r="E52" s="159">
        <f>SUM(E53:E55)</f>
        <v>6953382</v>
      </c>
    </row>
    <row r="53" spans="1:5" s="230" customFormat="1" ht="12" customHeight="1">
      <c r="A53" s="222" t="s">
        <v>73</v>
      </c>
      <c r="B53" s="7" t="s">
        <v>154</v>
      </c>
      <c r="C53" s="463">
        <v>24413650</v>
      </c>
      <c r="D53" s="455">
        <v>8807730</v>
      </c>
      <c r="E53" s="283">
        <v>6953382</v>
      </c>
    </row>
    <row r="54" spans="1:5" ht="12" customHeight="1">
      <c r="A54" s="222" t="s">
        <v>74</v>
      </c>
      <c r="B54" s="6" t="s">
        <v>129</v>
      </c>
      <c r="C54" s="464">
        <v>254000</v>
      </c>
      <c r="D54" s="453"/>
      <c r="E54" s="281"/>
    </row>
    <row r="55" spans="1:5" ht="12" customHeight="1">
      <c r="A55" s="222" t="s">
        <v>75</v>
      </c>
      <c r="B55" s="6" t="s">
        <v>45</v>
      </c>
      <c r="C55" s="464"/>
      <c r="D55" s="453"/>
      <c r="E55" s="281"/>
    </row>
    <row r="56" spans="1:5" ht="12" customHeight="1" thickBot="1">
      <c r="A56" s="222" t="s">
        <v>76</v>
      </c>
      <c r="B56" s="6" t="s">
        <v>427</v>
      </c>
      <c r="C56" s="464"/>
      <c r="D56" s="453"/>
      <c r="E56" s="281"/>
    </row>
    <row r="57" spans="1:5" ht="12" customHeight="1" thickBot="1">
      <c r="A57" s="82" t="s">
        <v>11</v>
      </c>
      <c r="B57" s="52" t="s">
        <v>5</v>
      </c>
      <c r="C57" s="468"/>
      <c r="D57" s="487"/>
      <c r="E57" s="158"/>
    </row>
    <row r="58" spans="1:5" ht="15" customHeight="1" thickBot="1">
      <c r="A58" s="82" t="s">
        <v>12</v>
      </c>
      <c r="B58" s="94" t="s">
        <v>431</v>
      </c>
      <c r="C58" s="470">
        <f>+C46+C52+C57</f>
        <v>279631650</v>
      </c>
      <c r="D58" s="488">
        <f>+D46+D52+D57</f>
        <v>259444064</v>
      </c>
      <c r="E58" s="162">
        <f>+E46+E52+E57</f>
        <v>161688236</v>
      </c>
    </row>
    <row r="59" spans="3:5" ht="13.5" thickBot="1">
      <c r="C59" s="435">
        <f>C42-C58</f>
        <v>0</v>
      </c>
      <c r="D59" s="493">
        <f>D42-D58</f>
        <v>-14764</v>
      </c>
      <c r="E59" s="163"/>
    </row>
    <row r="60" spans="1:5" ht="15" customHeight="1" thickBot="1">
      <c r="A60" s="338" t="s">
        <v>506</v>
      </c>
      <c r="B60" s="339"/>
      <c r="C60" s="327"/>
      <c r="D60" s="327"/>
      <c r="E60" s="326"/>
    </row>
    <row r="61" spans="1:5" ht="14.25" customHeight="1" thickBot="1">
      <c r="A61" s="340" t="s">
        <v>507</v>
      </c>
      <c r="B61" s="341"/>
      <c r="C61" s="327"/>
      <c r="D61" s="327"/>
      <c r="E61" s="326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6"/>
  <sheetViews>
    <sheetView view="pageBreakPreview" zoomScale="60" zoomScaleNormal="120" zoomScalePageLayoutView="0" workbookViewId="0" topLeftCell="A1">
      <selection activeCell="H18" sqref="H18"/>
    </sheetView>
  </sheetViews>
  <sheetFormatPr defaultColWidth="9.00390625" defaultRowHeight="12.75"/>
  <cols>
    <col min="1" max="1" width="43.375" style="0" customWidth="1"/>
    <col min="2" max="2" width="49.125" style="0" customWidth="1"/>
    <col min="3" max="3" width="18.625" style="0" customWidth="1"/>
    <col min="4" max="4" width="4.875" style="0" bestFit="1" customWidth="1"/>
    <col min="5" max="5" width="1.4921875" style="0" bestFit="1" customWidth="1"/>
    <col min="7" max="7" width="1.4921875" style="0" bestFit="1" customWidth="1"/>
  </cols>
  <sheetData>
    <row r="2" spans="1:6" ht="15.75">
      <c r="A2" s="513" t="s">
        <v>514</v>
      </c>
      <c r="B2" s="513"/>
      <c r="C2" s="513"/>
      <c r="D2" s="513"/>
      <c r="E2" s="513"/>
      <c r="F2" s="513"/>
    </row>
    <row r="3" spans="1:7" ht="15.75">
      <c r="A3" s="510" t="s">
        <v>553</v>
      </c>
      <c r="B3" s="510"/>
      <c r="C3" s="510"/>
      <c r="D3" s="510"/>
      <c r="E3" s="510"/>
      <c r="F3" s="510"/>
      <c r="G3" s="510"/>
    </row>
    <row r="6" ht="15">
      <c r="A6" s="369"/>
    </row>
    <row r="7" spans="1:6" ht="12.75">
      <c r="A7" s="425" t="s">
        <v>524</v>
      </c>
      <c r="B7" s="437" t="s">
        <v>554</v>
      </c>
      <c r="C7" s="439" t="s">
        <v>591</v>
      </c>
      <c r="D7" t="s">
        <v>546</v>
      </c>
      <c r="F7" s="424"/>
    </row>
    <row r="8" ht="12.75">
      <c r="C8" s="436" t="str">
        <f>IF(C7="I. negyedévi","I. negyedéves",IF(C7="I. félévi","I. féléves","III. negyedéves"))</f>
        <v>III. negyedéves</v>
      </c>
    </row>
    <row r="11" spans="1:7" ht="15.75">
      <c r="A11" s="511" t="s">
        <v>555</v>
      </c>
      <c r="B11" s="512"/>
      <c r="C11" s="512"/>
      <c r="D11" s="512"/>
      <c r="E11" s="512"/>
      <c r="F11" s="512"/>
      <c r="G11" s="512"/>
    </row>
    <row r="13" spans="1:2" ht="42.75">
      <c r="A13" s="370" t="s">
        <v>515</v>
      </c>
      <c r="B13" s="443" t="s">
        <v>556</v>
      </c>
    </row>
    <row r="14" ht="14.25">
      <c r="B14" s="433"/>
    </row>
    <row r="15" spans="1:2" ht="14.25">
      <c r="A15" s="370" t="s">
        <v>516</v>
      </c>
      <c r="B15" s="432" t="s">
        <v>557</v>
      </c>
    </row>
    <row r="16" ht="14.25">
      <c r="B16" s="433"/>
    </row>
  </sheetData>
  <sheetProtection/>
  <mergeCells count="3">
    <mergeCell ref="A3:G3"/>
    <mergeCell ref="A11:G11"/>
    <mergeCell ref="A2:F2"/>
  </mergeCells>
  <dataValidations count="1">
    <dataValidation type="list" allowBlank="1" showInputMessage="1" showErrorMessage="1" sqref="C7">
      <formula1>"I. félévi, III. negyedévi"</formula1>
    </dataValidation>
  </dataValidations>
  <printOptions/>
  <pageMargins left="0.7" right="0.7" top="0.75" bottom="0.75" header="0.3" footer="0.3"/>
  <pageSetup horizontalDpi="600" verticalDpi="600" orientation="portrait" paperSize="9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F61"/>
  <sheetViews>
    <sheetView view="pageBreakPreview" zoomScale="60" zoomScaleNormal="120" workbookViewId="0" topLeftCell="A1">
      <selection activeCell="B2" sqref="B2:D2"/>
    </sheetView>
  </sheetViews>
  <sheetFormatPr defaultColWidth="9.00390625" defaultRowHeight="12.75"/>
  <cols>
    <col min="1" max="1" width="13.00390625" style="95" customWidth="1"/>
    <col min="2" max="2" width="59.00390625" style="96" customWidth="1"/>
    <col min="3" max="5" width="15.875" style="96" customWidth="1"/>
    <col min="6" max="6" width="11.125" style="96" customWidth="1"/>
    <col min="7" max="16384" width="9.375" style="96" customWidth="1"/>
  </cols>
  <sheetData>
    <row r="1" spans="1:5" s="86" customFormat="1" ht="21" customHeight="1" thickBot="1">
      <c r="A1" s="379"/>
      <c r="B1" s="570" t="str">
        <f>CONCATENATE("6.2.2. melléklet ",IB_ALAPADATOK!A7," ",IB_ALAPADATOK!B7," ",IB_ALAPADATOK!C7," ",IB_ALAPADATOK!D7)</f>
        <v>6.2.2. melléklet a 2020. III. negyedévi költségvetési tájékoztatóhoz</v>
      </c>
      <c r="C1" s="571"/>
      <c r="D1" s="571"/>
      <c r="E1" s="571"/>
    </row>
    <row r="2" spans="1:5" s="226" customFormat="1" ht="24.75" thickBot="1">
      <c r="A2" s="380" t="s">
        <v>473</v>
      </c>
      <c r="B2" s="572" t="str">
        <f>CONCATENATE('[2]IB_6.2.1.sz.mell'!B2:D2)</f>
        <v>Balatonvilágos Község Önkormányzat Gazdasági Ellátó és Vagyongazdálkodó Szervezete</v>
      </c>
      <c r="C2" s="573"/>
      <c r="D2" s="574"/>
      <c r="E2" s="381" t="s">
        <v>46</v>
      </c>
    </row>
    <row r="3" spans="1:5" s="226" customFormat="1" ht="24.75" thickBot="1">
      <c r="A3" s="380" t="s">
        <v>138</v>
      </c>
      <c r="B3" s="572" t="s">
        <v>337</v>
      </c>
      <c r="C3" s="573"/>
      <c r="D3" s="574"/>
      <c r="E3" s="381" t="s">
        <v>47</v>
      </c>
    </row>
    <row r="4" spans="1:5" s="227" customFormat="1" ht="15.75" customHeight="1" thickBot="1">
      <c r="A4" s="382"/>
      <c r="B4" s="382"/>
      <c r="C4" s="383"/>
      <c r="D4" s="384"/>
      <c r="E4" s="383" t="str">
        <f>'[2]IB_6.2.1.sz.mell'!E4</f>
        <v> Forintban!</v>
      </c>
    </row>
    <row r="5" spans="1:5" ht="24.75" thickBot="1">
      <c r="A5" s="385" t="s">
        <v>139</v>
      </c>
      <c r="B5" s="386" t="s">
        <v>505</v>
      </c>
      <c r="C5" s="386" t="s">
        <v>469</v>
      </c>
      <c r="D5" s="387" t="s">
        <v>470</v>
      </c>
      <c r="E5" s="368" t="str">
        <f>+CONCATENATE("Teljesítés",CHAR(10),LEFT('[2]IB_ÖSSZEFÜGGÉSEK'!A6,4),". IX. 30.")</f>
        <v>Teljesítés
2020. IX. 30.</v>
      </c>
    </row>
    <row r="6" spans="1:5" s="228" customFormat="1" ht="12.75" customHeight="1" thickBot="1">
      <c r="A6" s="418" t="s">
        <v>402</v>
      </c>
      <c r="B6" s="419" t="s">
        <v>403</v>
      </c>
      <c r="C6" s="419" t="s">
        <v>404</v>
      </c>
      <c r="D6" s="420" t="s">
        <v>406</v>
      </c>
      <c r="E6" s="421" t="s">
        <v>405</v>
      </c>
    </row>
    <row r="7" spans="1:5" s="228" customFormat="1" ht="15.75" customHeight="1" thickBot="1">
      <c r="A7" s="566" t="s">
        <v>43</v>
      </c>
      <c r="B7" s="567"/>
      <c r="C7" s="567"/>
      <c r="D7" s="567"/>
      <c r="E7" s="568"/>
    </row>
    <row r="8" spans="1:5" s="164" customFormat="1" ht="12" customHeight="1" thickBot="1">
      <c r="A8" s="77" t="s">
        <v>9</v>
      </c>
      <c r="B8" s="87" t="s">
        <v>423</v>
      </c>
      <c r="C8" s="131">
        <f>SUM(C9:C19)</f>
        <v>4167378</v>
      </c>
      <c r="D8" s="131">
        <f>SUM(D9:D19)</f>
        <v>4167378</v>
      </c>
      <c r="E8" s="159">
        <f>SUM(E9:E19)</f>
        <v>5051995</v>
      </c>
    </row>
    <row r="9" spans="1:5" s="164" customFormat="1" ht="12" customHeight="1">
      <c r="A9" s="221" t="s">
        <v>67</v>
      </c>
      <c r="B9" s="8" t="s">
        <v>196</v>
      </c>
      <c r="C9" s="452"/>
      <c r="D9" s="452"/>
      <c r="E9" s="330"/>
    </row>
    <row r="10" spans="1:5" s="164" customFormat="1" ht="12" customHeight="1">
      <c r="A10" s="222" t="s">
        <v>68</v>
      </c>
      <c r="B10" s="6" t="s">
        <v>197</v>
      </c>
      <c r="C10" s="453">
        <v>3281400</v>
      </c>
      <c r="D10" s="453">
        <v>3281400</v>
      </c>
      <c r="E10" s="278">
        <v>3977949</v>
      </c>
    </row>
    <row r="11" spans="1:5" s="164" customFormat="1" ht="12" customHeight="1">
      <c r="A11" s="222" t="s">
        <v>69</v>
      </c>
      <c r="B11" s="6" t="s">
        <v>198</v>
      </c>
      <c r="C11" s="453"/>
      <c r="D11" s="453"/>
      <c r="E11" s="278"/>
    </row>
    <row r="12" spans="1:5" s="164" customFormat="1" ht="12" customHeight="1">
      <c r="A12" s="222" t="s">
        <v>70</v>
      </c>
      <c r="B12" s="6" t="s">
        <v>199</v>
      </c>
      <c r="C12" s="453"/>
      <c r="D12" s="453"/>
      <c r="E12" s="278"/>
    </row>
    <row r="13" spans="1:5" s="164" customFormat="1" ht="12" customHeight="1">
      <c r="A13" s="222" t="s">
        <v>99</v>
      </c>
      <c r="B13" s="6" t="s">
        <v>200</v>
      </c>
      <c r="C13" s="453"/>
      <c r="D13" s="453"/>
      <c r="E13" s="278"/>
    </row>
    <row r="14" spans="1:5" s="164" customFormat="1" ht="12" customHeight="1">
      <c r="A14" s="222" t="s">
        <v>71</v>
      </c>
      <c r="B14" s="6" t="s">
        <v>318</v>
      </c>
      <c r="C14" s="453">
        <v>885978</v>
      </c>
      <c r="D14" s="453">
        <v>885978</v>
      </c>
      <c r="E14" s="278">
        <v>1074046</v>
      </c>
    </row>
    <row r="15" spans="1:5" s="164" customFormat="1" ht="12" customHeight="1">
      <c r="A15" s="222" t="s">
        <v>72</v>
      </c>
      <c r="B15" s="5" t="s">
        <v>319</v>
      </c>
      <c r="C15" s="453"/>
      <c r="D15" s="453"/>
      <c r="E15" s="278"/>
    </row>
    <row r="16" spans="1:5" s="164" customFormat="1" ht="12" customHeight="1">
      <c r="A16" s="222" t="s">
        <v>80</v>
      </c>
      <c r="B16" s="6" t="s">
        <v>203</v>
      </c>
      <c r="C16" s="453"/>
      <c r="D16" s="453"/>
      <c r="E16" s="282"/>
    </row>
    <row r="17" spans="1:5" s="229" customFormat="1" ht="12" customHeight="1">
      <c r="A17" s="222" t="s">
        <v>81</v>
      </c>
      <c r="B17" s="6" t="s">
        <v>204</v>
      </c>
      <c r="C17" s="453"/>
      <c r="D17" s="453"/>
      <c r="E17" s="278"/>
    </row>
    <row r="18" spans="1:5" s="229" customFormat="1" ht="12" customHeight="1">
      <c r="A18" s="222" t="s">
        <v>82</v>
      </c>
      <c r="B18" s="6" t="s">
        <v>351</v>
      </c>
      <c r="C18" s="453"/>
      <c r="D18" s="453"/>
      <c r="E18" s="279"/>
    </row>
    <row r="19" spans="1:5" s="229" customFormat="1" ht="12" customHeight="1" thickBot="1">
      <c r="A19" s="222" t="s">
        <v>83</v>
      </c>
      <c r="B19" s="5" t="s">
        <v>205</v>
      </c>
      <c r="C19" s="454"/>
      <c r="D19" s="454"/>
      <c r="E19" s="279"/>
    </row>
    <row r="20" spans="1:5" s="164" customFormat="1" ht="12" customHeight="1" thickBot="1">
      <c r="A20" s="77" t="s">
        <v>10</v>
      </c>
      <c r="B20" s="87" t="s">
        <v>320</v>
      </c>
      <c r="C20" s="131">
        <f>SUM(C21:C23)</f>
        <v>0</v>
      </c>
      <c r="D20" s="131">
        <f>SUM(D21:D23)</f>
        <v>0</v>
      </c>
      <c r="E20" s="159">
        <f>SUM(E21:E23)</f>
        <v>0</v>
      </c>
    </row>
    <row r="21" spans="1:5" s="229" customFormat="1" ht="12" customHeight="1">
      <c r="A21" s="222" t="s">
        <v>73</v>
      </c>
      <c r="B21" s="7" t="s">
        <v>178</v>
      </c>
      <c r="C21" s="455"/>
      <c r="D21" s="455"/>
      <c r="E21" s="278"/>
    </row>
    <row r="22" spans="1:5" s="229" customFormat="1" ht="12" customHeight="1">
      <c r="A22" s="222" t="s">
        <v>74</v>
      </c>
      <c r="B22" s="6" t="s">
        <v>321</v>
      </c>
      <c r="C22" s="453"/>
      <c r="D22" s="453"/>
      <c r="E22" s="278"/>
    </row>
    <row r="23" spans="1:5" s="229" customFormat="1" ht="12" customHeight="1">
      <c r="A23" s="222" t="s">
        <v>75</v>
      </c>
      <c r="B23" s="6" t="s">
        <v>322</v>
      </c>
      <c r="C23" s="453"/>
      <c r="D23" s="453"/>
      <c r="E23" s="278"/>
    </row>
    <row r="24" spans="1:5" s="229" customFormat="1" ht="12" customHeight="1" thickBot="1">
      <c r="A24" s="222" t="s">
        <v>76</v>
      </c>
      <c r="B24" s="6" t="s">
        <v>424</v>
      </c>
      <c r="C24" s="454"/>
      <c r="D24" s="454"/>
      <c r="E24" s="278"/>
    </row>
    <row r="25" spans="1:5" s="229" customFormat="1" ht="12" customHeight="1" thickBot="1">
      <c r="A25" s="82" t="s">
        <v>11</v>
      </c>
      <c r="B25" s="52" t="s">
        <v>116</v>
      </c>
      <c r="C25" s="456"/>
      <c r="D25" s="456"/>
      <c r="E25" s="158"/>
    </row>
    <row r="26" spans="1:5" s="229" customFormat="1" ht="12" customHeight="1" thickBot="1">
      <c r="A26" s="82" t="s">
        <v>12</v>
      </c>
      <c r="B26" s="52" t="s">
        <v>425</v>
      </c>
      <c r="C26" s="457">
        <f>+C27+C28+C29</f>
        <v>0</v>
      </c>
      <c r="D26" s="131">
        <f>+D27+D28+D29</f>
        <v>0</v>
      </c>
      <c r="E26" s="159">
        <f>+E27+E28+E29</f>
        <v>0</v>
      </c>
    </row>
    <row r="27" spans="1:5" s="229" customFormat="1" ht="12" customHeight="1">
      <c r="A27" s="223" t="s">
        <v>187</v>
      </c>
      <c r="B27" s="224" t="s">
        <v>183</v>
      </c>
      <c r="C27" s="458"/>
      <c r="D27" s="458"/>
      <c r="E27" s="283"/>
    </row>
    <row r="28" spans="1:5" s="229" customFormat="1" ht="12" customHeight="1">
      <c r="A28" s="223" t="s">
        <v>188</v>
      </c>
      <c r="B28" s="224" t="s">
        <v>321</v>
      </c>
      <c r="C28" s="459"/>
      <c r="D28" s="459"/>
      <c r="E28" s="278"/>
    </row>
    <row r="29" spans="1:5" s="229" customFormat="1" ht="12" customHeight="1">
      <c r="A29" s="223" t="s">
        <v>189</v>
      </c>
      <c r="B29" s="225" t="s">
        <v>324</v>
      </c>
      <c r="C29" s="459"/>
      <c r="D29" s="459"/>
      <c r="E29" s="278"/>
    </row>
    <row r="30" spans="1:5" s="229" customFormat="1" ht="12" customHeight="1" thickBot="1">
      <c r="A30" s="222" t="s">
        <v>190</v>
      </c>
      <c r="B30" s="57" t="s">
        <v>426</v>
      </c>
      <c r="C30" s="460"/>
      <c r="D30" s="460"/>
      <c r="E30" s="331"/>
    </row>
    <row r="31" spans="1:5" s="229" customFormat="1" ht="12" customHeight="1" thickBot="1">
      <c r="A31" s="82" t="s">
        <v>13</v>
      </c>
      <c r="B31" s="52" t="s">
        <v>325</v>
      </c>
      <c r="C31" s="457">
        <f>+C32+C33+C34</f>
        <v>0</v>
      </c>
      <c r="D31" s="131">
        <f>+D32+D33+D34</f>
        <v>0</v>
      </c>
      <c r="E31" s="159">
        <f>+E32+E33+E34</f>
        <v>0</v>
      </c>
    </row>
    <row r="32" spans="1:5" s="229" customFormat="1" ht="12" customHeight="1">
      <c r="A32" s="223" t="s">
        <v>60</v>
      </c>
      <c r="B32" s="224" t="s">
        <v>210</v>
      </c>
      <c r="C32" s="458"/>
      <c r="D32" s="458"/>
      <c r="E32" s="283"/>
    </row>
    <row r="33" spans="1:5" s="229" customFormat="1" ht="12" customHeight="1">
      <c r="A33" s="223" t="s">
        <v>61</v>
      </c>
      <c r="B33" s="225" t="s">
        <v>211</v>
      </c>
      <c r="C33" s="459"/>
      <c r="D33" s="459"/>
      <c r="E33" s="280"/>
    </row>
    <row r="34" spans="1:5" s="229" customFormat="1" ht="12" customHeight="1" thickBot="1">
      <c r="A34" s="222" t="s">
        <v>62</v>
      </c>
      <c r="B34" s="57" t="s">
        <v>212</v>
      </c>
      <c r="C34" s="460"/>
      <c r="D34" s="460"/>
      <c r="E34" s="331"/>
    </row>
    <row r="35" spans="1:5" s="164" customFormat="1" ht="12" customHeight="1" thickBot="1">
      <c r="A35" s="82" t="s">
        <v>14</v>
      </c>
      <c r="B35" s="52" t="s">
        <v>295</v>
      </c>
      <c r="C35" s="456"/>
      <c r="D35" s="456"/>
      <c r="E35" s="158"/>
    </row>
    <row r="36" spans="1:5" s="164" customFormat="1" ht="12" customHeight="1" thickBot="1">
      <c r="A36" s="82" t="s">
        <v>15</v>
      </c>
      <c r="B36" s="52" t="s">
        <v>326</v>
      </c>
      <c r="C36" s="456"/>
      <c r="D36" s="456"/>
      <c r="E36" s="158"/>
    </row>
    <row r="37" spans="1:5" s="164" customFormat="1" ht="12" customHeight="1" thickBot="1">
      <c r="A37" s="77" t="s">
        <v>16</v>
      </c>
      <c r="B37" s="52" t="s">
        <v>327</v>
      </c>
      <c r="C37" s="457">
        <f>+C8+C20+C25+C26+C31+C35+C36</f>
        <v>4167378</v>
      </c>
      <c r="D37" s="131">
        <f>+D8+D20+D25+D26+D31+D35+D36</f>
        <v>4167378</v>
      </c>
      <c r="E37" s="159">
        <f>+E8+E20+E25+E26+E31+E35+E36</f>
        <v>5051995</v>
      </c>
    </row>
    <row r="38" spans="1:5" s="164" customFormat="1" ht="12" customHeight="1" thickBot="1">
      <c r="A38" s="88" t="s">
        <v>17</v>
      </c>
      <c r="B38" s="52" t="s">
        <v>328</v>
      </c>
      <c r="C38" s="457">
        <f>+C39+C40+C41</f>
        <v>10535363</v>
      </c>
      <c r="D38" s="131">
        <f>+D39+D40+D41</f>
        <v>10535363</v>
      </c>
      <c r="E38" s="159">
        <f>+E39+E40+E41</f>
        <v>2009840</v>
      </c>
    </row>
    <row r="39" spans="1:5" s="164" customFormat="1" ht="12" customHeight="1">
      <c r="A39" s="223" t="s">
        <v>329</v>
      </c>
      <c r="B39" s="224" t="s">
        <v>160</v>
      </c>
      <c r="C39" s="458"/>
      <c r="D39" s="458"/>
      <c r="E39" s="283"/>
    </row>
    <row r="40" spans="1:5" s="164" customFormat="1" ht="12" customHeight="1">
      <c r="A40" s="223" t="s">
        <v>330</v>
      </c>
      <c r="B40" s="225" t="s">
        <v>2</v>
      </c>
      <c r="C40" s="459"/>
      <c r="D40" s="459"/>
      <c r="E40" s="280"/>
    </row>
    <row r="41" spans="1:5" s="229" customFormat="1" ht="12" customHeight="1" thickBot="1">
      <c r="A41" s="222" t="s">
        <v>331</v>
      </c>
      <c r="B41" s="57" t="s">
        <v>332</v>
      </c>
      <c r="C41" s="461">
        <v>10535363</v>
      </c>
      <c r="D41" s="461">
        <v>10535363</v>
      </c>
      <c r="E41" s="331">
        <v>2009840</v>
      </c>
    </row>
    <row r="42" spans="1:5" s="229" customFormat="1" ht="15" customHeight="1" thickBot="1">
      <c r="A42" s="88" t="s">
        <v>18</v>
      </c>
      <c r="B42" s="89" t="s">
        <v>333</v>
      </c>
      <c r="C42" s="457">
        <f>+C37+C38</f>
        <v>14702741</v>
      </c>
      <c r="D42" s="131">
        <f>+D37+D38</f>
        <v>14702741</v>
      </c>
      <c r="E42" s="162">
        <f>+E37+E38</f>
        <v>7061835</v>
      </c>
    </row>
    <row r="43" spans="1:3" s="229" customFormat="1" ht="15" customHeight="1">
      <c r="A43" s="90"/>
      <c r="B43" s="91"/>
      <c r="C43" s="160"/>
    </row>
    <row r="44" spans="1:3" ht="13.5" thickBot="1">
      <c r="A44" s="92"/>
      <c r="B44" s="93"/>
      <c r="C44" s="161"/>
    </row>
    <row r="45" spans="1:5" s="228" customFormat="1" ht="16.5" customHeight="1" thickBot="1">
      <c r="A45" s="566" t="s">
        <v>44</v>
      </c>
      <c r="B45" s="567"/>
      <c r="C45" s="567"/>
      <c r="D45" s="567"/>
      <c r="E45" s="568"/>
    </row>
    <row r="46" spans="1:5" s="230" customFormat="1" ht="12" customHeight="1" thickBot="1">
      <c r="A46" s="82" t="s">
        <v>9</v>
      </c>
      <c r="B46" s="52" t="s">
        <v>334</v>
      </c>
      <c r="C46" s="462">
        <f>SUM(C47:C51)</f>
        <v>14702741</v>
      </c>
      <c r="D46" s="462">
        <f>SUM(D47:D51)</f>
        <v>14702741</v>
      </c>
      <c r="E46" s="159">
        <f>SUM(E47:E51)</f>
        <v>7003755</v>
      </c>
    </row>
    <row r="47" spans="1:5" ht="12" customHeight="1">
      <c r="A47" s="222" t="s">
        <v>67</v>
      </c>
      <c r="B47" s="7" t="s">
        <v>38</v>
      </c>
      <c r="C47" s="463">
        <v>1155192</v>
      </c>
      <c r="D47" s="466">
        <v>1155192</v>
      </c>
      <c r="E47" s="283">
        <v>153871</v>
      </c>
    </row>
    <row r="48" spans="1:5" ht="12" customHeight="1">
      <c r="A48" s="222" t="s">
        <v>68</v>
      </c>
      <c r="B48" s="6" t="s">
        <v>125</v>
      </c>
      <c r="C48" s="464">
        <v>406935</v>
      </c>
      <c r="D48" s="464">
        <v>406935</v>
      </c>
      <c r="E48" s="281">
        <v>24236</v>
      </c>
    </row>
    <row r="49" spans="1:6" ht="12" customHeight="1">
      <c r="A49" s="222" t="s">
        <v>69</v>
      </c>
      <c r="B49" s="6" t="s">
        <v>95</v>
      </c>
      <c r="C49" s="464">
        <v>13140614</v>
      </c>
      <c r="D49" s="467">
        <v>13140614</v>
      </c>
      <c r="E49" s="281">
        <v>6825648</v>
      </c>
      <c r="F49" s="494"/>
    </row>
    <row r="50" spans="1:5" ht="12" customHeight="1">
      <c r="A50" s="222" t="s">
        <v>70</v>
      </c>
      <c r="B50" s="6" t="s">
        <v>126</v>
      </c>
      <c r="C50" s="464"/>
      <c r="D50" s="467"/>
      <c r="E50" s="281"/>
    </row>
    <row r="51" spans="1:5" ht="12" customHeight="1" thickBot="1">
      <c r="A51" s="222" t="s">
        <v>99</v>
      </c>
      <c r="B51" s="6" t="s">
        <v>127</v>
      </c>
      <c r="C51" s="464"/>
      <c r="D51" s="467"/>
      <c r="E51" s="281"/>
    </row>
    <row r="52" spans="1:5" ht="12" customHeight="1" thickBot="1">
      <c r="A52" s="82" t="s">
        <v>10</v>
      </c>
      <c r="B52" s="52" t="s">
        <v>335</v>
      </c>
      <c r="C52" s="462">
        <f>SUM(C53:C55)</f>
        <v>0</v>
      </c>
      <c r="D52" s="462">
        <f>SUM(D53:D55)</f>
        <v>0</v>
      </c>
      <c r="E52" s="159">
        <f>SUM(E53:E55)</f>
        <v>58080</v>
      </c>
    </row>
    <row r="53" spans="1:5" s="230" customFormat="1" ht="12" customHeight="1">
      <c r="A53" s="222" t="s">
        <v>73</v>
      </c>
      <c r="B53" s="7" t="s">
        <v>154</v>
      </c>
      <c r="C53" s="466"/>
      <c r="D53" s="466"/>
      <c r="E53" s="283">
        <v>58080</v>
      </c>
    </row>
    <row r="54" spans="1:5" ht="12" customHeight="1">
      <c r="A54" s="222" t="s">
        <v>74</v>
      </c>
      <c r="B54" s="6" t="s">
        <v>129</v>
      </c>
      <c r="C54" s="467"/>
      <c r="D54" s="467"/>
      <c r="E54" s="281"/>
    </row>
    <row r="55" spans="1:5" ht="12" customHeight="1">
      <c r="A55" s="222" t="s">
        <v>75</v>
      </c>
      <c r="B55" s="6" t="s">
        <v>45</v>
      </c>
      <c r="C55" s="467"/>
      <c r="D55" s="467"/>
      <c r="E55" s="281"/>
    </row>
    <row r="56" spans="1:5" ht="12" customHeight="1" thickBot="1">
      <c r="A56" s="222" t="s">
        <v>76</v>
      </c>
      <c r="B56" s="6" t="s">
        <v>427</v>
      </c>
      <c r="C56" s="467"/>
      <c r="D56" s="467"/>
      <c r="E56" s="281"/>
    </row>
    <row r="57" spans="1:5" ht="12" customHeight="1" thickBot="1">
      <c r="A57" s="82" t="s">
        <v>11</v>
      </c>
      <c r="B57" s="52" t="s">
        <v>5</v>
      </c>
      <c r="C57" s="469"/>
      <c r="D57" s="469"/>
      <c r="E57" s="158"/>
    </row>
    <row r="58" spans="1:5" ht="15" customHeight="1" thickBot="1">
      <c r="A58" s="82" t="s">
        <v>12</v>
      </c>
      <c r="B58" s="94" t="s">
        <v>431</v>
      </c>
      <c r="C58" s="470">
        <f>+C46+C52+C57</f>
        <v>14702741</v>
      </c>
      <c r="D58" s="470">
        <f>+D46+D52+D57</f>
        <v>14702741</v>
      </c>
      <c r="E58" s="162">
        <f>+E46+E52+E57</f>
        <v>7061835</v>
      </c>
    </row>
    <row r="59" spans="3:5" ht="13.5" thickBot="1">
      <c r="C59" s="435">
        <f>C42-C58</f>
        <v>0</v>
      </c>
      <c r="D59" s="435">
        <f>D42-D58</f>
        <v>0</v>
      </c>
      <c r="E59" s="163"/>
    </row>
    <row r="60" spans="1:5" ht="15" customHeight="1" thickBot="1">
      <c r="A60" s="338" t="s">
        <v>506</v>
      </c>
      <c r="B60" s="339"/>
      <c r="C60" s="327"/>
      <c r="D60" s="327"/>
      <c r="E60" s="326"/>
    </row>
    <row r="61" spans="1:5" ht="14.25" customHeight="1" thickBot="1">
      <c r="A61" s="340" t="s">
        <v>507</v>
      </c>
      <c r="B61" s="341"/>
      <c r="C61" s="327"/>
      <c r="D61" s="327"/>
      <c r="E61" s="326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view="pageBreakPreview" zoomScale="60" zoomScaleNormal="120" workbookViewId="0" topLeftCell="A1">
      <selection activeCell="B2" sqref="B2:D2"/>
    </sheetView>
  </sheetViews>
  <sheetFormatPr defaultColWidth="9.00390625" defaultRowHeight="12.75"/>
  <cols>
    <col min="1" max="1" width="13.00390625" style="95" customWidth="1"/>
    <col min="2" max="2" width="59.00390625" style="96" customWidth="1"/>
    <col min="3" max="5" width="15.875" style="96" customWidth="1"/>
    <col min="6" max="16384" width="9.375" style="96" customWidth="1"/>
  </cols>
  <sheetData>
    <row r="1" spans="1:5" s="86" customFormat="1" ht="21" customHeight="1" thickBot="1">
      <c r="A1" s="379"/>
      <c r="B1" s="577" t="str">
        <f>CONCATENATE("6.2.3. melléklet ",IB_ALAPADATOK!A7," ",IB_ALAPADATOK!B7," ",IB_ALAPADATOK!C7," ",IB_ALAPADATOK!D7)</f>
        <v>6.2.3. melléklet a 2020. III. negyedévi költségvetési tájékoztatóhoz</v>
      </c>
      <c r="C1" s="578"/>
      <c r="D1" s="578"/>
      <c r="E1" s="578"/>
    </row>
    <row r="2" spans="1:5" s="226" customFormat="1" ht="24.75" thickBot="1">
      <c r="A2" s="380" t="s">
        <v>473</v>
      </c>
      <c r="B2" s="572" t="str">
        <f>CONCATENATE('IB_6.2.2.sz.mell'!B2:D2)</f>
        <v>Balatonvilágos Község Önkormányzat Gazdasági Ellátó és Vagyongazdálkodó Szervezete</v>
      </c>
      <c r="C2" s="573"/>
      <c r="D2" s="574"/>
      <c r="E2" s="381" t="s">
        <v>46</v>
      </c>
    </row>
    <row r="3" spans="1:5" s="226" customFormat="1" ht="24.75" thickBot="1">
      <c r="A3" s="380" t="s">
        <v>138</v>
      </c>
      <c r="B3" s="572" t="s">
        <v>432</v>
      </c>
      <c r="C3" s="573"/>
      <c r="D3" s="574"/>
      <c r="E3" s="381" t="s">
        <v>346</v>
      </c>
    </row>
    <row r="4" spans="1:5" s="227" customFormat="1" ht="15.75" customHeight="1" thickBot="1">
      <c r="A4" s="382"/>
      <c r="B4" s="382"/>
      <c r="C4" s="383"/>
      <c r="D4" s="384"/>
      <c r="E4" s="383" t="str">
        <f>'IB_6.2.2.sz.mell'!E4</f>
        <v> Forintban!</v>
      </c>
    </row>
    <row r="5" spans="1:5" ht="24.75" thickBot="1">
      <c r="A5" s="385" t="s">
        <v>139</v>
      </c>
      <c r="B5" s="386" t="s">
        <v>505</v>
      </c>
      <c r="C5" s="386" t="s">
        <v>469</v>
      </c>
      <c r="D5" s="387" t="s">
        <v>470</v>
      </c>
      <c r="E5" s="368" t="str">
        <f>+CONCATENATE("Teljesítés",CHAR(10),LEFT(IB_ÖSSZEFÜGGÉSEK!A6,4),". IX. 30.")</f>
        <v>Teljesítés
2020. IX. 30.</v>
      </c>
    </row>
    <row r="6" spans="1:5" s="228" customFormat="1" ht="12.75" customHeight="1" thickBot="1">
      <c r="A6" s="418" t="s">
        <v>402</v>
      </c>
      <c r="B6" s="419" t="s">
        <v>403</v>
      </c>
      <c r="C6" s="419" t="s">
        <v>404</v>
      </c>
      <c r="D6" s="420" t="s">
        <v>406</v>
      </c>
      <c r="E6" s="421" t="s">
        <v>405</v>
      </c>
    </row>
    <row r="7" spans="1:5" s="228" customFormat="1" ht="15.75" customHeight="1" thickBot="1">
      <c r="A7" s="566" t="s">
        <v>43</v>
      </c>
      <c r="B7" s="567"/>
      <c r="C7" s="567"/>
      <c r="D7" s="567"/>
      <c r="E7" s="568"/>
    </row>
    <row r="8" spans="1:5" s="164" customFormat="1" ht="12" customHeight="1" thickBot="1">
      <c r="A8" s="77" t="s">
        <v>9</v>
      </c>
      <c r="B8" s="87" t="s">
        <v>423</v>
      </c>
      <c r="C8" s="131">
        <f>SUM(C9:C19)</f>
        <v>0</v>
      </c>
      <c r="D8" s="131">
        <f>SUM(D9:D19)</f>
        <v>0</v>
      </c>
      <c r="E8" s="159">
        <f>SUM(E9:E19)</f>
        <v>0</v>
      </c>
    </row>
    <row r="9" spans="1:5" s="164" customFormat="1" ht="12" customHeight="1">
      <c r="A9" s="221" t="s">
        <v>67</v>
      </c>
      <c r="B9" s="8" t="s">
        <v>196</v>
      </c>
      <c r="C9" s="286"/>
      <c r="D9" s="286"/>
      <c r="E9" s="330"/>
    </row>
    <row r="10" spans="1:5" s="164" customFormat="1" ht="12" customHeight="1">
      <c r="A10" s="222" t="s">
        <v>68</v>
      </c>
      <c r="B10" s="6" t="s">
        <v>197</v>
      </c>
      <c r="C10" s="128"/>
      <c r="D10" s="128"/>
      <c r="E10" s="278"/>
    </row>
    <row r="11" spans="1:5" s="164" customFormat="1" ht="12" customHeight="1">
      <c r="A11" s="222" t="s">
        <v>69</v>
      </c>
      <c r="B11" s="6" t="s">
        <v>198</v>
      </c>
      <c r="C11" s="128"/>
      <c r="D11" s="128"/>
      <c r="E11" s="278"/>
    </row>
    <row r="12" spans="1:5" s="164" customFormat="1" ht="12" customHeight="1">
      <c r="A12" s="222" t="s">
        <v>70</v>
      </c>
      <c r="B12" s="6" t="s">
        <v>199</v>
      </c>
      <c r="C12" s="128"/>
      <c r="D12" s="128"/>
      <c r="E12" s="278"/>
    </row>
    <row r="13" spans="1:5" s="164" customFormat="1" ht="12" customHeight="1">
      <c r="A13" s="222" t="s">
        <v>99</v>
      </c>
      <c r="B13" s="6" t="s">
        <v>200</v>
      </c>
      <c r="C13" s="128"/>
      <c r="D13" s="128"/>
      <c r="E13" s="278"/>
    </row>
    <row r="14" spans="1:5" s="164" customFormat="1" ht="12" customHeight="1">
      <c r="A14" s="222" t="s">
        <v>71</v>
      </c>
      <c r="B14" s="6" t="s">
        <v>318</v>
      </c>
      <c r="C14" s="128"/>
      <c r="D14" s="128"/>
      <c r="E14" s="278"/>
    </row>
    <row r="15" spans="1:5" s="164" customFormat="1" ht="12" customHeight="1">
      <c r="A15" s="222" t="s">
        <v>72</v>
      </c>
      <c r="B15" s="5" t="s">
        <v>319</v>
      </c>
      <c r="C15" s="128"/>
      <c r="D15" s="128"/>
      <c r="E15" s="278"/>
    </row>
    <row r="16" spans="1:5" s="164" customFormat="1" ht="12" customHeight="1">
      <c r="A16" s="222" t="s">
        <v>80</v>
      </c>
      <c r="B16" s="6" t="s">
        <v>203</v>
      </c>
      <c r="C16" s="284"/>
      <c r="D16" s="284"/>
      <c r="E16" s="282"/>
    </row>
    <row r="17" spans="1:5" s="229" customFormat="1" ht="12" customHeight="1">
      <c r="A17" s="222" t="s">
        <v>81</v>
      </c>
      <c r="B17" s="6" t="s">
        <v>204</v>
      </c>
      <c r="C17" s="128"/>
      <c r="D17" s="128"/>
      <c r="E17" s="278"/>
    </row>
    <row r="18" spans="1:5" s="229" customFormat="1" ht="12" customHeight="1">
      <c r="A18" s="222" t="s">
        <v>82</v>
      </c>
      <c r="B18" s="6" t="s">
        <v>351</v>
      </c>
      <c r="C18" s="130"/>
      <c r="D18" s="130"/>
      <c r="E18" s="279"/>
    </row>
    <row r="19" spans="1:5" s="229" customFormat="1" ht="12" customHeight="1" thickBot="1">
      <c r="A19" s="222" t="s">
        <v>83</v>
      </c>
      <c r="B19" s="5" t="s">
        <v>205</v>
      </c>
      <c r="C19" s="130"/>
      <c r="D19" s="130"/>
      <c r="E19" s="279"/>
    </row>
    <row r="20" spans="1:5" s="164" customFormat="1" ht="12" customHeight="1" thickBot="1">
      <c r="A20" s="77" t="s">
        <v>10</v>
      </c>
      <c r="B20" s="87" t="s">
        <v>320</v>
      </c>
      <c r="C20" s="131">
        <f>SUM(C21:C23)</f>
        <v>0</v>
      </c>
      <c r="D20" s="131">
        <f>SUM(D21:D23)</f>
        <v>0</v>
      </c>
      <c r="E20" s="159">
        <f>SUM(E21:E23)</f>
        <v>0</v>
      </c>
    </row>
    <row r="21" spans="1:5" s="229" customFormat="1" ht="12" customHeight="1">
      <c r="A21" s="222" t="s">
        <v>73</v>
      </c>
      <c r="B21" s="7" t="s">
        <v>178</v>
      </c>
      <c r="C21" s="128"/>
      <c r="D21" s="128"/>
      <c r="E21" s="278"/>
    </row>
    <row r="22" spans="1:5" s="229" customFormat="1" ht="12" customHeight="1">
      <c r="A22" s="222" t="s">
        <v>74</v>
      </c>
      <c r="B22" s="6" t="s">
        <v>321</v>
      </c>
      <c r="C22" s="128"/>
      <c r="D22" s="128"/>
      <c r="E22" s="278"/>
    </row>
    <row r="23" spans="1:5" s="229" customFormat="1" ht="12" customHeight="1">
      <c r="A23" s="222" t="s">
        <v>75</v>
      </c>
      <c r="B23" s="6" t="s">
        <v>322</v>
      </c>
      <c r="C23" s="128"/>
      <c r="D23" s="128"/>
      <c r="E23" s="278"/>
    </row>
    <row r="24" spans="1:5" s="229" customFormat="1" ht="12" customHeight="1" thickBot="1">
      <c r="A24" s="222" t="s">
        <v>76</v>
      </c>
      <c r="B24" s="6" t="s">
        <v>424</v>
      </c>
      <c r="C24" s="128"/>
      <c r="D24" s="128"/>
      <c r="E24" s="278"/>
    </row>
    <row r="25" spans="1:5" s="229" customFormat="1" ht="12" customHeight="1" thickBot="1">
      <c r="A25" s="82" t="s">
        <v>11</v>
      </c>
      <c r="B25" s="52" t="s">
        <v>116</v>
      </c>
      <c r="C25" s="332"/>
      <c r="D25" s="332"/>
      <c r="E25" s="158"/>
    </row>
    <row r="26" spans="1:5" s="229" customFormat="1" ht="12" customHeight="1" thickBot="1">
      <c r="A26" s="82" t="s">
        <v>12</v>
      </c>
      <c r="B26" s="52" t="s">
        <v>425</v>
      </c>
      <c r="C26" s="131">
        <f>+C27+C28+C29</f>
        <v>0</v>
      </c>
      <c r="D26" s="131">
        <f>+D27+D28+D29</f>
        <v>0</v>
      </c>
      <c r="E26" s="159">
        <f>+E27+E28+E29</f>
        <v>0</v>
      </c>
    </row>
    <row r="27" spans="1:5" s="229" customFormat="1" ht="12" customHeight="1">
      <c r="A27" s="223" t="s">
        <v>187</v>
      </c>
      <c r="B27" s="224" t="s">
        <v>183</v>
      </c>
      <c r="C27" s="285"/>
      <c r="D27" s="285"/>
      <c r="E27" s="283"/>
    </row>
    <row r="28" spans="1:5" s="229" customFormat="1" ht="12" customHeight="1">
      <c r="A28" s="223" t="s">
        <v>188</v>
      </c>
      <c r="B28" s="224" t="s">
        <v>321</v>
      </c>
      <c r="C28" s="128"/>
      <c r="D28" s="128"/>
      <c r="E28" s="278"/>
    </row>
    <row r="29" spans="1:5" s="229" customFormat="1" ht="12" customHeight="1">
      <c r="A29" s="223" t="s">
        <v>189</v>
      </c>
      <c r="B29" s="225" t="s">
        <v>324</v>
      </c>
      <c r="C29" s="128"/>
      <c r="D29" s="128"/>
      <c r="E29" s="278"/>
    </row>
    <row r="30" spans="1:5" s="229" customFormat="1" ht="12" customHeight="1" thickBot="1">
      <c r="A30" s="222" t="s">
        <v>190</v>
      </c>
      <c r="B30" s="57" t="s">
        <v>426</v>
      </c>
      <c r="C30" s="43"/>
      <c r="D30" s="43"/>
      <c r="E30" s="331"/>
    </row>
    <row r="31" spans="1:5" s="229" customFormat="1" ht="12" customHeight="1" thickBot="1">
      <c r="A31" s="82" t="s">
        <v>13</v>
      </c>
      <c r="B31" s="52" t="s">
        <v>325</v>
      </c>
      <c r="C31" s="131">
        <f>+C32+C33+C34</f>
        <v>0</v>
      </c>
      <c r="D31" s="131">
        <f>+D32+D33+D34</f>
        <v>0</v>
      </c>
      <c r="E31" s="159">
        <f>+E32+E33+E34</f>
        <v>0</v>
      </c>
    </row>
    <row r="32" spans="1:5" s="229" customFormat="1" ht="12" customHeight="1">
      <c r="A32" s="223" t="s">
        <v>60</v>
      </c>
      <c r="B32" s="224" t="s">
        <v>210</v>
      </c>
      <c r="C32" s="285"/>
      <c r="D32" s="285"/>
      <c r="E32" s="283"/>
    </row>
    <row r="33" spans="1:5" s="229" customFormat="1" ht="12" customHeight="1">
      <c r="A33" s="223" t="s">
        <v>61</v>
      </c>
      <c r="B33" s="225" t="s">
        <v>211</v>
      </c>
      <c r="C33" s="132"/>
      <c r="D33" s="132"/>
      <c r="E33" s="280"/>
    </row>
    <row r="34" spans="1:5" s="229" customFormat="1" ht="12" customHeight="1" thickBot="1">
      <c r="A34" s="222" t="s">
        <v>62</v>
      </c>
      <c r="B34" s="57" t="s">
        <v>212</v>
      </c>
      <c r="C34" s="43"/>
      <c r="D34" s="43"/>
      <c r="E34" s="331"/>
    </row>
    <row r="35" spans="1:5" s="164" customFormat="1" ht="12" customHeight="1" thickBot="1">
      <c r="A35" s="82" t="s">
        <v>14</v>
      </c>
      <c r="B35" s="52" t="s">
        <v>295</v>
      </c>
      <c r="C35" s="332"/>
      <c r="D35" s="332"/>
      <c r="E35" s="158"/>
    </row>
    <row r="36" spans="1:5" s="164" customFormat="1" ht="12" customHeight="1" thickBot="1">
      <c r="A36" s="82" t="s">
        <v>15</v>
      </c>
      <c r="B36" s="52" t="s">
        <v>326</v>
      </c>
      <c r="C36" s="332"/>
      <c r="D36" s="332"/>
      <c r="E36" s="158"/>
    </row>
    <row r="37" spans="1:5" s="164" customFormat="1" ht="12" customHeight="1" thickBot="1">
      <c r="A37" s="77" t="s">
        <v>16</v>
      </c>
      <c r="B37" s="52" t="s">
        <v>327</v>
      </c>
      <c r="C37" s="131">
        <f>+C8+C20+C25+C26+C31+C35+C36</f>
        <v>0</v>
      </c>
      <c r="D37" s="131">
        <f>+D8+D20+D25+D26+D31+D35+D36</f>
        <v>0</v>
      </c>
      <c r="E37" s="159">
        <f>+E8+E20+E25+E26+E31+E35+E36</f>
        <v>0</v>
      </c>
    </row>
    <row r="38" spans="1:5" s="164" customFormat="1" ht="12" customHeight="1" thickBot="1">
      <c r="A38" s="88" t="s">
        <v>17</v>
      </c>
      <c r="B38" s="52" t="s">
        <v>328</v>
      </c>
      <c r="C38" s="131">
        <f>+C39+C40+C41</f>
        <v>0</v>
      </c>
      <c r="D38" s="131">
        <f>+D39+D40+D41</f>
        <v>0</v>
      </c>
      <c r="E38" s="159">
        <f>+E39+E40+E41</f>
        <v>0</v>
      </c>
    </row>
    <row r="39" spans="1:5" s="164" customFormat="1" ht="12" customHeight="1">
      <c r="A39" s="223" t="s">
        <v>329</v>
      </c>
      <c r="B39" s="224" t="s">
        <v>160</v>
      </c>
      <c r="C39" s="285"/>
      <c r="D39" s="285"/>
      <c r="E39" s="283"/>
    </row>
    <row r="40" spans="1:5" s="164" customFormat="1" ht="12" customHeight="1">
      <c r="A40" s="223" t="s">
        <v>330</v>
      </c>
      <c r="B40" s="225" t="s">
        <v>2</v>
      </c>
      <c r="C40" s="132"/>
      <c r="D40" s="132"/>
      <c r="E40" s="280"/>
    </row>
    <row r="41" spans="1:5" s="229" customFormat="1" ht="12" customHeight="1" thickBot="1">
      <c r="A41" s="222" t="s">
        <v>331</v>
      </c>
      <c r="B41" s="57" t="s">
        <v>332</v>
      </c>
      <c r="C41" s="43"/>
      <c r="D41" s="43"/>
      <c r="E41" s="331"/>
    </row>
    <row r="42" spans="1:5" s="229" customFormat="1" ht="15" customHeight="1" thickBot="1">
      <c r="A42" s="88" t="s">
        <v>18</v>
      </c>
      <c r="B42" s="89" t="s">
        <v>333</v>
      </c>
      <c r="C42" s="333">
        <f>+C37+C38</f>
        <v>0</v>
      </c>
      <c r="D42" s="333">
        <f>+D37+D38</f>
        <v>0</v>
      </c>
      <c r="E42" s="162">
        <f>+E37+E38</f>
        <v>0</v>
      </c>
    </row>
    <row r="43" spans="1:3" s="229" customFormat="1" ht="15" customHeight="1">
      <c r="A43" s="90"/>
      <c r="B43" s="91"/>
      <c r="C43" s="160"/>
    </row>
    <row r="44" spans="1:3" ht="13.5" thickBot="1">
      <c r="A44" s="92"/>
      <c r="B44" s="93"/>
      <c r="C44" s="161"/>
    </row>
    <row r="45" spans="1:5" s="228" customFormat="1" ht="16.5" customHeight="1" thickBot="1">
      <c r="A45" s="566" t="s">
        <v>44</v>
      </c>
      <c r="B45" s="567"/>
      <c r="C45" s="567"/>
      <c r="D45" s="567"/>
      <c r="E45" s="568"/>
    </row>
    <row r="46" spans="1:5" s="230" customFormat="1" ht="12" customHeight="1" thickBot="1">
      <c r="A46" s="82" t="s">
        <v>9</v>
      </c>
      <c r="B46" s="52" t="s">
        <v>334</v>
      </c>
      <c r="C46" s="131">
        <f>SUM(C47:C51)</f>
        <v>0</v>
      </c>
      <c r="D46" s="131">
        <f>SUM(D47:D51)</f>
        <v>0</v>
      </c>
      <c r="E46" s="159">
        <f>SUM(E47:E51)</f>
        <v>0</v>
      </c>
    </row>
    <row r="47" spans="1:5" ht="12" customHeight="1">
      <c r="A47" s="222" t="s">
        <v>67</v>
      </c>
      <c r="B47" s="7" t="s">
        <v>38</v>
      </c>
      <c r="C47" s="285"/>
      <c r="D47" s="285"/>
      <c r="E47" s="283"/>
    </row>
    <row r="48" spans="1:5" ht="12" customHeight="1">
      <c r="A48" s="222" t="s">
        <v>68</v>
      </c>
      <c r="B48" s="6" t="s">
        <v>125</v>
      </c>
      <c r="C48" s="42"/>
      <c r="D48" s="42"/>
      <c r="E48" s="281"/>
    </row>
    <row r="49" spans="1:5" ht="12" customHeight="1">
      <c r="A49" s="222" t="s">
        <v>69</v>
      </c>
      <c r="B49" s="6" t="s">
        <v>95</v>
      </c>
      <c r="C49" s="42"/>
      <c r="D49" s="42"/>
      <c r="E49" s="281"/>
    </row>
    <row r="50" spans="1:5" ht="12" customHeight="1">
      <c r="A50" s="222" t="s">
        <v>70</v>
      </c>
      <c r="B50" s="6" t="s">
        <v>126</v>
      </c>
      <c r="C50" s="42"/>
      <c r="D50" s="42"/>
      <c r="E50" s="281"/>
    </row>
    <row r="51" spans="1:5" ht="12" customHeight="1" thickBot="1">
      <c r="A51" s="222" t="s">
        <v>99</v>
      </c>
      <c r="B51" s="6" t="s">
        <v>127</v>
      </c>
      <c r="C51" s="42"/>
      <c r="D51" s="42"/>
      <c r="E51" s="281"/>
    </row>
    <row r="52" spans="1:5" ht="12" customHeight="1" thickBot="1">
      <c r="A52" s="82" t="s">
        <v>10</v>
      </c>
      <c r="B52" s="52" t="s">
        <v>335</v>
      </c>
      <c r="C52" s="131">
        <f>SUM(C53:C55)</f>
        <v>0</v>
      </c>
      <c r="D52" s="131">
        <f>SUM(D53:D55)</f>
        <v>0</v>
      </c>
      <c r="E52" s="159">
        <f>SUM(E53:E55)</f>
        <v>0</v>
      </c>
    </row>
    <row r="53" spans="1:5" s="230" customFormat="1" ht="12" customHeight="1">
      <c r="A53" s="222" t="s">
        <v>73</v>
      </c>
      <c r="B53" s="7" t="s">
        <v>154</v>
      </c>
      <c r="C53" s="285"/>
      <c r="D53" s="285"/>
      <c r="E53" s="283"/>
    </row>
    <row r="54" spans="1:5" ht="12" customHeight="1">
      <c r="A54" s="222" t="s">
        <v>74</v>
      </c>
      <c r="B54" s="6" t="s">
        <v>129</v>
      </c>
      <c r="C54" s="42"/>
      <c r="D54" s="42"/>
      <c r="E54" s="281"/>
    </row>
    <row r="55" spans="1:5" ht="12" customHeight="1">
      <c r="A55" s="222" t="s">
        <v>75</v>
      </c>
      <c r="B55" s="6" t="s">
        <v>45</v>
      </c>
      <c r="C55" s="42"/>
      <c r="D55" s="42"/>
      <c r="E55" s="281"/>
    </row>
    <row r="56" spans="1:5" ht="12" customHeight="1" thickBot="1">
      <c r="A56" s="222" t="s">
        <v>76</v>
      </c>
      <c r="B56" s="6" t="s">
        <v>427</v>
      </c>
      <c r="C56" s="42"/>
      <c r="D56" s="42"/>
      <c r="E56" s="281"/>
    </row>
    <row r="57" spans="1:5" ht="12" customHeight="1" thickBot="1">
      <c r="A57" s="82" t="s">
        <v>11</v>
      </c>
      <c r="B57" s="52" t="s">
        <v>5</v>
      </c>
      <c r="C57" s="332"/>
      <c r="D57" s="332"/>
      <c r="E57" s="158"/>
    </row>
    <row r="58" spans="1:5" ht="15" customHeight="1" thickBot="1">
      <c r="A58" s="82" t="s">
        <v>12</v>
      </c>
      <c r="B58" s="94" t="s">
        <v>431</v>
      </c>
      <c r="C58" s="333">
        <f>+C46+C52+C57</f>
        <v>0</v>
      </c>
      <c r="D58" s="333">
        <f>+D46+D52+D57</f>
        <v>0</v>
      </c>
      <c r="E58" s="162">
        <f>+E46+E52+E57</f>
        <v>0</v>
      </c>
    </row>
    <row r="59" spans="3:5" ht="13.5" thickBot="1">
      <c r="C59" s="435">
        <f>C42-C58</f>
        <v>0</v>
      </c>
      <c r="D59" s="435">
        <f>D42-D58</f>
        <v>0</v>
      </c>
      <c r="E59" s="163"/>
    </row>
    <row r="60" spans="1:5" ht="15" customHeight="1" thickBot="1">
      <c r="A60" s="338" t="s">
        <v>506</v>
      </c>
      <c r="B60" s="339"/>
      <c r="C60" s="327"/>
      <c r="D60" s="327"/>
      <c r="E60" s="326"/>
    </row>
    <row r="61" spans="1:5" ht="14.25" customHeight="1" thickBot="1">
      <c r="A61" s="340" t="s">
        <v>507</v>
      </c>
      <c r="B61" s="341"/>
      <c r="C61" s="327"/>
      <c r="D61" s="327"/>
      <c r="E61" s="326"/>
    </row>
  </sheetData>
  <sheetProtection sheet="1"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view="pageBreakPreview" zoomScale="60" zoomScaleNormal="120" workbookViewId="0" topLeftCell="A1">
      <selection activeCell="B2" sqref="B2:D2"/>
    </sheetView>
  </sheetViews>
  <sheetFormatPr defaultColWidth="9.00390625" defaultRowHeight="12.75"/>
  <cols>
    <col min="1" max="1" width="13.875" style="95" customWidth="1"/>
    <col min="2" max="2" width="54.50390625" style="96" customWidth="1"/>
    <col min="3" max="5" width="15.875" style="96" customWidth="1"/>
    <col min="6" max="16384" width="9.375" style="96" customWidth="1"/>
  </cols>
  <sheetData>
    <row r="1" spans="1:5" s="86" customFormat="1" ht="16.5" thickBot="1">
      <c r="A1" s="379"/>
      <c r="B1" s="570" t="str">
        <f>CONCATENATE("6.3. melléklet ",IB_ALAPADATOK!A7," ",IB_ALAPADATOK!B7," ",IB_ALAPADATOK!C7," ",IB_ALAPADATOK!D7)</f>
        <v>6.3. melléklet a 2020. III. negyedévi költségvetési tájékoztatóhoz</v>
      </c>
      <c r="C1" s="571"/>
      <c r="D1" s="571"/>
      <c r="E1" s="571"/>
    </row>
    <row r="2" spans="1:5" s="226" customFormat="1" ht="25.5" customHeight="1" thickBot="1">
      <c r="A2" s="380" t="s">
        <v>473</v>
      </c>
      <c r="B2" s="572" t="str">
        <f>CONCATENATE('[2]IB_ALAPADATOK'!B15)</f>
        <v>Balatonvilágosi Szivárvány Óvoda</v>
      </c>
      <c r="C2" s="573"/>
      <c r="D2" s="574"/>
      <c r="E2" s="381" t="s">
        <v>47</v>
      </c>
    </row>
    <row r="3" spans="1:5" s="226" customFormat="1" ht="24.75" thickBot="1">
      <c r="A3" s="380" t="s">
        <v>138</v>
      </c>
      <c r="B3" s="572" t="s">
        <v>317</v>
      </c>
      <c r="C3" s="573"/>
      <c r="D3" s="574"/>
      <c r="E3" s="381" t="s">
        <v>42</v>
      </c>
    </row>
    <row r="4" spans="1:5" s="227" customFormat="1" ht="15.75" customHeight="1" thickBot="1">
      <c r="A4" s="382"/>
      <c r="B4" s="382"/>
      <c r="C4" s="383"/>
      <c r="D4" s="384"/>
      <c r="E4" s="383" t="str">
        <f>'[2]IB_6.2.3.sz.mell'!E4</f>
        <v> Forintban!</v>
      </c>
    </row>
    <row r="5" spans="1:5" ht="24.75" thickBot="1">
      <c r="A5" s="385" t="s">
        <v>139</v>
      </c>
      <c r="B5" s="386" t="s">
        <v>505</v>
      </c>
      <c r="C5" s="386" t="s">
        <v>469</v>
      </c>
      <c r="D5" s="387" t="s">
        <v>470</v>
      </c>
      <c r="E5" s="368" t="str">
        <f>+CONCATENATE("Teljesítés",CHAR(10),LEFT('[2]IB_ÖSSZEFÜGGÉSEK'!A6,4),". IX. 30.")</f>
        <v>Teljesítés
2020. IX. 30.</v>
      </c>
    </row>
    <row r="6" spans="1:5" s="228" customFormat="1" ht="12.75" customHeight="1" thickBot="1">
      <c r="A6" s="418" t="s">
        <v>402</v>
      </c>
      <c r="B6" s="419" t="s">
        <v>403</v>
      </c>
      <c r="C6" s="419" t="s">
        <v>404</v>
      </c>
      <c r="D6" s="420" t="s">
        <v>406</v>
      </c>
      <c r="E6" s="421" t="s">
        <v>405</v>
      </c>
    </row>
    <row r="7" spans="1:5" s="228" customFormat="1" ht="15.75" customHeight="1" thickBot="1">
      <c r="A7" s="566" t="s">
        <v>43</v>
      </c>
      <c r="B7" s="567"/>
      <c r="C7" s="567"/>
      <c r="D7" s="567"/>
      <c r="E7" s="568"/>
    </row>
    <row r="8" spans="1:5" s="164" customFormat="1" ht="12" customHeight="1" thickBot="1">
      <c r="A8" s="77" t="s">
        <v>9</v>
      </c>
      <c r="B8" s="87" t="s">
        <v>423</v>
      </c>
      <c r="C8" s="131">
        <f>SUM(C9:C19)</f>
        <v>1267</v>
      </c>
      <c r="D8" s="131">
        <f>SUM(D9:D19)</f>
        <v>1267</v>
      </c>
      <c r="E8" s="133">
        <f>SUM(E9:E19)</f>
        <v>2449</v>
      </c>
    </row>
    <row r="9" spans="1:5" s="164" customFormat="1" ht="12" customHeight="1">
      <c r="A9" s="221" t="s">
        <v>67</v>
      </c>
      <c r="B9" s="8" t="s">
        <v>196</v>
      </c>
      <c r="C9" s="452"/>
      <c r="D9" s="452"/>
      <c r="E9" s="330"/>
    </row>
    <row r="10" spans="1:5" s="164" customFormat="1" ht="12" customHeight="1">
      <c r="A10" s="222" t="s">
        <v>68</v>
      </c>
      <c r="B10" s="6" t="s">
        <v>197</v>
      </c>
      <c r="C10" s="453"/>
      <c r="D10" s="453"/>
      <c r="E10" s="278"/>
    </row>
    <row r="11" spans="1:5" s="164" customFormat="1" ht="12" customHeight="1">
      <c r="A11" s="222" t="s">
        <v>69</v>
      </c>
      <c r="B11" s="6" t="s">
        <v>198</v>
      </c>
      <c r="C11" s="453"/>
      <c r="D11" s="453"/>
      <c r="E11" s="278"/>
    </row>
    <row r="12" spans="1:5" s="164" customFormat="1" ht="12" customHeight="1">
      <c r="A12" s="222" t="s">
        <v>70</v>
      </c>
      <c r="B12" s="6" t="s">
        <v>199</v>
      </c>
      <c r="C12" s="453"/>
      <c r="D12" s="453"/>
      <c r="E12" s="278"/>
    </row>
    <row r="13" spans="1:5" s="164" customFormat="1" ht="12" customHeight="1">
      <c r="A13" s="222" t="s">
        <v>99</v>
      </c>
      <c r="B13" s="6" t="s">
        <v>200</v>
      </c>
      <c r="C13" s="453"/>
      <c r="D13" s="453"/>
      <c r="E13" s="278"/>
    </row>
    <row r="14" spans="1:5" s="164" customFormat="1" ht="12" customHeight="1">
      <c r="A14" s="222" t="s">
        <v>71</v>
      </c>
      <c r="B14" s="6" t="s">
        <v>318</v>
      </c>
      <c r="C14" s="453"/>
      <c r="D14" s="453"/>
      <c r="E14" s="278"/>
    </row>
    <row r="15" spans="1:5" s="164" customFormat="1" ht="12" customHeight="1">
      <c r="A15" s="222" t="s">
        <v>72</v>
      </c>
      <c r="B15" s="5" t="s">
        <v>319</v>
      </c>
      <c r="C15" s="453"/>
      <c r="D15" s="453"/>
      <c r="E15" s="278"/>
    </row>
    <row r="16" spans="1:5" s="164" customFormat="1" ht="12" customHeight="1">
      <c r="A16" s="222" t="s">
        <v>80</v>
      </c>
      <c r="B16" s="6" t="s">
        <v>203</v>
      </c>
      <c r="C16" s="453"/>
      <c r="D16" s="453"/>
      <c r="E16" s="282">
        <v>3</v>
      </c>
    </row>
    <row r="17" spans="1:5" s="229" customFormat="1" ht="12" customHeight="1">
      <c r="A17" s="222" t="s">
        <v>81</v>
      </c>
      <c r="B17" s="6" t="s">
        <v>204</v>
      </c>
      <c r="C17" s="453"/>
      <c r="D17" s="453"/>
      <c r="E17" s="278"/>
    </row>
    <row r="18" spans="1:5" s="229" customFormat="1" ht="12" customHeight="1">
      <c r="A18" s="222" t="s">
        <v>82</v>
      </c>
      <c r="B18" s="6" t="s">
        <v>351</v>
      </c>
      <c r="C18" s="453"/>
      <c r="D18" s="453"/>
      <c r="E18" s="279"/>
    </row>
    <row r="19" spans="1:5" s="229" customFormat="1" ht="12" customHeight="1" thickBot="1">
      <c r="A19" s="222" t="s">
        <v>83</v>
      </c>
      <c r="B19" s="5" t="s">
        <v>205</v>
      </c>
      <c r="C19" s="454">
        <v>1267</v>
      </c>
      <c r="D19" s="454">
        <v>1267</v>
      </c>
      <c r="E19" s="279">
        <v>2446</v>
      </c>
    </row>
    <row r="20" spans="1:5" s="164" customFormat="1" ht="12" customHeight="1" thickBot="1">
      <c r="A20" s="77" t="s">
        <v>10</v>
      </c>
      <c r="B20" s="87" t="s">
        <v>320</v>
      </c>
      <c r="C20" s="131">
        <f>SUM(C21:C23)</f>
        <v>0</v>
      </c>
      <c r="D20" s="131">
        <f>SUM(D21:D23)</f>
        <v>0</v>
      </c>
      <c r="E20" s="159">
        <f>SUM(E21:E23)</f>
        <v>0</v>
      </c>
    </row>
    <row r="21" spans="1:5" s="229" customFormat="1" ht="12" customHeight="1">
      <c r="A21" s="222" t="s">
        <v>73</v>
      </c>
      <c r="B21" s="7" t="s">
        <v>178</v>
      </c>
      <c r="C21" s="455"/>
      <c r="D21" s="455"/>
      <c r="E21" s="278"/>
    </row>
    <row r="22" spans="1:5" s="229" customFormat="1" ht="12" customHeight="1">
      <c r="A22" s="222" t="s">
        <v>74</v>
      </c>
      <c r="B22" s="6" t="s">
        <v>321</v>
      </c>
      <c r="C22" s="453"/>
      <c r="D22" s="453"/>
      <c r="E22" s="278"/>
    </row>
    <row r="23" spans="1:5" s="229" customFormat="1" ht="12" customHeight="1">
      <c r="A23" s="222" t="s">
        <v>75</v>
      </c>
      <c r="B23" s="6" t="s">
        <v>322</v>
      </c>
      <c r="C23" s="453"/>
      <c r="D23" s="453"/>
      <c r="E23" s="278"/>
    </row>
    <row r="24" spans="1:5" s="229" customFormat="1" ht="12" customHeight="1" thickBot="1">
      <c r="A24" s="222" t="s">
        <v>76</v>
      </c>
      <c r="B24" s="6" t="s">
        <v>428</v>
      </c>
      <c r="C24" s="454"/>
      <c r="D24" s="454"/>
      <c r="E24" s="278"/>
    </row>
    <row r="25" spans="1:5" s="229" customFormat="1" ht="12" customHeight="1" thickBot="1">
      <c r="A25" s="82" t="s">
        <v>11</v>
      </c>
      <c r="B25" s="52" t="s">
        <v>116</v>
      </c>
      <c r="C25" s="456"/>
      <c r="D25" s="456"/>
      <c r="E25" s="158"/>
    </row>
    <row r="26" spans="1:5" s="229" customFormat="1" ht="12" customHeight="1" thickBot="1">
      <c r="A26" s="82" t="s">
        <v>12</v>
      </c>
      <c r="B26" s="52" t="s">
        <v>323</v>
      </c>
      <c r="C26" s="457">
        <f>C27+C28</f>
        <v>0</v>
      </c>
      <c r="D26" s="131">
        <f>D27+D28</f>
        <v>0</v>
      </c>
      <c r="E26" s="159">
        <f>+E27+E28</f>
        <v>0</v>
      </c>
    </row>
    <row r="27" spans="1:5" s="229" customFormat="1" ht="12" customHeight="1">
      <c r="A27" s="223" t="s">
        <v>187</v>
      </c>
      <c r="B27" s="224" t="s">
        <v>321</v>
      </c>
      <c r="C27" s="459"/>
      <c r="D27" s="459"/>
      <c r="E27" s="283"/>
    </row>
    <row r="28" spans="1:5" s="229" customFormat="1" ht="22.5">
      <c r="A28" s="223" t="s">
        <v>188</v>
      </c>
      <c r="B28" s="225" t="s">
        <v>324</v>
      </c>
      <c r="C28" s="459"/>
      <c r="D28" s="459"/>
      <c r="E28" s="280"/>
    </row>
    <row r="29" spans="1:5" s="229" customFormat="1" ht="12" customHeight="1" thickBot="1">
      <c r="A29" s="222" t="s">
        <v>189</v>
      </c>
      <c r="B29" s="57" t="s">
        <v>429</v>
      </c>
      <c r="C29" s="460"/>
      <c r="D29" s="460"/>
      <c r="E29" s="331"/>
    </row>
    <row r="30" spans="1:5" s="229" customFormat="1" ht="12" customHeight="1" thickBot="1">
      <c r="A30" s="82" t="s">
        <v>13</v>
      </c>
      <c r="B30" s="52" t="s">
        <v>325</v>
      </c>
      <c r="C30" s="457">
        <f>+C31+C32+C33</f>
        <v>0</v>
      </c>
      <c r="D30" s="131">
        <f>+D31+D32+D33</f>
        <v>0</v>
      </c>
      <c r="E30" s="159">
        <f>+E31+E32+E33</f>
        <v>0</v>
      </c>
    </row>
    <row r="31" spans="1:5" s="229" customFormat="1" ht="12" customHeight="1">
      <c r="A31" s="223" t="s">
        <v>60</v>
      </c>
      <c r="B31" s="224" t="s">
        <v>210</v>
      </c>
      <c r="C31" s="458"/>
      <c r="D31" s="458"/>
      <c r="E31" s="283"/>
    </row>
    <row r="32" spans="1:5" s="229" customFormat="1" ht="12" customHeight="1">
      <c r="A32" s="223" t="s">
        <v>61</v>
      </c>
      <c r="B32" s="225" t="s">
        <v>211</v>
      </c>
      <c r="C32" s="459"/>
      <c r="D32" s="459"/>
      <c r="E32" s="280"/>
    </row>
    <row r="33" spans="1:5" s="229" customFormat="1" ht="12" customHeight="1" thickBot="1">
      <c r="A33" s="222" t="s">
        <v>62</v>
      </c>
      <c r="B33" s="57" t="s">
        <v>212</v>
      </c>
      <c r="C33" s="460"/>
      <c r="D33" s="460"/>
      <c r="E33" s="331"/>
    </row>
    <row r="34" spans="1:5" s="164" customFormat="1" ht="12" customHeight="1" thickBot="1">
      <c r="A34" s="82" t="s">
        <v>14</v>
      </c>
      <c r="B34" s="52" t="s">
        <v>295</v>
      </c>
      <c r="C34" s="456"/>
      <c r="D34" s="456"/>
      <c r="E34" s="158"/>
    </row>
    <row r="35" spans="1:5" s="164" customFormat="1" ht="12" customHeight="1" thickBot="1">
      <c r="A35" s="82" t="s">
        <v>15</v>
      </c>
      <c r="B35" s="52" t="s">
        <v>326</v>
      </c>
      <c r="C35" s="456"/>
      <c r="D35" s="456"/>
      <c r="E35" s="158"/>
    </row>
    <row r="36" spans="1:5" s="164" customFormat="1" ht="12" customHeight="1" thickBot="1">
      <c r="A36" s="77" t="s">
        <v>16</v>
      </c>
      <c r="B36" s="52" t="s">
        <v>430</v>
      </c>
      <c r="C36" s="457">
        <f>+C8+C20+C25+C26+C30+C34+C35</f>
        <v>1267</v>
      </c>
      <c r="D36" s="131">
        <f>+D8+D20+D25+D26+D30+D34+D35</f>
        <v>1267</v>
      </c>
      <c r="E36" s="159">
        <f>+E8+E20+E25+E26+E30+E34+E35</f>
        <v>2449</v>
      </c>
    </row>
    <row r="37" spans="1:5" s="164" customFormat="1" ht="12" customHeight="1" thickBot="1">
      <c r="A37" s="88" t="s">
        <v>17</v>
      </c>
      <c r="B37" s="52" t="s">
        <v>328</v>
      </c>
      <c r="C37" s="457">
        <f>+C38+C39+C40</f>
        <v>48598787</v>
      </c>
      <c r="D37" s="131">
        <f>+D38+D39+D40</f>
        <v>49233787</v>
      </c>
      <c r="E37" s="159">
        <f>+E38+E39+E40</f>
        <v>40366685</v>
      </c>
    </row>
    <row r="38" spans="1:5" s="164" customFormat="1" ht="12" customHeight="1">
      <c r="A38" s="223" t="s">
        <v>329</v>
      </c>
      <c r="B38" s="224" t="s">
        <v>160</v>
      </c>
      <c r="C38" s="458">
        <v>1806538</v>
      </c>
      <c r="D38" s="458">
        <v>3023685</v>
      </c>
      <c r="E38" s="283">
        <v>3023685</v>
      </c>
    </row>
    <row r="39" spans="1:5" s="164" customFormat="1" ht="12" customHeight="1">
      <c r="A39" s="223" t="s">
        <v>330</v>
      </c>
      <c r="B39" s="225" t="s">
        <v>2</v>
      </c>
      <c r="C39" s="459"/>
      <c r="D39" s="459"/>
      <c r="E39" s="280"/>
    </row>
    <row r="40" spans="1:5" s="229" customFormat="1" ht="12" customHeight="1" thickBot="1">
      <c r="A40" s="222" t="s">
        <v>331</v>
      </c>
      <c r="B40" s="57" t="s">
        <v>332</v>
      </c>
      <c r="C40" s="461">
        <v>46792249</v>
      </c>
      <c r="D40" s="461">
        <v>46210102</v>
      </c>
      <c r="E40" s="331">
        <v>37343000</v>
      </c>
    </row>
    <row r="41" spans="1:5" s="229" customFormat="1" ht="15" customHeight="1" thickBot="1">
      <c r="A41" s="88" t="s">
        <v>18</v>
      </c>
      <c r="B41" s="89" t="s">
        <v>333</v>
      </c>
      <c r="C41" s="457">
        <f>+C36+C37</f>
        <v>48600054</v>
      </c>
      <c r="D41" s="131">
        <f>+D36+D37</f>
        <v>49235054</v>
      </c>
      <c r="E41" s="162">
        <f>+E36+E37</f>
        <v>40369134</v>
      </c>
    </row>
    <row r="42" spans="1:3" s="229" customFormat="1" ht="15" customHeight="1">
      <c r="A42" s="90"/>
      <c r="B42" s="91"/>
      <c r="C42" s="160"/>
    </row>
    <row r="43" spans="1:3" ht="13.5" thickBot="1">
      <c r="A43" s="92"/>
      <c r="B43" s="93"/>
      <c r="C43" s="161"/>
    </row>
    <row r="44" spans="1:5" s="228" customFormat="1" ht="16.5" customHeight="1" thickBot="1">
      <c r="A44" s="566" t="s">
        <v>44</v>
      </c>
      <c r="B44" s="567"/>
      <c r="C44" s="567"/>
      <c r="D44" s="567"/>
      <c r="E44" s="568"/>
    </row>
    <row r="45" spans="1:5" s="230" customFormat="1" ht="12" customHeight="1" thickBot="1">
      <c r="A45" s="82" t="s">
        <v>9</v>
      </c>
      <c r="B45" s="52" t="s">
        <v>334</v>
      </c>
      <c r="C45" s="462">
        <f>SUM(C46:C50)</f>
        <v>47698354</v>
      </c>
      <c r="D45" s="184">
        <f>SUM(D46:D50)</f>
        <v>48333354</v>
      </c>
      <c r="E45" s="159">
        <f>SUM(E46:E50)</f>
        <v>31825192</v>
      </c>
    </row>
    <row r="46" spans="1:5" ht="12" customHeight="1">
      <c r="A46" s="222" t="s">
        <v>67</v>
      </c>
      <c r="B46" s="7" t="s">
        <v>38</v>
      </c>
      <c r="C46" s="463">
        <v>35818615</v>
      </c>
      <c r="D46" s="485">
        <v>36098615</v>
      </c>
      <c r="E46" s="283">
        <v>23756637</v>
      </c>
    </row>
    <row r="47" spans="1:5" ht="12" customHeight="1">
      <c r="A47" s="222" t="s">
        <v>68</v>
      </c>
      <c r="B47" s="6" t="s">
        <v>125</v>
      </c>
      <c r="C47" s="464">
        <v>6456329</v>
      </c>
      <c r="D47" s="486">
        <v>6456329</v>
      </c>
      <c r="E47" s="281">
        <v>4362813</v>
      </c>
    </row>
    <row r="48" spans="1:5" ht="12" customHeight="1">
      <c r="A48" s="222" t="s">
        <v>69</v>
      </c>
      <c r="B48" s="6" t="s">
        <v>95</v>
      </c>
      <c r="C48" s="464">
        <v>5423410</v>
      </c>
      <c r="D48" s="486">
        <v>5778410</v>
      </c>
      <c r="E48" s="281">
        <v>3705742</v>
      </c>
    </row>
    <row r="49" spans="1:5" ht="12" customHeight="1">
      <c r="A49" s="222" t="s">
        <v>70</v>
      </c>
      <c r="B49" s="6" t="s">
        <v>126</v>
      </c>
      <c r="C49" s="464"/>
      <c r="D49" s="486"/>
      <c r="E49" s="281"/>
    </row>
    <row r="50" spans="1:5" ht="12" customHeight="1" thickBot="1">
      <c r="A50" s="222" t="s">
        <v>99</v>
      </c>
      <c r="B50" s="6" t="s">
        <v>127</v>
      </c>
      <c r="C50" s="464"/>
      <c r="D50" s="486"/>
      <c r="E50" s="281"/>
    </row>
    <row r="51" spans="1:5" ht="12" customHeight="1" thickBot="1">
      <c r="A51" s="82" t="s">
        <v>10</v>
      </c>
      <c r="B51" s="52" t="s">
        <v>335</v>
      </c>
      <c r="C51" s="462">
        <f>SUM(C52:C54)</f>
        <v>901700</v>
      </c>
      <c r="D51" s="184">
        <f>SUM(D52:D54)</f>
        <v>901700</v>
      </c>
      <c r="E51" s="159">
        <f>SUM(E52:E54)</f>
        <v>554692</v>
      </c>
    </row>
    <row r="52" spans="1:5" s="230" customFormat="1" ht="12" customHeight="1">
      <c r="A52" s="222" t="s">
        <v>73</v>
      </c>
      <c r="B52" s="7" t="s">
        <v>154</v>
      </c>
      <c r="C52" s="463">
        <v>901700</v>
      </c>
      <c r="D52" s="485">
        <v>901700</v>
      </c>
      <c r="E52" s="283">
        <v>554692</v>
      </c>
    </row>
    <row r="53" spans="1:5" ht="12" customHeight="1">
      <c r="A53" s="222" t="s">
        <v>74</v>
      </c>
      <c r="B53" s="6" t="s">
        <v>129</v>
      </c>
      <c r="C53" s="464"/>
      <c r="D53" s="486"/>
      <c r="E53" s="281"/>
    </row>
    <row r="54" spans="1:5" ht="12" customHeight="1">
      <c r="A54" s="222" t="s">
        <v>75</v>
      </c>
      <c r="B54" s="6" t="s">
        <v>45</v>
      </c>
      <c r="C54" s="464"/>
      <c r="D54" s="486"/>
      <c r="E54" s="281"/>
    </row>
    <row r="55" spans="1:5" ht="12" customHeight="1" thickBot="1">
      <c r="A55" s="222" t="s">
        <v>76</v>
      </c>
      <c r="B55" s="6" t="s">
        <v>427</v>
      </c>
      <c r="C55" s="464"/>
      <c r="D55" s="486"/>
      <c r="E55" s="281"/>
    </row>
    <row r="56" spans="1:5" ht="15" customHeight="1" thickBot="1">
      <c r="A56" s="82" t="s">
        <v>11</v>
      </c>
      <c r="B56" s="52" t="s">
        <v>5</v>
      </c>
      <c r="C56" s="469"/>
      <c r="D56" s="487"/>
      <c r="E56" s="158"/>
    </row>
    <row r="57" spans="1:5" ht="13.5" thickBot="1">
      <c r="A57" s="82" t="s">
        <v>12</v>
      </c>
      <c r="B57" s="94" t="s">
        <v>431</v>
      </c>
      <c r="C57" s="470">
        <f>+C45+C51+C56</f>
        <v>48600054</v>
      </c>
      <c r="D57" s="488">
        <f>+D45+D51+D56</f>
        <v>49235054</v>
      </c>
      <c r="E57" s="162">
        <f>+E45+E51+E56</f>
        <v>32379884</v>
      </c>
    </row>
    <row r="58" spans="3:4" ht="15" customHeight="1" thickBot="1">
      <c r="C58" s="435">
        <f>C41-C57</f>
        <v>0</v>
      </c>
      <c r="D58" s="493">
        <f>D41-D57</f>
        <v>0</v>
      </c>
    </row>
    <row r="59" spans="1:5" ht="14.25" customHeight="1" thickBot="1">
      <c r="A59" s="338" t="s">
        <v>506</v>
      </c>
      <c r="B59" s="339"/>
      <c r="C59" s="327"/>
      <c r="D59" s="327"/>
      <c r="E59" s="326"/>
    </row>
    <row r="60" spans="1:5" ht="13.5" thickBot="1">
      <c r="A60" s="340" t="s">
        <v>507</v>
      </c>
      <c r="B60" s="341"/>
      <c r="C60" s="327"/>
      <c r="D60" s="327"/>
      <c r="E60" s="326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view="pageBreakPreview" zoomScale="60" zoomScaleNormal="120" workbookViewId="0" topLeftCell="A1">
      <selection activeCell="B2" sqref="B2:D2"/>
    </sheetView>
  </sheetViews>
  <sheetFormatPr defaultColWidth="9.00390625" defaultRowHeight="12.75"/>
  <cols>
    <col min="1" max="1" width="13.875" style="95" customWidth="1"/>
    <col min="2" max="2" width="54.50390625" style="96" customWidth="1"/>
    <col min="3" max="5" width="15.875" style="96" customWidth="1"/>
    <col min="6" max="16384" width="9.375" style="96" customWidth="1"/>
  </cols>
  <sheetData>
    <row r="1" spans="1:5" s="86" customFormat="1" ht="16.5" thickBot="1">
      <c r="A1" s="379"/>
      <c r="B1" s="577" t="str">
        <f>CONCATENATE("6.3.1. melléklet ",IB_ALAPADATOK!A7," ",IB_ALAPADATOK!B7," ",IB_ALAPADATOK!C7," ",IB_ALAPADATOK!D7)</f>
        <v>6.3.1. melléklet a 2020. III. negyedévi költségvetési tájékoztatóhoz</v>
      </c>
      <c r="C1" s="578"/>
      <c r="D1" s="578"/>
      <c r="E1" s="578"/>
    </row>
    <row r="2" spans="1:5" s="226" customFormat="1" ht="25.5" customHeight="1" thickBot="1">
      <c r="A2" s="380" t="s">
        <v>473</v>
      </c>
      <c r="B2" s="572" t="str">
        <f>CONCATENATE('[2]IB_6.3.sz.mell'!B2:D2)</f>
        <v>Balatonvilágosi Szivárvány Óvoda</v>
      </c>
      <c r="C2" s="573"/>
      <c r="D2" s="574"/>
      <c r="E2" s="381" t="s">
        <v>47</v>
      </c>
    </row>
    <row r="3" spans="1:5" s="226" customFormat="1" ht="24.75" thickBot="1">
      <c r="A3" s="380" t="s">
        <v>138</v>
      </c>
      <c r="B3" s="572" t="s">
        <v>336</v>
      </c>
      <c r="C3" s="573"/>
      <c r="D3" s="574"/>
      <c r="E3" s="381" t="s">
        <v>46</v>
      </c>
    </row>
    <row r="4" spans="1:5" s="227" customFormat="1" ht="15.75" customHeight="1" thickBot="1">
      <c r="A4" s="382"/>
      <c r="B4" s="382"/>
      <c r="C4" s="383"/>
      <c r="D4" s="384"/>
      <c r="E4" s="383" t="str">
        <f>'[2]IB_6.3.sz.mell'!E4</f>
        <v> Forintban!</v>
      </c>
    </row>
    <row r="5" spans="1:5" ht="24.75" thickBot="1">
      <c r="A5" s="385" t="s">
        <v>139</v>
      </c>
      <c r="B5" s="386" t="s">
        <v>505</v>
      </c>
      <c r="C5" s="386" t="s">
        <v>469</v>
      </c>
      <c r="D5" s="387" t="s">
        <v>470</v>
      </c>
      <c r="E5" s="368" t="str">
        <f>+CONCATENATE("Teljesítés",CHAR(10),LEFT('[2]IB_ÖSSZEFÜGGÉSEK'!A6,4),". IX. 30.")</f>
        <v>Teljesítés
2020. IX. 30.</v>
      </c>
    </row>
    <row r="6" spans="1:5" s="228" customFormat="1" ht="12.75" customHeight="1" thickBot="1">
      <c r="A6" s="418" t="s">
        <v>402</v>
      </c>
      <c r="B6" s="419" t="s">
        <v>403</v>
      </c>
      <c r="C6" s="419" t="s">
        <v>404</v>
      </c>
      <c r="D6" s="420" t="s">
        <v>406</v>
      </c>
      <c r="E6" s="421" t="s">
        <v>405</v>
      </c>
    </row>
    <row r="7" spans="1:5" s="228" customFormat="1" ht="15.75" customHeight="1" thickBot="1">
      <c r="A7" s="566" t="s">
        <v>43</v>
      </c>
      <c r="B7" s="567"/>
      <c r="C7" s="567"/>
      <c r="D7" s="567"/>
      <c r="E7" s="568"/>
    </row>
    <row r="8" spans="1:5" s="164" customFormat="1" ht="12" customHeight="1" thickBot="1">
      <c r="A8" s="77" t="s">
        <v>9</v>
      </c>
      <c r="B8" s="87" t="s">
        <v>423</v>
      </c>
      <c r="C8" s="131">
        <f>SUM(C9:C19)</f>
        <v>1267</v>
      </c>
      <c r="D8" s="131">
        <f>SUM(D9:D19)</f>
        <v>1267</v>
      </c>
      <c r="E8" s="133">
        <f>SUM(E9:E19)</f>
        <v>2449</v>
      </c>
    </row>
    <row r="9" spans="1:5" s="164" customFormat="1" ht="12" customHeight="1">
      <c r="A9" s="221" t="s">
        <v>67</v>
      </c>
      <c r="B9" s="8" t="s">
        <v>196</v>
      </c>
      <c r="C9" s="452"/>
      <c r="D9" s="452"/>
      <c r="E9" s="330"/>
    </row>
    <row r="10" spans="1:5" s="164" customFormat="1" ht="12" customHeight="1">
      <c r="A10" s="222" t="s">
        <v>68</v>
      </c>
      <c r="B10" s="6" t="s">
        <v>197</v>
      </c>
      <c r="C10" s="453"/>
      <c r="D10" s="453"/>
      <c r="E10" s="278"/>
    </row>
    <row r="11" spans="1:5" s="164" customFormat="1" ht="12" customHeight="1">
      <c r="A11" s="222" t="s">
        <v>69</v>
      </c>
      <c r="B11" s="6" t="s">
        <v>198</v>
      </c>
      <c r="C11" s="453"/>
      <c r="D11" s="453"/>
      <c r="E11" s="278"/>
    </row>
    <row r="12" spans="1:5" s="164" customFormat="1" ht="12" customHeight="1">
      <c r="A12" s="222" t="s">
        <v>70</v>
      </c>
      <c r="B12" s="6" t="s">
        <v>199</v>
      </c>
      <c r="C12" s="453"/>
      <c r="D12" s="453"/>
      <c r="E12" s="278"/>
    </row>
    <row r="13" spans="1:5" s="164" customFormat="1" ht="12" customHeight="1">
      <c r="A13" s="222" t="s">
        <v>99</v>
      </c>
      <c r="B13" s="6" t="s">
        <v>200</v>
      </c>
      <c r="C13" s="453"/>
      <c r="D13" s="453"/>
      <c r="E13" s="278"/>
    </row>
    <row r="14" spans="1:5" s="164" customFormat="1" ht="12" customHeight="1">
      <c r="A14" s="222" t="s">
        <v>71</v>
      </c>
      <c r="B14" s="6" t="s">
        <v>318</v>
      </c>
      <c r="C14" s="453"/>
      <c r="D14" s="453"/>
      <c r="E14" s="278"/>
    </row>
    <row r="15" spans="1:5" s="164" customFormat="1" ht="12" customHeight="1">
      <c r="A15" s="222" t="s">
        <v>72</v>
      </c>
      <c r="B15" s="5" t="s">
        <v>319</v>
      </c>
      <c r="C15" s="453"/>
      <c r="D15" s="453"/>
      <c r="E15" s="278"/>
    </row>
    <row r="16" spans="1:5" s="164" customFormat="1" ht="12" customHeight="1">
      <c r="A16" s="222" t="s">
        <v>80</v>
      </c>
      <c r="B16" s="6" t="s">
        <v>203</v>
      </c>
      <c r="C16" s="453"/>
      <c r="D16" s="453"/>
      <c r="E16" s="282">
        <v>3</v>
      </c>
    </row>
    <row r="17" spans="1:5" s="229" customFormat="1" ht="12" customHeight="1">
      <c r="A17" s="222" t="s">
        <v>81</v>
      </c>
      <c r="B17" s="6" t="s">
        <v>204</v>
      </c>
      <c r="C17" s="453"/>
      <c r="D17" s="453"/>
      <c r="E17" s="278"/>
    </row>
    <row r="18" spans="1:5" s="229" customFormat="1" ht="12" customHeight="1">
      <c r="A18" s="222" t="s">
        <v>82</v>
      </c>
      <c r="B18" s="6" t="s">
        <v>351</v>
      </c>
      <c r="C18" s="453"/>
      <c r="D18" s="453"/>
      <c r="E18" s="279"/>
    </row>
    <row r="19" spans="1:5" s="229" customFormat="1" ht="12" customHeight="1" thickBot="1">
      <c r="A19" s="222" t="s">
        <v>83</v>
      </c>
      <c r="B19" s="5" t="s">
        <v>205</v>
      </c>
      <c r="C19" s="454">
        <v>1267</v>
      </c>
      <c r="D19" s="454">
        <v>1267</v>
      </c>
      <c r="E19" s="279">
        <v>2446</v>
      </c>
    </row>
    <row r="20" spans="1:5" s="164" customFormat="1" ht="12" customHeight="1" thickBot="1">
      <c r="A20" s="77" t="s">
        <v>10</v>
      </c>
      <c r="B20" s="87" t="s">
        <v>320</v>
      </c>
      <c r="C20" s="131">
        <f>SUM(C21:C23)</f>
        <v>0</v>
      </c>
      <c r="D20" s="131">
        <f>SUM(D21:D23)</f>
        <v>0</v>
      </c>
      <c r="E20" s="159">
        <f>SUM(E21:E23)</f>
        <v>0</v>
      </c>
    </row>
    <row r="21" spans="1:5" s="229" customFormat="1" ht="12" customHeight="1">
      <c r="A21" s="222" t="s">
        <v>73</v>
      </c>
      <c r="B21" s="7" t="s">
        <v>178</v>
      </c>
      <c r="C21" s="455"/>
      <c r="D21" s="455"/>
      <c r="E21" s="278"/>
    </row>
    <row r="22" spans="1:5" s="229" customFormat="1" ht="12" customHeight="1">
      <c r="A22" s="222" t="s">
        <v>74</v>
      </c>
      <c r="B22" s="6" t="s">
        <v>321</v>
      </c>
      <c r="C22" s="453"/>
      <c r="D22" s="453"/>
      <c r="E22" s="278"/>
    </row>
    <row r="23" spans="1:5" s="229" customFormat="1" ht="12" customHeight="1">
      <c r="A23" s="222" t="s">
        <v>75</v>
      </c>
      <c r="B23" s="6" t="s">
        <v>322</v>
      </c>
      <c r="C23" s="453"/>
      <c r="D23" s="453"/>
      <c r="E23" s="278"/>
    </row>
    <row r="24" spans="1:5" s="229" customFormat="1" ht="12" customHeight="1" thickBot="1">
      <c r="A24" s="222" t="s">
        <v>76</v>
      </c>
      <c r="B24" s="6" t="s">
        <v>428</v>
      </c>
      <c r="C24" s="454"/>
      <c r="D24" s="454"/>
      <c r="E24" s="278"/>
    </row>
    <row r="25" spans="1:5" s="229" customFormat="1" ht="12" customHeight="1" thickBot="1">
      <c r="A25" s="82" t="s">
        <v>11</v>
      </c>
      <c r="B25" s="52" t="s">
        <v>116</v>
      </c>
      <c r="C25" s="456"/>
      <c r="D25" s="456"/>
      <c r="E25" s="158"/>
    </row>
    <row r="26" spans="1:5" s="229" customFormat="1" ht="12" customHeight="1" thickBot="1">
      <c r="A26" s="82" t="s">
        <v>12</v>
      </c>
      <c r="B26" s="52" t="s">
        <v>323</v>
      </c>
      <c r="C26" s="457">
        <f>C27+C28</f>
        <v>0</v>
      </c>
      <c r="D26" s="131">
        <f>D27+D28</f>
        <v>0</v>
      </c>
      <c r="E26" s="159">
        <f>+E27+E28</f>
        <v>0</v>
      </c>
    </row>
    <row r="27" spans="1:5" s="229" customFormat="1" ht="12" customHeight="1">
      <c r="A27" s="223" t="s">
        <v>187</v>
      </c>
      <c r="B27" s="224" t="s">
        <v>321</v>
      </c>
      <c r="C27" s="459"/>
      <c r="D27" s="459"/>
      <c r="E27" s="283"/>
    </row>
    <row r="28" spans="1:5" s="229" customFormat="1" ht="22.5">
      <c r="A28" s="223" t="s">
        <v>188</v>
      </c>
      <c r="B28" s="225" t="s">
        <v>324</v>
      </c>
      <c r="C28" s="459"/>
      <c r="D28" s="459"/>
      <c r="E28" s="280"/>
    </row>
    <row r="29" spans="1:5" s="229" customFormat="1" ht="12" customHeight="1" thickBot="1">
      <c r="A29" s="222" t="s">
        <v>189</v>
      </c>
      <c r="B29" s="57" t="s">
        <v>429</v>
      </c>
      <c r="C29" s="460"/>
      <c r="D29" s="460"/>
      <c r="E29" s="331"/>
    </row>
    <row r="30" spans="1:5" s="229" customFormat="1" ht="12" customHeight="1" thickBot="1">
      <c r="A30" s="82" t="s">
        <v>13</v>
      </c>
      <c r="B30" s="52" t="s">
        <v>325</v>
      </c>
      <c r="C30" s="457">
        <f>+C31+C32+C33</f>
        <v>0</v>
      </c>
      <c r="D30" s="131">
        <f>+D31+D32+D33</f>
        <v>0</v>
      </c>
      <c r="E30" s="159">
        <f>+E31+E32+E33</f>
        <v>0</v>
      </c>
    </row>
    <row r="31" spans="1:5" s="229" customFormat="1" ht="12" customHeight="1">
      <c r="A31" s="223" t="s">
        <v>60</v>
      </c>
      <c r="B31" s="224" t="s">
        <v>210</v>
      </c>
      <c r="C31" s="458"/>
      <c r="D31" s="458"/>
      <c r="E31" s="283"/>
    </row>
    <row r="32" spans="1:5" s="229" customFormat="1" ht="12" customHeight="1">
      <c r="A32" s="223" t="s">
        <v>61</v>
      </c>
      <c r="B32" s="225" t="s">
        <v>211</v>
      </c>
      <c r="C32" s="459"/>
      <c r="D32" s="459"/>
      <c r="E32" s="280"/>
    </row>
    <row r="33" spans="1:5" s="229" customFormat="1" ht="12" customHeight="1" thickBot="1">
      <c r="A33" s="222" t="s">
        <v>62</v>
      </c>
      <c r="B33" s="57" t="s">
        <v>212</v>
      </c>
      <c r="C33" s="460"/>
      <c r="D33" s="460"/>
      <c r="E33" s="331"/>
    </row>
    <row r="34" spans="1:5" s="164" customFormat="1" ht="12" customHeight="1" thickBot="1">
      <c r="A34" s="82" t="s">
        <v>14</v>
      </c>
      <c r="B34" s="52" t="s">
        <v>295</v>
      </c>
      <c r="C34" s="456"/>
      <c r="D34" s="456"/>
      <c r="E34" s="158"/>
    </row>
    <row r="35" spans="1:5" s="164" customFormat="1" ht="12" customHeight="1" thickBot="1">
      <c r="A35" s="82" t="s">
        <v>15</v>
      </c>
      <c r="B35" s="52" t="s">
        <v>326</v>
      </c>
      <c r="C35" s="456"/>
      <c r="D35" s="456"/>
      <c r="E35" s="158"/>
    </row>
    <row r="36" spans="1:5" s="164" customFormat="1" ht="12" customHeight="1" thickBot="1">
      <c r="A36" s="77" t="s">
        <v>16</v>
      </c>
      <c r="B36" s="52" t="s">
        <v>430</v>
      </c>
      <c r="C36" s="457">
        <f>+C8+C20+C25+C26+C30+C34+C35</f>
        <v>1267</v>
      </c>
      <c r="D36" s="131">
        <f>+D8+D20+D25+D26+D30+D34+D35</f>
        <v>1267</v>
      </c>
      <c r="E36" s="159">
        <f>+E8+E20+E25+E26+E30+E34+E35</f>
        <v>2449</v>
      </c>
    </row>
    <row r="37" spans="1:5" s="164" customFormat="1" ht="12" customHeight="1" thickBot="1">
      <c r="A37" s="88" t="s">
        <v>17</v>
      </c>
      <c r="B37" s="52" t="s">
        <v>328</v>
      </c>
      <c r="C37" s="457">
        <f>+C38+C39+C40</f>
        <v>48598787</v>
      </c>
      <c r="D37" s="131">
        <f>+D38+D39+D40</f>
        <v>49233787</v>
      </c>
      <c r="E37" s="159">
        <f>+E38+E39+E40</f>
        <v>40366685</v>
      </c>
    </row>
    <row r="38" spans="1:5" s="164" customFormat="1" ht="12" customHeight="1">
      <c r="A38" s="223" t="s">
        <v>329</v>
      </c>
      <c r="B38" s="224" t="s">
        <v>160</v>
      </c>
      <c r="C38" s="458">
        <v>1806538</v>
      </c>
      <c r="D38" s="458">
        <v>3023685</v>
      </c>
      <c r="E38" s="283">
        <v>3023685</v>
      </c>
    </row>
    <row r="39" spans="1:5" s="164" customFormat="1" ht="12" customHeight="1">
      <c r="A39" s="223" t="s">
        <v>330</v>
      </c>
      <c r="B39" s="225" t="s">
        <v>2</v>
      </c>
      <c r="C39" s="459"/>
      <c r="D39" s="459"/>
      <c r="E39" s="280"/>
    </row>
    <row r="40" spans="1:5" s="229" customFormat="1" ht="12" customHeight="1" thickBot="1">
      <c r="A40" s="222" t="s">
        <v>331</v>
      </c>
      <c r="B40" s="57" t="s">
        <v>332</v>
      </c>
      <c r="C40" s="461">
        <v>46792249</v>
      </c>
      <c r="D40" s="461">
        <v>46210102</v>
      </c>
      <c r="E40" s="331">
        <v>37343000</v>
      </c>
    </row>
    <row r="41" spans="1:5" s="229" customFormat="1" ht="15" customHeight="1" thickBot="1">
      <c r="A41" s="88" t="s">
        <v>18</v>
      </c>
      <c r="B41" s="89" t="s">
        <v>333</v>
      </c>
      <c r="C41" s="457">
        <f>+C36+C37</f>
        <v>48600054</v>
      </c>
      <c r="D41" s="131">
        <f>+D36+D37</f>
        <v>49235054</v>
      </c>
      <c r="E41" s="162">
        <f>+E36+E37</f>
        <v>40369134</v>
      </c>
    </row>
    <row r="42" spans="1:3" s="229" customFormat="1" ht="15" customHeight="1">
      <c r="A42" s="90"/>
      <c r="B42" s="91"/>
      <c r="C42" s="160"/>
    </row>
    <row r="43" spans="1:3" ht="13.5" thickBot="1">
      <c r="A43" s="92"/>
      <c r="B43" s="93"/>
      <c r="C43" s="161"/>
    </row>
    <row r="44" spans="1:5" s="228" customFormat="1" ht="16.5" customHeight="1" thickBot="1">
      <c r="A44" s="566" t="s">
        <v>44</v>
      </c>
      <c r="B44" s="567"/>
      <c r="C44" s="567"/>
      <c r="D44" s="567"/>
      <c r="E44" s="568"/>
    </row>
    <row r="45" spans="1:5" s="230" customFormat="1" ht="12" customHeight="1" thickBot="1">
      <c r="A45" s="82" t="s">
        <v>9</v>
      </c>
      <c r="B45" s="52" t="s">
        <v>334</v>
      </c>
      <c r="C45" s="462">
        <f>SUM(C46:C50)</f>
        <v>47698354</v>
      </c>
      <c r="D45" s="462">
        <f>SUM(D46:D50)</f>
        <v>48333354</v>
      </c>
      <c r="E45" s="159">
        <f>SUM(E46:E50)</f>
        <v>31825192</v>
      </c>
    </row>
    <row r="46" spans="1:5" ht="12" customHeight="1">
      <c r="A46" s="222" t="s">
        <v>67</v>
      </c>
      <c r="B46" s="7" t="s">
        <v>38</v>
      </c>
      <c r="C46" s="463">
        <v>35818615</v>
      </c>
      <c r="D46" s="463">
        <v>36098615</v>
      </c>
      <c r="E46" s="283">
        <v>23756637</v>
      </c>
    </row>
    <row r="47" spans="1:5" ht="12" customHeight="1">
      <c r="A47" s="222" t="s">
        <v>68</v>
      </c>
      <c r="B47" s="6" t="s">
        <v>125</v>
      </c>
      <c r="C47" s="464">
        <v>6456329</v>
      </c>
      <c r="D47" s="464">
        <v>6456329</v>
      </c>
      <c r="E47" s="281">
        <v>4362813</v>
      </c>
    </row>
    <row r="48" spans="1:5" ht="12" customHeight="1">
      <c r="A48" s="222" t="s">
        <v>69</v>
      </c>
      <c r="B48" s="6" t="s">
        <v>95</v>
      </c>
      <c r="C48" s="464">
        <v>5423410</v>
      </c>
      <c r="D48" s="464">
        <v>5778410</v>
      </c>
      <c r="E48" s="281">
        <v>3705742</v>
      </c>
    </row>
    <row r="49" spans="1:5" ht="12" customHeight="1">
      <c r="A49" s="222" t="s">
        <v>70</v>
      </c>
      <c r="B49" s="6" t="s">
        <v>126</v>
      </c>
      <c r="C49" s="464"/>
      <c r="D49" s="464"/>
      <c r="E49" s="281"/>
    </row>
    <row r="50" spans="1:5" ht="12" customHeight="1" thickBot="1">
      <c r="A50" s="222" t="s">
        <v>99</v>
      </c>
      <c r="B50" s="6" t="s">
        <v>127</v>
      </c>
      <c r="C50" s="464"/>
      <c r="D50" s="464"/>
      <c r="E50" s="281"/>
    </row>
    <row r="51" spans="1:5" ht="12" customHeight="1" thickBot="1">
      <c r="A51" s="82" t="s">
        <v>10</v>
      </c>
      <c r="B51" s="52" t="s">
        <v>335</v>
      </c>
      <c r="C51" s="462">
        <f>SUM(C52:C54)</f>
        <v>901700</v>
      </c>
      <c r="D51" s="462">
        <f>SUM(D52:D54)</f>
        <v>901700</v>
      </c>
      <c r="E51" s="159">
        <f>SUM(E52:E54)</f>
        <v>554692</v>
      </c>
    </row>
    <row r="52" spans="1:5" s="230" customFormat="1" ht="12" customHeight="1">
      <c r="A52" s="222" t="s">
        <v>73</v>
      </c>
      <c r="B52" s="7" t="s">
        <v>154</v>
      </c>
      <c r="C52" s="466">
        <v>901700</v>
      </c>
      <c r="D52" s="466">
        <v>901700</v>
      </c>
      <c r="E52" s="283">
        <v>554692</v>
      </c>
    </row>
    <row r="53" spans="1:5" ht="12" customHeight="1">
      <c r="A53" s="222" t="s">
        <v>74</v>
      </c>
      <c r="B53" s="6" t="s">
        <v>129</v>
      </c>
      <c r="C53" s="467"/>
      <c r="D53" s="467"/>
      <c r="E53" s="281"/>
    </row>
    <row r="54" spans="1:5" ht="12" customHeight="1">
      <c r="A54" s="222" t="s">
        <v>75</v>
      </c>
      <c r="B54" s="6" t="s">
        <v>45</v>
      </c>
      <c r="C54" s="467"/>
      <c r="D54" s="467"/>
      <c r="E54" s="281"/>
    </row>
    <row r="55" spans="1:5" ht="12" customHeight="1" thickBot="1">
      <c r="A55" s="222" t="s">
        <v>76</v>
      </c>
      <c r="B55" s="6" t="s">
        <v>427</v>
      </c>
      <c r="C55" s="467"/>
      <c r="D55" s="467"/>
      <c r="E55" s="281"/>
    </row>
    <row r="56" spans="1:5" ht="15" customHeight="1" thickBot="1">
      <c r="A56" s="82" t="s">
        <v>11</v>
      </c>
      <c r="B56" s="52" t="s">
        <v>5</v>
      </c>
      <c r="C56" s="469"/>
      <c r="D56" s="469"/>
      <c r="E56" s="158"/>
    </row>
    <row r="57" spans="1:5" ht="13.5" thickBot="1">
      <c r="A57" s="82" t="s">
        <v>12</v>
      </c>
      <c r="B57" s="94" t="s">
        <v>431</v>
      </c>
      <c r="C57" s="470">
        <f>+C45+C51+C56</f>
        <v>48600054</v>
      </c>
      <c r="D57" s="470">
        <f>+D45+D51+D56</f>
        <v>49235054</v>
      </c>
      <c r="E57" s="162">
        <f>+E45+E51+E56</f>
        <v>32379884</v>
      </c>
    </row>
    <row r="58" spans="3:4" ht="15" customHeight="1" thickBot="1">
      <c r="C58" s="435">
        <f>C41-C57</f>
        <v>0</v>
      </c>
      <c r="D58" s="435">
        <f>D41-D57</f>
        <v>0</v>
      </c>
    </row>
    <row r="59" spans="1:5" ht="14.25" customHeight="1" thickBot="1">
      <c r="A59" s="338" t="s">
        <v>506</v>
      </c>
      <c r="B59" s="339"/>
      <c r="C59" s="327"/>
      <c r="D59" s="327"/>
      <c r="E59" s="326"/>
    </row>
    <row r="60" spans="1:5" ht="13.5" thickBot="1">
      <c r="A60" s="340" t="s">
        <v>507</v>
      </c>
      <c r="B60" s="341"/>
      <c r="C60" s="327"/>
      <c r="D60" s="327"/>
      <c r="E60" s="326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view="pageBreakPreview" zoomScale="60" zoomScaleNormal="120" workbookViewId="0" topLeftCell="A1">
      <selection activeCell="B1" sqref="B1:E1"/>
    </sheetView>
  </sheetViews>
  <sheetFormatPr defaultColWidth="9.00390625" defaultRowHeight="12.75"/>
  <cols>
    <col min="1" max="1" width="13.875" style="95" customWidth="1"/>
    <col min="2" max="2" width="54.50390625" style="96" customWidth="1"/>
    <col min="3" max="5" width="15.875" style="96" customWidth="1"/>
    <col min="6" max="16384" width="9.375" style="96" customWidth="1"/>
  </cols>
  <sheetData>
    <row r="1" spans="1:5" s="86" customFormat="1" ht="16.5" thickBot="1">
      <c r="A1" s="379"/>
      <c r="B1" s="577" t="str">
        <f>CONCATENATE("6.3.2. melléklet ",IB_ALAPADATOK!A7," ",IB_ALAPADATOK!B7," ",IB_ALAPADATOK!C7," ",IB_ALAPADATOK!D7)</f>
        <v>6.3.2. melléklet a 2020. III. negyedévi költségvetési tájékoztatóhoz</v>
      </c>
      <c r="C1" s="578"/>
      <c r="D1" s="578"/>
      <c r="E1" s="578"/>
    </row>
    <row r="2" spans="1:5" s="226" customFormat="1" ht="25.5" customHeight="1" thickBot="1">
      <c r="A2" s="380" t="s">
        <v>473</v>
      </c>
      <c r="B2" s="572" t="str">
        <f>CONCATENATE('IB_6.3.1.sz.mell'!B2:D2)</f>
        <v>Balatonvilágosi Szivárvány Óvoda</v>
      </c>
      <c r="C2" s="573"/>
      <c r="D2" s="574"/>
      <c r="E2" s="381" t="s">
        <v>47</v>
      </c>
    </row>
    <row r="3" spans="1:5" s="226" customFormat="1" ht="24.75" thickBot="1">
      <c r="A3" s="380" t="s">
        <v>138</v>
      </c>
      <c r="B3" s="572" t="s">
        <v>337</v>
      </c>
      <c r="C3" s="573"/>
      <c r="D3" s="574"/>
      <c r="E3" s="381" t="s">
        <v>47</v>
      </c>
    </row>
    <row r="4" spans="1:5" s="227" customFormat="1" ht="15.75" customHeight="1" thickBot="1">
      <c r="A4" s="382"/>
      <c r="B4" s="382"/>
      <c r="C4" s="383"/>
      <c r="D4" s="384"/>
      <c r="E4" s="383" t="str">
        <f>'IB_6.3.1.sz.mell'!E4</f>
        <v> Forintban!</v>
      </c>
    </row>
    <row r="5" spans="1:5" ht="24.75" thickBot="1">
      <c r="A5" s="385" t="s">
        <v>139</v>
      </c>
      <c r="B5" s="386" t="s">
        <v>505</v>
      </c>
      <c r="C5" s="386" t="s">
        <v>469</v>
      </c>
      <c r="D5" s="387" t="s">
        <v>470</v>
      </c>
      <c r="E5" s="368" t="str">
        <f>+CONCATENATE("Teljesítés",CHAR(10),LEFT(IB_ÖSSZEFÜGGÉSEK!A6,4),". IX. 30.")</f>
        <v>Teljesítés
2020. IX. 30.</v>
      </c>
    </row>
    <row r="6" spans="1:5" s="228" customFormat="1" ht="12.75" customHeight="1" thickBot="1">
      <c r="A6" s="418" t="s">
        <v>402</v>
      </c>
      <c r="B6" s="419" t="s">
        <v>403</v>
      </c>
      <c r="C6" s="419" t="s">
        <v>404</v>
      </c>
      <c r="D6" s="420" t="s">
        <v>406</v>
      </c>
      <c r="E6" s="421" t="s">
        <v>405</v>
      </c>
    </row>
    <row r="7" spans="1:5" s="228" customFormat="1" ht="15.75" customHeight="1" thickBot="1">
      <c r="A7" s="566" t="s">
        <v>43</v>
      </c>
      <c r="B7" s="567"/>
      <c r="C7" s="567"/>
      <c r="D7" s="567"/>
      <c r="E7" s="568"/>
    </row>
    <row r="8" spans="1:5" s="164" customFormat="1" ht="12" customHeight="1" thickBot="1">
      <c r="A8" s="77" t="s">
        <v>9</v>
      </c>
      <c r="B8" s="87" t="s">
        <v>423</v>
      </c>
      <c r="C8" s="131">
        <f>SUM(C9:C19)</f>
        <v>0</v>
      </c>
      <c r="D8" s="131">
        <f>SUM(D9:D19)</f>
        <v>0</v>
      </c>
      <c r="E8" s="133">
        <f>SUM(E9:E19)</f>
        <v>0</v>
      </c>
    </row>
    <row r="9" spans="1:5" s="164" customFormat="1" ht="12" customHeight="1">
      <c r="A9" s="221" t="s">
        <v>67</v>
      </c>
      <c r="B9" s="8" t="s">
        <v>196</v>
      </c>
      <c r="C9" s="286"/>
      <c r="D9" s="286"/>
      <c r="E9" s="330"/>
    </row>
    <row r="10" spans="1:5" s="164" customFormat="1" ht="12" customHeight="1">
      <c r="A10" s="222" t="s">
        <v>68</v>
      </c>
      <c r="B10" s="6" t="s">
        <v>197</v>
      </c>
      <c r="C10" s="128"/>
      <c r="D10" s="273"/>
      <c r="E10" s="278"/>
    </row>
    <row r="11" spans="1:5" s="164" customFormat="1" ht="12" customHeight="1">
      <c r="A11" s="222" t="s">
        <v>69</v>
      </c>
      <c r="B11" s="6" t="s">
        <v>198</v>
      </c>
      <c r="C11" s="128"/>
      <c r="D11" s="273"/>
      <c r="E11" s="278"/>
    </row>
    <row r="12" spans="1:5" s="164" customFormat="1" ht="12" customHeight="1">
      <c r="A12" s="222" t="s">
        <v>70</v>
      </c>
      <c r="B12" s="6" t="s">
        <v>199</v>
      </c>
      <c r="C12" s="128"/>
      <c r="D12" s="273"/>
      <c r="E12" s="278"/>
    </row>
    <row r="13" spans="1:5" s="164" customFormat="1" ht="12" customHeight="1">
      <c r="A13" s="222" t="s">
        <v>99</v>
      </c>
      <c r="B13" s="6" t="s">
        <v>200</v>
      </c>
      <c r="C13" s="128"/>
      <c r="D13" s="273"/>
      <c r="E13" s="278"/>
    </row>
    <row r="14" spans="1:5" s="164" customFormat="1" ht="12" customHeight="1">
      <c r="A14" s="222" t="s">
        <v>71</v>
      </c>
      <c r="B14" s="6" t="s">
        <v>318</v>
      </c>
      <c r="C14" s="128"/>
      <c r="D14" s="273"/>
      <c r="E14" s="278"/>
    </row>
    <row r="15" spans="1:5" s="164" customFormat="1" ht="12" customHeight="1">
      <c r="A15" s="222" t="s">
        <v>72</v>
      </c>
      <c r="B15" s="5" t="s">
        <v>319</v>
      </c>
      <c r="C15" s="128"/>
      <c r="D15" s="273"/>
      <c r="E15" s="278"/>
    </row>
    <row r="16" spans="1:5" s="164" customFormat="1" ht="12" customHeight="1">
      <c r="A16" s="222" t="s">
        <v>80</v>
      </c>
      <c r="B16" s="6" t="s">
        <v>203</v>
      </c>
      <c r="C16" s="284"/>
      <c r="D16" s="335"/>
      <c r="E16" s="282"/>
    </row>
    <row r="17" spans="1:5" s="229" customFormat="1" ht="12" customHeight="1">
      <c r="A17" s="222" t="s">
        <v>81</v>
      </c>
      <c r="B17" s="6" t="s">
        <v>204</v>
      </c>
      <c r="C17" s="128"/>
      <c r="D17" s="273"/>
      <c r="E17" s="278"/>
    </row>
    <row r="18" spans="1:5" s="229" customFormat="1" ht="12" customHeight="1">
      <c r="A18" s="222" t="s">
        <v>82</v>
      </c>
      <c r="B18" s="6" t="s">
        <v>351</v>
      </c>
      <c r="C18" s="130"/>
      <c r="D18" s="274"/>
      <c r="E18" s="279"/>
    </row>
    <row r="19" spans="1:5" s="229" customFormat="1" ht="12" customHeight="1" thickBot="1">
      <c r="A19" s="222" t="s">
        <v>83</v>
      </c>
      <c r="B19" s="5" t="s">
        <v>205</v>
      </c>
      <c r="C19" s="130"/>
      <c r="D19" s="274"/>
      <c r="E19" s="279"/>
    </row>
    <row r="20" spans="1:5" s="164" customFormat="1" ht="12" customHeight="1" thickBot="1">
      <c r="A20" s="77" t="s">
        <v>10</v>
      </c>
      <c r="B20" s="87" t="s">
        <v>320</v>
      </c>
      <c r="C20" s="131">
        <f>SUM(C21:C23)</f>
        <v>0</v>
      </c>
      <c r="D20" s="275">
        <f>SUM(D21:D23)</f>
        <v>0</v>
      </c>
      <c r="E20" s="159">
        <f>SUM(E21:E23)</f>
        <v>0</v>
      </c>
    </row>
    <row r="21" spans="1:5" s="229" customFormat="1" ht="12" customHeight="1">
      <c r="A21" s="222" t="s">
        <v>73</v>
      </c>
      <c r="B21" s="7" t="s">
        <v>178</v>
      </c>
      <c r="C21" s="128"/>
      <c r="D21" s="273"/>
      <c r="E21" s="278"/>
    </row>
    <row r="22" spans="1:5" s="229" customFormat="1" ht="12" customHeight="1">
      <c r="A22" s="222" t="s">
        <v>74</v>
      </c>
      <c r="B22" s="6" t="s">
        <v>321</v>
      </c>
      <c r="C22" s="128"/>
      <c r="D22" s="273"/>
      <c r="E22" s="278"/>
    </row>
    <row r="23" spans="1:5" s="229" customFormat="1" ht="12" customHeight="1">
      <c r="A23" s="222" t="s">
        <v>75</v>
      </c>
      <c r="B23" s="6" t="s">
        <v>322</v>
      </c>
      <c r="C23" s="128"/>
      <c r="D23" s="273"/>
      <c r="E23" s="278"/>
    </row>
    <row r="24" spans="1:5" s="229" customFormat="1" ht="12" customHeight="1" thickBot="1">
      <c r="A24" s="222" t="s">
        <v>76</v>
      </c>
      <c r="B24" s="6" t="s">
        <v>428</v>
      </c>
      <c r="C24" s="128"/>
      <c r="D24" s="273"/>
      <c r="E24" s="278"/>
    </row>
    <row r="25" spans="1:5" s="229" customFormat="1" ht="12" customHeight="1" thickBot="1">
      <c r="A25" s="82" t="s">
        <v>11</v>
      </c>
      <c r="B25" s="52" t="s">
        <v>116</v>
      </c>
      <c r="C25" s="332"/>
      <c r="D25" s="334"/>
      <c r="E25" s="158"/>
    </row>
    <row r="26" spans="1:5" s="229" customFormat="1" ht="12" customHeight="1" thickBot="1">
      <c r="A26" s="82" t="s">
        <v>12</v>
      </c>
      <c r="B26" s="52" t="s">
        <v>323</v>
      </c>
      <c r="C26" s="131">
        <f>+C27+C28</f>
        <v>0</v>
      </c>
      <c r="D26" s="275">
        <f>+D27+D28</f>
        <v>0</v>
      </c>
      <c r="E26" s="159">
        <f>+E27+E28</f>
        <v>0</v>
      </c>
    </row>
    <row r="27" spans="1:5" s="229" customFormat="1" ht="12" customHeight="1">
      <c r="A27" s="223" t="s">
        <v>187</v>
      </c>
      <c r="B27" s="224" t="s">
        <v>321</v>
      </c>
      <c r="C27" s="285"/>
      <c r="D27" s="54"/>
      <c r="E27" s="283"/>
    </row>
    <row r="28" spans="1:5" s="229" customFormat="1" ht="22.5">
      <c r="A28" s="223" t="s">
        <v>188</v>
      </c>
      <c r="B28" s="225" t="s">
        <v>324</v>
      </c>
      <c r="C28" s="132"/>
      <c r="D28" s="276"/>
      <c r="E28" s="280"/>
    </row>
    <row r="29" spans="1:5" s="229" customFormat="1" ht="12" customHeight="1" thickBot="1">
      <c r="A29" s="222" t="s">
        <v>189</v>
      </c>
      <c r="B29" s="57" t="s">
        <v>429</v>
      </c>
      <c r="C29" s="43"/>
      <c r="D29" s="336"/>
      <c r="E29" s="331"/>
    </row>
    <row r="30" spans="1:5" s="229" customFormat="1" ht="12" customHeight="1" thickBot="1">
      <c r="A30" s="82" t="s">
        <v>13</v>
      </c>
      <c r="B30" s="52" t="s">
        <v>325</v>
      </c>
      <c r="C30" s="131">
        <f>+C31+C32+C33</f>
        <v>0</v>
      </c>
      <c r="D30" s="275">
        <f>+D31+D32+D33</f>
        <v>0</v>
      </c>
      <c r="E30" s="159">
        <f>+E31+E32+E33</f>
        <v>0</v>
      </c>
    </row>
    <row r="31" spans="1:5" s="229" customFormat="1" ht="12" customHeight="1">
      <c r="A31" s="223" t="s">
        <v>60</v>
      </c>
      <c r="B31" s="224" t="s">
        <v>210</v>
      </c>
      <c r="C31" s="285"/>
      <c r="D31" s="54"/>
      <c r="E31" s="283"/>
    </row>
    <row r="32" spans="1:5" s="229" customFormat="1" ht="12" customHeight="1">
      <c r="A32" s="223" t="s">
        <v>61</v>
      </c>
      <c r="B32" s="225" t="s">
        <v>211</v>
      </c>
      <c r="C32" s="132"/>
      <c r="D32" s="276"/>
      <c r="E32" s="280"/>
    </row>
    <row r="33" spans="1:5" s="229" customFormat="1" ht="12" customHeight="1" thickBot="1">
      <c r="A33" s="222" t="s">
        <v>62</v>
      </c>
      <c r="B33" s="57" t="s">
        <v>212</v>
      </c>
      <c r="C33" s="43"/>
      <c r="D33" s="336"/>
      <c r="E33" s="331"/>
    </row>
    <row r="34" spans="1:5" s="164" customFormat="1" ht="12" customHeight="1" thickBot="1">
      <c r="A34" s="82" t="s">
        <v>14</v>
      </c>
      <c r="B34" s="52" t="s">
        <v>295</v>
      </c>
      <c r="C34" s="332"/>
      <c r="D34" s="334"/>
      <c r="E34" s="158"/>
    </row>
    <row r="35" spans="1:5" s="164" customFormat="1" ht="12" customHeight="1" thickBot="1">
      <c r="A35" s="82" t="s">
        <v>15</v>
      </c>
      <c r="B35" s="52" t="s">
        <v>326</v>
      </c>
      <c r="C35" s="332"/>
      <c r="D35" s="334"/>
      <c r="E35" s="158"/>
    </row>
    <row r="36" spans="1:5" s="164" customFormat="1" ht="12" customHeight="1" thickBot="1">
      <c r="A36" s="77" t="s">
        <v>16</v>
      </c>
      <c r="B36" s="52" t="s">
        <v>430</v>
      </c>
      <c r="C36" s="131">
        <f>+C8+C20+C25+C26+C30+C34+C35</f>
        <v>0</v>
      </c>
      <c r="D36" s="275">
        <f>+D8+D20+D25+D26+D30+D34+D35</f>
        <v>0</v>
      </c>
      <c r="E36" s="159">
        <f>+E8+E20+E25+E26+E30+E34+E35</f>
        <v>0</v>
      </c>
    </row>
    <row r="37" spans="1:5" s="164" customFormat="1" ht="12" customHeight="1" thickBot="1">
      <c r="A37" s="88" t="s">
        <v>17</v>
      </c>
      <c r="B37" s="52" t="s">
        <v>328</v>
      </c>
      <c r="C37" s="131">
        <f>+C38+C39+C40</f>
        <v>0</v>
      </c>
      <c r="D37" s="275">
        <f>+D38+D39+D40</f>
        <v>0</v>
      </c>
      <c r="E37" s="159">
        <f>+E38+E39+E40</f>
        <v>0</v>
      </c>
    </row>
    <row r="38" spans="1:5" s="164" customFormat="1" ht="12" customHeight="1">
      <c r="A38" s="223" t="s">
        <v>329</v>
      </c>
      <c r="B38" s="224" t="s">
        <v>160</v>
      </c>
      <c r="C38" s="285"/>
      <c r="D38" s="54"/>
      <c r="E38" s="283"/>
    </row>
    <row r="39" spans="1:5" s="164" customFormat="1" ht="12" customHeight="1">
      <c r="A39" s="223" t="s">
        <v>330</v>
      </c>
      <c r="B39" s="225" t="s">
        <v>2</v>
      </c>
      <c r="C39" s="132"/>
      <c r="D39" s="276"/>
      <c r="E39" s="280"/>
    </row>
    <row r="40" spans="1:5" s="229" customFormat="1" ht="12" customHeight="1" thickBot="1">
      <c r="A40" s="222" t="s">
        <v>331</v>
      </c>
      <c r="B40" s="57" t="s">
        <v>332</v>
      </c>
      <c r="C40" s="43"/>
      <c r="D40" s="336"/>
      <c r="E40" s="331"/>
    </row>
    <row r="41" spans="1:5" s="229" customFormat="1" ht="15" customHeight="1" thickBot="1">
      <c r="A41" s="88" t="s">
        <v>18</v>
      </c>
      <c r="B41" s="89" t="s">
        <v>333</v>
      </c>
      <c r="C41" s="333">
        <f>+C36+C37</f>
        <v>0</v>
      </c>
      <c r="D41" s="329">
        <f>+D36+D37</f>
        <v>0</v>
      </c>
      <c r="E41" s="162">
        <f>+E36+E37</f>
        <v>0</v>
      </c>
    </row>
    <row r="42" spans="1:3" s="229" customFormat="1" ht="15" customHeight="1">
      <c r="A42" s="90"/>
      <c r="B42" s="91"/>
      <c r="C42" s="160"/>
    </row>
    <row r="43" spans="1:3" ht="13.5" thickBot="1">
      <c r="A43" s="92"/>
      <c r="B43" s="93"/>
      <c r="C43" s="161"/>
    </row>
    <row r="44" spans="1:5" s="228" customFormat="1" ht="16.5" customHeight="1" thickBot="1">
      <c r="A44" s="566" t="s">
        <v>44</v>
      </c>
      <c r="B44" s="567"/>
      <c r="C44" s="567"/>
      <c r="D44" s="567"/>
      <c r="E44" s="568"/>
    </row>
    <row r="45" spans="1:5" s="230" customFormat="1" ht="12" customHeight="1" thickBot="1">
      <c r="A45" s="82" t="s">
        <v>9</v>
      </c>
      <c r="B45" s="52" t="s">
        <v>334</v>
      </c>
      <c r="C45" s="131">
        <f>SUM(C46:C50)</f>
        <v>0</v>
      </c>
      <c r="D45" s="275">
        <f>SUM(D46:D50)</f>
        <v>0</v>
      </c>
      <c r="E45" s="159">
        <f>SUM(E46:E50)</f>
        <v>0</v>
      </c>
    </row>
    <row r="46" spans="1:5" ht="12" customHeight="1">
      <c r="A46" s="222" t="s">
        <v>67</v>
      </c>
      <c r="B46" s="7" t="s">
        <v>38</v>
      </c>
      <c r="C46" s="285"/>
      <c r="D46" s="54"/>
      <c r="E46" s="283"/>
    </row>
    <row r="47" spans="1:5" ht="12" customHeight="1">
      <c r="A47" s="222" t="s">
        <v>68</v>
      </c>
      <c r="B47" s="6" t="s">
        <v>125</v>
      </c>
      <c r="C47" s="42"/>
      <c r="D47" s="55"/>
      <c r="E47" s="281"/>
    </row>
    <row r="48" spans="1:5" ht="12" customHeight="1">
      <c r="A48" s="222" t="s">
        <v>69</v>
      </c>
      <c r="B48" s="6" t="s">
        <v>95</v>
      </c>
      <c r="C48" s="42"/>
      <c r="D48" s="55"/>
      <c r="E48" s="281"/>
    </row>
    <row r="49" spans="1:5" ht="12" customHeight="1">
      <c r="A49" s="222" t="s">
        <v>70</v>
      </c>
      <c r="B49" s="6" t="s">
        <v>126</v>
      </c>
      <c r="C49" s="42"/>
      <c r="D49" s="55"/>
      <c r="E49" s="281"/>
    </row>
    <row r="50" spans="1:5" ht="12" customHeight="1" thickBot="1">
      <c r="A50" s="222" t="s">
        <v>99</v>
      </c>
      <c r="B50" s="6" t="s">
        <v>127</v>
      </c>
      <c r="C50" s="42"/>
      <c r="D50" s="55"/>
      <c r="E50" s="281"/>
    </row>
    <row r="51" spans="1:5" ht="12" customHeight="1" thickBot="1">
      <c r="A51" s="82" t="s">
        <v>10</v>
      </c>
      <c r="B51" s="52" t="s">
        <v>335</v>
      </c>
      <c r="C51" s="131">
        <f>SUM(C52:C54)</f>
        <v>0</v>
      </c>
      <c r="D51" s="275">
        <f>SUM(D52:D54)</f>
        <v>0</v>
      </c>
      <c r="E51" s="159">
        <f>SUM(E52:E54)</f>
        <v>0</v>
      </c>
    </row>
    <row r="52" spans="1:5" s="230" customFormat="1" ht="12" customHeight="1">
      <c r="A52" s="222" t="s">
        <v>73</v>
      </c>
      <c r="B52" s="7" t="s">
        <v>154</v>
      </c>
      <c r="C52" s="285"/>
      <c r="D52" s="54"/>
      <c r="E52" s="283"/>
    </row>
    <row r="53" spans="1:5" ht="12" customHeight="1">
      <c r="A53" s="222" t="s">
        <v>74</v>
      </c>
      <c r="B53" s="6" t="s">
        <v>129</v>
      </c>
      <c r="C53" s="42"/>
      <c r="D53" s="55"/>
      <c r="E53" s="281"/>
    </row>
    <row r="54" spans="1:5" ht="12" customHeight="1">
      <c r="A54" s="222" t="s">
        <v>75</v>
      </c>
      <c r="B54" s="6" t="s">
        <v>45</v>
      </c>
      <c r="C54" s="42"/>
      <c r="D54" s="55"/>
      <c r="E54" s="281"/>
    </row>
    <row r="55" spans="1:5" ht="12" customHeight="1" thickBot="1">
      <c r="A55" s="222" t="s">
        <v>76</v>
      </c>
      <c r="B55" s="6" t="s">
        <v>427</v>
      </c>
      <c r="C55" s="42"/>
      <c r="D55" s="55"/>
      <c r="E55" s="281"/>
    </row>
    <row r="56" spans="1:5" ht="15" customHeight="1" thickBot="1">
      <c r="A56" s="82" t="s">
        <v>11</v>
      </c>
      <c r="B56" s="52" t="s">
        <v>5</v>
      </c>
      <c r="C56" s="332"/>
      <c r="D56" s="334"/>
      <c r="E56" s="158"/>
    </row>
    <row r="57" spans="1:5" ht="13.5" thickBot="1">
      <c r="A57" s="82" t="s">
        <v>12</v>
      </c>
      <c r="B57" s="94" t="s">
        <v>431</v>
      </c>
      <c r="C57" s="333">
        <f>+C45+C51+C56</f>
        <v>0</v>
      </c>
      <c r="D57" s="329">
        <f>+D45+D51+D56</f>
        <v>0</v>
      </c>
      <c r="E57" s="162">
        <f>+E45+E51+E56</f>
        <v>0</v>
      </c>
    </row>
    <row r="58" spans="3:4" ht="15" customHeight="1" thickBot="1">
      <c r="C58" s="435">
        <f>C41-C57</f>
        <v>0</v>
      </c>
      <c r="D58" s="435">
        <f>D41-D57</f>
        <v>0</v>
      </c>
    </row>
    <row r="59" spans="1:5" ht="14.25" customHeight="1" thickBot="1">
      <c r="A59" s="338" t="s">
        <v>506</v>
      </c>
      <c r="B59" s="339"/>
      <c r="C59" s="327"/>
      <c r="D59" s="327"/>
      <c r="E59" s="326"/>
    </row>
    <row r="60" spans="1:5" ht="13.5" thickBot="1">
      <c r="A60" s="340" t="s">
        <v>507</v>
      </c>
      <c r="B60" s="341"/>
      <c r="C60" s="327"/>
      <c r="D60" s="327"/>
      <c r="E60" s="326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view="pageBreakPreview" zoomScale="60" zoomScaleNormal="120" workbookViewId="0" topLeftCell="A1">
      <selection activeCell="E6" sqref="E6"/>
    </sheetView>
  </sheetViews>
  <sheetFormatPr defaultColWidth="9.00390625" defaultRowHeight="12.75"/>
  <cols>
    <col min="1" max="1" width="13.875" style="95" customWidth="1"/>
    <col min="2" max="2" width="54.50390625" style="96" customWidth="1"/>
    <col min="3" max="5" width="15.875" style="96" customWidth="1"/>
    <col min="6" max="16384" width="9.375" style="96" customWidth="1"/>
  </cols>
  <sheetData>
    <row r="1" spans="1:5" s="86" customFormat="1" ht="16.5" thickBot="1">
      <c r="A1" s="379"/>
      <c r="B1" s="577" t="str">
        <f>CONCATENATE("6.3.3. melléklet ",IB_ALAPADATOK!A7," ",IB_ALAPADATOK!B7," ",IB_ALAPADATOK!C7," ",IB_ALAPADATOK!D7)</f>
        <v>6.3.3. melléklet a 2020. III. negyedévi költségvetési tájékoztatóhoz</v>
      </c>
      <c r="C1" s="578"/>
      <c r="D1" s="578"/>
      <c r="E1" s="578"/>
    </row>
    <row r="2" spans="1:5" s="226" customFormat="1" ht="24.75" thickBot="1">
      <c r="A2" s="380" t="s">
        <v>473</v>
      </c>
      <c r="B2" s="572" t="str">
        <f>CONCATENATE('IB_6.3.2.sz.mell'!B2:D2)</f>
        <v>Balatonvilágosi Szivárvány Óvoda</v>
      </c>
      <c r="C2" s="573"/>
      <c r="D2" s="574"/>
      <c r="E2" s="381" t="s">
        <v>47</v>
      </c>
    </row>
    <row r="3" spans="1:5" s="226" customFormat="1" ht="24.75" thickBot="1">
      <c r="A3" s="380" t="s">
        <v>138</v>
      </c>
      <c r="B3" s="572" t="s">
        <v>432</v>
      </c>
      <c r="C3" s="573"/>
      <c r="D3" s="574"/>
      <c r="E3" s="381" t="s">
        <v>346</v>
      </c>
    </row>
    <row r="4" spans="1:5" s="227" customFormat="1" ht="15.75" customHeight="1" thickBot="1">
      <c r="A4" s="382"/>
      <c r="B4" s="382"/>
      <c r="C4" s="383"/>
      <c r="D4" s="384"/>
      <c r="E4" s="383" t="str">
        <f>'IB_6.3.2.sz.mell'!E4</f>
        <v> Forintban!</v>
      </c>
    </row>
    <row r="5" spans="1:5" ht="24.75" thickBot="1">
      <c r="A5" s="385" t="s">
        <v>139</v>
      </c>
      <c r="B5" s="386" t="s">
        <v>505</v>
      </c>
      <c r="C5" s="386" t="s">
        <v>469</v>
      </c>
      <c r="D5" s="387" t="s">
        <v>470</v>
      </c>
      <c r="E5" s="368" t="str">
        <f>+CONCATENATE("Teljesítés",CHAR(10),LEFT(IB_ÖSSZEFÜGGÉSEK!A6,4),". IX. 30.")</f>
        <v>Teljesítés
2020. IX. 30.</v>
      </c>
    </row>
    <row r="6" spans="1:5" s="228" customFormat="1" ht="12.75" customHeight="1" thickBot="1">
      <c r="A6" s="418" t="s">
        <v>402</v>
      </c>
      <c r="B6" s="419" t="s">
        <v>403</v>
      </c>
      <c r="C6" s="419" t="s">
        <v>404</v>
      </c>
      <c r="D6" s="420" t="s">
        <v>406</v>
      </c>
      <c r="E6" s="421" t="s">
        <v>405</v>
      </c>
    </row>
    <row r="7" spans="1:5" s="228" customFormat="1" ht="15.75" customHeight="1" thickBot="1">
      <c r="A7" s="566" t="s">
        <v>43</v>
      </c>
      <c r="B7" s="567"/>
      <c r="C7" s="567"/>
      <c r="D7" s="567"/>
      <c r="E7" s="568"/>
    </row>
    <row r="8" spans="1:5" s="164" customFormat="1" ht="12" customHeight="1" thickBot="1">
      <c r="A8" s="77" t="s">
        <v>9</v>
      </c>
      <c r="B8" s="87" t="s">
        <v>423</v>
      </c>
      <c r="C8" s="131">
        <f>SUM(C9:C19)</f>
        <v>0</v>
      </c>
      <c r="D8" s="131">
        <f>SUM(D9:D19)</f>
        <v>0</v>
      </c>
      <c r="E8" s="133">
        <f>SUM(E9:E19)</f>
        <v>0</v>
      </c>
    </row>
    <row r="9" spans="1:5" s="164" customFormat="1" ht="12" customHeight="1">
      <c r="A9" s="221" t="s">
        <v>67</v>
      </c>
      <c r="B9" s="8" t="s">
        <v>196</v>
      </c>
      <c r="C9" s="286"/>
      <c r="D9" s="286"/>
      <c r="E9" s="330"/>
    </row>
    <row r="10" spans="1:5" s="164" customFormat="1" ht="12" customHeight="1">
      <c r="A10" s="222" t="s">
        <v>68</v>
      </c>
      <c r="B10" s="6" t="s">
        <v>197</v>
      </c>
      <c r="C10" s="128"/>
      <c r="D10" s="273"/>
      <c r="E10" s="278"/>
    </row>
    <row r="11" spans="1:5" s="164" customFormat="1" ht="12" customHeight="1">
      <c r="A11" s="222" t="s">
        <v>69</v>
      </c>
      <c r="B11" s="6" t="s">
        <v>198</v>
      </c>
      <c r="C11" s="128"/>
      <c r="D11" s="273"/>
      <c r="E11" s="278"/>
    </row>
    <row r="12" spans="1:5" s="164" customFormat="1" ht="12" customHeight="1">
      <c r="A12" s="222" t="s">
        <v>70</v>
      </c>
      <c r="B12" s="6" t="s">
        <v>199</v>
      </c>
      <c r="C12" s="128"/>
      <c r="D12" s="273"/>
      <c r="E12" s="278"/>
    </row>
    <row r="13" spans="1:5" s="164" customFormat="1" ht="12" customHeight="1">
      <c r="A13" s="222" t="s">
        <v>99</v>
      </c>
      <c r="B13" s="6" t="s">
        <v>200</v>
      </c>
      <c r="C13" s="128"/>
      <c r="D13" s="273"/>
      <c r="E13" s="278"/>
    </row>
    <row r="14" spans="1:5" s="164" customFormat="1" ht="12" customHeight="1">
      <c r="A14" s="222" t="s">
        <v>71</v>
      </c>
      <c r="B14" s="6" t="s">
        <v>318</v>
      </c>
      <c r="C14" s="128"/>
      <c r="D14" s="273"/>
      <c r="E14" s="278"/>
    </row>
    <row r="15" spans="1:5" s="164" customFormat="1" ht="12" customHeight="1">
      <c r="A15" s="222" t="s">
        <v>72</v>
      </c>
      <c r="B15" s="5" t="s">
        <v>319</v>
      </c>
      <c r="C15" s="128"/>
      <c r="D15" s="273"/>
      <c r="E15" s="278"/>
    </row>
    <row r="16" spans="1:5" s="164" customFormat="1" ht="12" customHeight="1">
      <c r="A16" s="222" t="s">
        <v>80</v>
      </c>
      <c r="B16" s="6" t="s">
        <v>203</v>
      </c>
      <c r="C16" s="284"/>
      <c r="D16" s="335"/>
      <c r="E16" s="282"/>
    </row>
    <row r="17" spans="1:5" s="229" customFormat="1" ht="12" customHeight="1">
      <c r="A17" s="222" t="s">
        <v>81</v>
      </c>
      <c r="B17" s="6" t="s">
        <v>204</v>
      </c>
      <c r="C17" s="128"/>
      <c r="D17" s="273"/>
      <c r="E17" s="278"/>
    </row>
    <row r="18" spans="1:5" s="229" customFormat="1" ht="12" customHeight="1">
      <c r="A18" s="222" t="s">
        <v>82</v>
      </c>
      <c r="B18" s="6" t="s">
        <v>351</v>
      </c>
      <c r="C18" s="130"/>
      <c r="D18" s="274"/>
      <c r="E18" s="279"/>
    </row>
    <row r="19" spans="1:5" s="229" customFormat="1" ht="12" customHeight="1" thickBot="1">
      <c r="A19" s="222" t="s">
        <v>83</v>
      </c>
      <c r="B19" s="5" t="s">
        <v>205</v>
      </c>
      <c r="C19" s="130"/>
      <c r="D19" s="274"/>
      <c r="E19" s="279"/>
    </row>
    <row r="20" spans="1:5" s="164" customFormat="1" ht="12" customHeight="1" thickBot="1">
      <c r="A20" s="77" t="s">
        <v>10</v>
      </c>
      <c r="B20" s="87" t="s">
        <v>320</v>
      </c>
      <c r="C20" s="131">
        <f>SUM(C21:C23)</f>
        <v>0</v>
      </c>
      <c r="D20" s="275">
        <f>SUM(D21:D23)</f>
        <v>0</v>
      </c>
      <c r="E20" s="159">
        <f>SUM(E21:E23)</f>
        <v>0</v>
      </c>
    </row>
    <row r="21" spans="1:5" s="229" customFormat="1" ht="12" customHeight="1">
      <c r="A21" s="222" t="s">
        <v>73</v>
      </c>
      <c r="B21" s="7" t="s">
        <v>178</v>
      </c>
      <c r="C21" s="128"/>
      <c r="D21" s="273"/>
      <c r="E21" s="278"/>
    </row>
    <row r="22" spans="1:5" s="229" customFormat="1" ht="12" customHeight="1">
      <c r="A22" s="222" t="s">
        <v>74</v>
      </c>
      <c r="B22" s="6" t="s">
        <v>321</v>
      </c>
      <c r="C22" s="128"/>
      <c r="D22" s="273"/>
      <c r="E22" s="278"/>
    </row>
    <row r="23" spans="1:5" s="229" customFormat="1" ht="12" customHeight="1">
      <c r="A23" s="222" t="s">
        <v>75</v>
      </c>
      <c r="B23" s="6" t="s">
        <v>322</v>
      </c>
      <c r="C23" s="128"/>
      <c r="D23" s="273"/>
      <c r="E23" s="278"/>
    </row>
    <row r="24" spans="1:5" s="229" customFormat="1" ht="12" customHeight="1" thickBot="1">
      <c r="A24" s="222" t="s">
        <v>76</v>
      </c>
      <c r="B24" s="6" t="s">
        <v>428</v>
      </c>
      <c r="C24" s="128"/>
      <c r="D24" s="273"/>
      <c r="E24" s="278"/>
    </row>
    <row r="25" spans="1:5" s="229" customFormat="1" ht="12" customHeight="1" thickBot="1">
      <c r="A25" s="82" t="s">
        <v>11</v>
      </c>
      <c r="B25" s="52" t="s">
        <v>116</v>
      </c>
      <c r="C25" s="332"/>
      <c r="D25" s="334"/>
      <c r="E25" s="158"/>
    </row>
    <row r="26" spans="1:5" s="229" customFormat="1" ht="12" customHeight="1" thickBot="1">
      <c r="A26" s="82" t="s">
        <v>12</v>
      </c>
      <c r="B26" s="52" t="s">
        <v>323</v>
      </c>
      <c r="C26" s="131">
        <f>+C27+C28</f>
        <v>0</v>
      </c>
      <c r="D26" s="275">
        <f>+D27+D28</f>
        <v>0</v>
      </c>
      <c r="E26" s="159">
        <f>+E27+E28</f>
        <v>0</v>
      </c>
    </row>
    <row r="27" spans="1:5" s="229" customFormat="1" ht="12" customHeight="1">
      <c r="A27" s="223" t="s">
        <v>187</v>
      </c>
      <c r="B27" s="224" t="s">
        <v>321</v>
      </c>
      <c r="C27" s="285"/>
      <c r="D27" s="54"/>
      <c r="E27" s="283"/>
    </row>
    <row r="28" spans="1:5" s="229" customFormat="1" ht="22.5">
      <c r="A28" s="223" t="s">
        <v>188</v>
      </c>
      <c r="B28" s="225" t="s">
        <v>324</v>
      </c>
      <c r="C28" s="132"/>
      <c r="D28" s="276"/>
      <c r="E28" s="280"/>
    </row>
    <row r="29" spans="1:5" s="229" customFormat="1" ht="12" customHeight="1" thickBot="1">
      <c r="A29" s="222" t="s">
        <v>189</v>
      </c>
      <c r="B29" s="57" t="s">
        <v>429</v>
      </c>
      <c r="C29" s="43"/>
      <c r="D29" s="336"/>
      <c r="E29" s="331"/>
    </row>
    <row r="30" spans="1:5" s="229" customFormat="1" ht="12" customHeight="1" thickBot="1">
      <c r="A30" s="82" t="s">
        <v>13</v>
      </c>
      <c r="B30" s="52" t="s">
        <v>325</v>
      </c>
      <c r="C30" s="131">
        <f>+C31+C32+C33</f>
        <v>0</v>
      </c>
      <c r="D30" s="275">
        <f>+D31+D32+D33</f>
        <v>0</v>
      </c>
      <c r="E30" s="159">
        <f>+E31+E32+E33</f>
        <v>0</v>
      </c>
    </row>
    <row r="31" spans="1:5" s="229" customFormat="1" ht="12" customHeight="1">
      <c r="A31" s="223" t="s">
        <v>60</v>
      </c>
      <c r="B31" s="224" t="s">
        <v>210</v>
      </c>
      <c r="C31" s="285"/>
      <c r="D31" s="54"/>
      <c r="E31" s="283"/>
    </row>
    <row r="32" spans="1:5" s="229" customFormat="1" ht="12" customHeight="1">
      <c r="A32" s="223" t="s">
        <v>61</v>
      </c>
      <c r="B32" s="225" t="s">
        <v>211</v>
      </c>
      <c r="C32" s="132"/>
      <c r="D32" s="276"/>
      <c r="E32" s="280"/>
    </row>
    <row r="33" spans="1:5" s="229" customFormat="1" ht="12" customHeight="1" thickBot="1">
      <c r="A33" s="222" t="s">
        <v>62</v>
      </c>
      <c r="B33" s="57" t="s">
        <v>212</v>
      </c>
      <c r="C33" s="43"/>
      <c r="D33" s="336"/>
      <c r="E33" s="331"/>
    </row>
    <row r="34" spans="1:5" s="164" customFormat="1" ht="12" customHeight="1" thickBot="1">
      <c r="A34" s="82" t="s">
        <v>14</v>
      </c>
      <c r="B34" s="52" t="s">
        <v>295</v>
      </c>
      <c r="C34" s="332"/>
      <c r="D34" s="334"/>
      <c r="E34" s="158"/>
    </row>
    <row r="35" spans="1:5" s="164" customFormat="1" ht="12" customHeight="1" thickBot="1">
      <c r="A35" s="82" t="s">
        <v>15</v>
      </c>
      <c r="B35" s="52" t="s">
        <v>326</v>
      </c>
      <c r="C35" s="332"/>
      <c r="D35" s="334"/>
      <c r="E35" s="158"/>
    </row>
    <row r="36" spans="1:5" s="164" customFormat="1" ht="12" customHeight="1" thickBot="1">
      <c r="A36" s="77" t="s">
        <v>16</v>
      </c>
      <c r="B36" s="52" t="s">
        <v>430</v>
      </c>
      <c r="C36" s="131">
        <f>+C8+C20+C25+C26+C30+C34+C35</f>
        <v>0</v>
      </c>
      <c r="D36" s="275">
        <f>+D8+D20+D25+D26+D30+D34+D35</f>
        <v>0</v>
      </c>
      <c r="E36" s="159">
        <f>+E8+E20+E25+E26+E30+E34+E35</f>
        <v>0</v>
      </c>
    </row>
    <row r="37" spans="1:5" s="164" customFormat="1" ht="12" customHeight="1" thickBot="1">
      <c r="A37" s="88" t="s">
        <v>17</v>
      </c>
      <c r="B37" s="52" t="s">
        <v>328</v>
      </c>
      <c r="C37" s="131">
        <f>+C38+C39+C40</f>
        <v>0</v>
      </c>
      <c r="D37" s="275">
        <f>+D38+D39+D40</f>
        <v>0</v>
      </c>
      <c r="E37" s="159">
        <f>+E38+E39+E40</f>
        <v>0</v>
      </c>
    </row>
    <row r="38" spans="1:5" s="164" customFormat="1" ht="12" customHeight="1">
      <c r="A38" s="223" t="s">
        <v>329</v>
      </c>
      <c r="B38" s="224" t="s">
        <v>160</v>
      </c>
      <c r="C38" s="285"/>
      <c r="D38" s="54"/>
      <c r="E38" s="283"/>
    </row>
    <row r="39" spans="1:5" s="164" customFormat="1" ht="12" customHeight="1">
      <c r="A39" s="223" t="s">
        <v>330</v>
      </c>
      <c r="B39" s="225" t="s">
        <v>2</v>
      </c>
      <c r="C39" s="132"/>
      <c r="D39" s="276"/>
      <c r="E39" s="280"/>
    </row>
    <row r="40" spans="1:5" s="229" customFormat="1" ht="12" customHeight="1" thickBot="1">
      <c r="A40" s="222" t="s">
        <v>331</v>
      </c>
      <c r="B40" s="57" t="s">
        <v>332</v>
      </c>
      <c r="C40" s="43"/>
      <c r="D40" s="336"/>
      <c r="E40" s="331"/>
    </row>
    <row r="41" spans="1:5" s="229" customFormat="1" ht="15" customHeight="1" thickBot="1">
      <c r="A41" s="88" t="s">
        <v>18</v>
      </c>
      <c r="B41" s="89" t="s">
        <v>333</v>
      </c>
      <c r="C41" s="333">
        <f>+C36+C37</f>
        <v>0</v>
      </c>
      <c r="D41" s="329">
        <f>+D36+D37</f>
        <v>0</v>
      </c>
      <c r="E41" s="162">
        <f>+E36+E37</f>
        <v>0</v>
      </c>
    </row>
    <row r="42" spans="1:3" s="229" customFormat="1" ht="15" customHeight="1">
      <c r="A42" s="90"/>
      <c r="B42" s="91"/>
      <c r="C42" s="160"/>
    </row>
    <row r="43" spans="1:3" ht="13.5" thickBot="1">
      <c r="A43" s="92"/>
      <c r="B43" s="93"/>
      <c r="C43" s="161"/>
    </row>
    <row r="44" spans="1:5" s="228" customFormat="1" ht="16.5" customHeight="1" thickBot="1">
      <c r="A44" s="566" t="s">
        <v>44</v>
      </c>
      <c r="B44" s="567"/>
      <c r="C44" s="567"/>
      <c r="D44" s="567"/>
      <c r="E44" s="568"/>
    </row>
    <row r="45" spans="1:5" s="230" customFormat="1" ht="12" customHeight="1" thickBot="1">
      <c r="A45" s="82" t="s">
        <v>9</v>
      </c>
      <c r="B45" s="52" t="s">
        <v>334</v>
      </c>
      <c r="C45" s="131">
        <f>SUM(C46:C50)</f>
        <v>0</v>
      </c>
      <c r="D45" s="275">
        <f>SUM(D46:D50)</f>
        <v>0</v>
      </c>
      <c r="E45" s="159">
        <f>SUM(E46:E50)</f>
        <v>0</v>
      </c>
    </row>
    <row r="46" spans="1:5" ht="12" customHeight="1">
      <c r="A46" s="222" t="s">
        <v>67</v>
      </c>
      <c r="B46" s="7" t="s">
        <v>38</v>
      </c>
      <c r="C46" s="285"/>
      <c r="D46" s="54"/>
      <c r="E46" s="283"/>
    </row>
    <row r="47" spans="1:5" ht="12" customHeight="1">
      <c r="A47" s="222" t="s">
        <v>68</v>
      </c>
      <c r="B47" s="6" t="s">
        <v>125</v>
      </c>
      <c r="C47" s="42"/>
      <c r="D47" s="55"/>
      <c r="E47" s="281"/>
    </row>
    <row r="48" spans="1:5" ht="12" customHeight="1">
      <c r="A48" s="222" t="s">
        <v>69</v>
      </c>
      <c r="B48" s="6" t="s">
        <v>95</v>
      </c>
      <c r="C48" s="42"/>
      <c r="D48" s="55"/>
      <c r="E48" s="281"/>
    </row>
    <row r="49" spans="1:5" ht="12" customHeight="1">
      <c r="A49" s="222" t="s">
        <v>70</v>
      </c>
      <c r="B49" s="6" t="s">
        <v>126</v>
      </c>
      <c r="C49" s="42"/>
      <c r="D49" s="55"/>
      <c r="E49" s="281"/>
    </row>
    <row r="50" spans="1:5" ht="12" customHeight="1" thickBot="1">
      <c r="A50" s="222" t="s">
        <v>99</v>
      </c>
      <c r="B50" s="6" t="s">
        <v>127</v>
      </c>
      <c r="C50" s="42"/>
      <c r="D50" s="55"/>
      <c r="E50" s="281"/>
    </row>
    <row r="51" spans="1:5" ht="12" customHeight="1" thickBot="1">
      <c r="A51" s="82" t="s">
        <v>10</v>
      </c>
      <c r="B51" s="52" t="s">
        <v>335</v>
      </c>
      <c r="C51" s="131">
        <f>SUM(C52:C54)</f>
        <v>0</v>
      </c>
      <c r="D51" s="275">
        <f>SUM(D52:D54)</f>
        <v>0</v>
      </c>
      <c r="E51" s="159">
        <f>SUM(E52:E54)</f>
        <v>0</v>
      </c>
    </row>
    <row r="52" spans="1:5" s="230" customFormat="1" ht="12" customHeight="1">
      <c r="A52" s="222" t="s">
        <v>73</v>
      </c>
      <c r="B52" s="7" t="s">
        <v>154</v>
      </c>
      <c r="C52" s="285"/>
      <c r="D52" s="54"/>
      <c r="E52" s="283"/>
    </row>
    <row r="53" spans="1:5" ht="12" customHeight="1">
      <c r="A53" s="222" t="s">
        <v>74</v>
      </c>
      <c r="B53" s="6" t="s">
        <v>129</v>
      </c>
      <c r="C53" s="42"/>
      <c r="D53" s="55"/>
      <c r="E53" s="281"/>
    </row>
    <row r="54" spans="1:5" ht="12" customHeight="1">
      <c r="A54" s="222" t="s">
        <v>75</v>
      </c>
      <c r="B54" s="6" t="s">
        <v>45</v>
      </c>
      <c r="C54" s="42"/>
      <c r="D54" s="55"/>
      <c r="E54" s="281"/>
    </row>
    <row r="55" spans="1:5" ht="12" customHeight="1" thickBot="1">
      <c r="A55" s="222" t="s">
        <v>76</v>
      </c>
      <c r="B55" s="6" t="s">
        <v>427</v>
      </c>
      <c r="C55" s="42"/>
      <c r="D55" s="55"/>
      <c r="E55" s="281"/>
    </row>
    <row r="56" spans="1:5" ht="15" customHeight="1" thickBot="1">
      <c r="A56" s="82" t="s">
        <v>11</v>
      </c>
      <c r="B56" s="52" t="s">
        <v>5</v>
      </c>
      <c r="C56" s="332"/>
      <c r="D56" s="334"/>
      <c r="E56" s="158"/>
    </row>
    <row r="57" spans="1:5" ht="13.5" thickBot="1">
      <c r="A57" s="82" t="s">
        <v>12</v>
      </c>
      <c r="B57" s="94" t="s">
        <v>431</v>
      </c>
      <c r="C57" s="333">
        <f>+C45+C51+C56</f>
        <v>0</v>
      </c>
      <c r="D57" s="329">
        <f>+D45+D51+D56</f>
        <v>0</v>
      </c>
      <c r="E57" s="162">
        <f>+E45+E51+E56</f>
        <v>0</v>
      </c>
    </row>
    <row r="58" spans="3:4" ht="15" customHeight="1" thickBot="1">
      <c r="C58" s="435">
        <f>C41-C57</f>
        <v>0</v>
      </c>
      <c r="D58" s="435">
        <f>D41-D57</f>
        <v>0</v>
      </c>
    </row>
    <row r="59" spans="1:5" ht="14.25" customHeight="1" thickBot="1">
      <c r="A59" s="338" t="s">
        <v>506</v>
      </c>
      <c r="B59" s="339"/>
      <c r="C59" s="327"/>
      <c r="D59" s="327"/>
      <c r="E59" s="326"/>
    </row>
    <row r="60" spans="1:5" ht="13.5" thickBot="1">
      <c r="A60" s="340" t="s">
        <v>507</v>
      </c>
      <c r="B60" s="341"/>
      <c r="C60" s="327"/>
      <c r="D60" s="327"/>
      <c r="E60" s="326"/>
    </row>
  </sheetData>
  <sheetProtection sheet="1"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G29"/>
  <sheetViews>
    <sheetView tabSelected="1" view="pageBreakPreview" zoomScale="60" zoomScaleNormal="120" workbookViewId="0" topLeftCell="A1">
      <selection activeCell="A21" sqref="A21"/>
    </sheetView>
  </sheetViews>
  <sheetFormatPr defaultColWidth="9.00390625" defaultRowHeight="12.75"/>
  <cols>
    <col min="1" max="1" width="5.50390625" style="30" customWidth="1"/>
    <col min="2" max="2" width="33.125" style="30" customWidth="1"/>
    <col min="3" max="3" width="12.375" style="30" customWidth="1"/>
    <col min="4" max="4" width="11.50390625" style="30" customWidth="1"/>
    <col min="5" max="5" width="11.375" style="30" customWidth="1"/>
    <col min="6" max="6" width="11.00390625" style="30" customWidth="1"/>
    <col min="7" max="7" width="14.375" style="30" customWidth="1"/>
    <col min="8" max="16384" width="9.375" style="30" customWidth="1"/>
  </cols>
  <sheetData>
    <row r="1" spans="2:7" ht="16.5" customHeight="1">
      <c r="B1" s="557" t="str">
        <f>CONCATENATE("7. melléklet ",IB_ALAPADATOK!A7," ",IB_ALAPADATOK!B7," ",IB_ALAPADATOK!C7," ",IB_ALAPADATOK!D7)</f>
        <v>7. melléklet a 2020. III. negyedévi költségvetési tájékoztatóhoz</v>
      </c>
      <c r="C1" s="557"/>
      <c r="D1" s="557"/>
      <c r="E1" s="557"/>
      <c r="F1" s="557"/>
      <c r="G1" s="557"/>
    </row>
    <row r="3" spans="1:7" ht="43.5" customHeight="1">
      <c r="A3" s="579" t="s">
        <v>3</v>
      </c>
      <c r="B3" s="579"/>
      <c r="C3" s="579"/>
      <c r="D3" s="579"/>
      <c r="E3" s="579"/>
      <c r="F3" s="579"/>
      <c r="G3" s="579"/>
    </row>
    <row r="5" spans="1:7" s="64" customFormat="1" ht="27" customHeight="1">
      <c r="A5" s="580" t="s">
        <v>521</v>
      </c>
      <c r="B5" s="581"/>
      <c r="C5" s="581"/>
      <c r="D5" s="581"/>
      <c r="E5" s="581"/>
      <c r="F5" s="581"/>
      <c r="G5" s="581"/>
    </row>
    <row r="6" spans="1:7" s="64" customFormat="1" ht="15.75">
      <c r="A6" s="63"/>
      <c r="B6" s="63"/>
      <c r="C6" s="63"/>
      <c r="D6" s="63"/>
      <c r="E6" s="63"/>
      <c r="F6" s="63"/>
      <c r="G6" s="63"/>
    </row>
    <row r="7" spans="1:7" s="65" customFormat="1" ht="12.75">
      <c r="A7" s="84"/>
      <c r="B7" s="84"/>
      <c r="C7" s="84"/>
      <c r="D7" s="84"/>
      <c r="E7" s="84"/>
      <c r="F7" s="84"/>
      <c r="G7" s="84"/>
    </row>
    <row r="8" spans="1:7" s="66" customFormat="1" ht="15" customHeight="1" thickBot="1">
      <c r="A8" s="113"/>
      <c r="B8" s="100"/>
      <c r="C8" s="100"/>
      <c r="D8" s="112"/>
      <c r="E8" s="100"/>
      <c r="F8" s="100"/>
      <c r="G8" s="342" t="str">
        <f>'IB_6.3.3.sz.mell'!E4</f>
        <v> Forintban!</v>
      </c>
    </row>
    <row r="9" spans="1:7" s="41" customFormat="1" ht="42" customHeight="1" thickBot="1">
      <c r="A9" s="74" t="s">
        <v>7</v>
      </c>
      <c r="B9" s="75" t="s">
        <v>140</v>
      </c>
      <c r="C9" s="75" t="s">
        <v>141</v>
      </c>
      <c r="D9" s="75" t="s">
        <v>142</v>
      </c>
      <c r="E9" s="75" t="s">
        <v>143</v>
      </c>
      <c r="F9" s="75" t="s">
        <v>144</v>
      </c>
      <c r="G9" s="76" t="s">
        <v>41</v>
      </c>
    </row>
    <row r="10" spans="1:7" ht="24" customHeight="1">
      <c r="A10" s="101" t="s">
        <v>9</v>
      </c>
      <c r="B10" s="80" t="s">
        <v>145</v>
      </c>
      <c r="C10" s="67"/>
      <c r="D10" s="67"/>
      <c r="E10" s="67"/>
      <c r="F10" s="67"/>
      <c r="G10" s="102">
        <f>SUM(C10:F10)</f>
        <v>0</v>
      </c>
    </row>
    <row r="11" spans="1:7" ht="24" customHeight="1">
      <c r="A11" s="103" t="s">
        <v>10</v>
      </c>
      <c r="B11" s="81" t="s">
        <v>146</v>
      </c>
      <c r="C11" s="68">
        <v>4059098</v>
      </c>
      <c r="D11" s="68"/>
      <c r="E11" s="68"/>
      <c r="F11" s="68"/>
      <c r="G11" s="104">
        <f aca="true" t="shared" si="0" ref="G11:G16">SUM(C11:F11)</f>
        <v>4059098</v>
      </c>
    </row>
    <row r="12" spans="1:7" ht="24" customHeight="1">
      <c r="A12" s="103" t="s">
        <v>11</v>
      </c>
      <c r="B12" s="81" t="s">
        <v>147</v>
      </c>
      <c r="C12" s="68"/>
      <c r="D12" s="68"/>
      <c r="E12" s="68"/>
      <c r="F12" s="68"/>
      <c r="G12" s="104">
        <f t="shared" si="0"/>
        <v>0</v>
      </c>
    </row>
    <row r="13" spans="1:7" ht="24" customHeight="1">
      <c r="A13" s="103" t="s">
        <v>12</v>
      </c>
      <c r="B13" s="81" t="s">
        <v>148</v>
      </c>
      <c r="C13" s="68"/>
      <c r="D13" s="68"/>
      <c r="E13" s="68"/>
      <c r="F13" s="68"/>
      <c r="G13" s="104">
        <f t="shared" si="0"/>
        <v>0</v>
      </c>
    </row>
    <row r="14" spans="1:7" ht="24" customHeight="1">
      <c r="A14" s="103" t="s">
        <v>13</v>
      </c>
      <c r="B14" s="81" t="s">
        <v>149</v>
      </c>
      <c r="C14" s="68"/>
      <c r="D14" s="68"/>
      <c r="E14" s="68"/>
      <c r="F14" s="68"/>
      <c r="G14" s="104">
        <f t="shared" si="0"/>
        <v>0</v>
      </c>
    </row>
    <row r="15" spans="1:7" ht="24" customHeight="1" thickBot="1">
      <c r="A15" s="105" t="s">
        <v>14</v>
      </c>
      <c r="B15" s="106" t="s">
        <v>150</v>
      </c>
      <c r="C15" s="69"/>
      <c r="D15" s="69"/>
      <c r="E15" s="69"/>
      <c r="F15" s="69"/>
      <c r="G15" s="107">
        <f t="shared" si="0"/>
        <v>0</v>
      </c>
    </row>
    <row r="16" spans="1:7" s="70" customFormat="1" ht="24" customHeight="1" thickBot="1">
      <c r="A16" s="108" t="s">
        <v>15</v>
      </c>
      <c r="B16" s="109" t="s">
        <v>41</v>
      </c>
      <c r="C16" s="110">
        <f>SUM(C10:C15)</f>
        <v>4059098</v>
      </c>
      <c r="D16" s="110">
        <f>SUM(D10:D15)</f>
        <v>0</v>
      </c>
      <c r="E16" s="110">
        <f>SUM(E10:E15)</f>
        <v>0</v>
      </c>
      <c r="F16" s="110">
        <f>SUM(F10:F15)</f>
        <v>0</v>
      </c>
      <c r="G16" s="111">
        <f t="shared" si="0"/>
        <v>4059098</v>
      </c>
    </row>
    <row r="17" s="65" customFormat="1" ht="12.75"/>
    <row r="18" s="65" customFormat="1" ht="12.75"/>
    <row r="19" s="65" customFormat="1" ht="12.75"/>
    <row r="20" spans="1:4" s="65" customFormat="1" ht="15.75">
      <c r="A20" s="584" t="s">
        <v>592</v>
      </c>
      <c r="B20" s="585"/>
      <c r="C20" s="585"/>
      <c r="D20" s="585"/>
    </row>
    <row r="21" s="65" customFormat="1" ht="12.75"/>
    <row r="22" spans="1:7" ht="12.75">
      <c r="A22" s="65"/>
      <c r="B22" s="65"/>
      <c r="C22" s="65"/>
      <c r="D22" s="65"/>
      <c r="E22" s="65"/>
      <c r="F22" s="65"/>
      <c r="G22" s="65"/>
    </row>
    <row r="23" spans="1:7" ht="12.75">
      <c r="A23" s="65"/>
      <c r="B23" s="65"/>
      <c r="C23" s="65"/>
      <c r="D23" s="65"/>
      <c r="E23" s="65"/>
      <c r="F23" s="65"/>
      <c r="G23" s="65"/>
    </row>
    <row r="24" spans="1:7" ht="13.5">
      <c r="A24" s="65"/>
      <c r="B24" s="65"/>
      <c r="C24" s="582" t="s">
        <v>151</v>
      </c>
      <c r="D24" s="583"/>
      <c r="E24" s="583"/>
      <c r="F24" s="583"/>
      <c r="G24" s="65"/>
    </row>
    <row r="25" spans="1:7" ht="13.5">
      <c r="A25" s="65"/>
      <c r="B25" s="65"/>
      <c r="C25" s="422"/>
      <c r="D25" s="423"/>
      <c r="E25" s="423"/>
      <c r="F25" s="422"/>
      <c r="G25" s="65"/>
    </row>
    <row r="26" spans="1:7" ht="13.5">
      <c r="A26" s="65"/>
      <c r="B26" s="65"/>
      <c r="C26" s="422"/>
      <c r="D26" s="423"/>
      <c r="E26" s="423"/>
      <c r="F26" s="422"/>
      <c r="G26" s="65"/>
    </row>
    <row r="27" spans="1:7" ht="12.75">
      <c r="A27" s="65"/>
      <c r="B27" s="65"/>
      <c r="C27" s="65"/>
      <c r="D27" s="65"/>
      <c r="E27" s="65"/>
      <c r="F27" s="65"/>
      <c r="G27" s="65"/>
    </row>
    <row r="28" spans="1:7" ht="12.75">
      <c r="A28" s="65"/>
      <c r="B28" s="65"/>
      <c r="C28" s="65"/>
      <c r="D28" s="65"/>
      <c r="E28" s="65"/>
      <c r="F28" s="65"/>
      <c r="G28" s="65"/>
    </row>
    <row r="29" spans="1:7" ht="12.75">
      <c r="A29" s="65"/>
      <c r="B29" s="65"/>
      <c r="C29" s="65"/>
      <c r="D29" s="65"/>
      <c r="E29" s="65"/>
      <c r="F29" s="65"/>
      <c r="G29" s="65"/>
    </row>
  </sheetData>
  <sheetProtection sheet="1"/>
  <mergeCells count="5">
    <mergeCell ref="A3:G3"/>
    <mergeCell ref="A5:G5"/>
    <mergeCell ref="B1:G1"/>
    <mergeCell ref="C24:F24"/>
    <mergeCell ref="A20:D20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view="pageBreakPreview" zoomScale="60" zoomScaleNormal="120" workbookViewId="0" topLeftCell="A14">
      <selection activeCell="A38" sqref="A38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87" t="s">
        <v>551</v>
      </c>
      <c r="B1" s="83"/>
    </row>
    <row r="2" spans="1:2" ht="12.75">
      <c r="A2" s="83"/>
      <c r="B2" s="83"/>
    </row>
    <row r="3" spans="1:2" ht="12.75">
      <c r="A3" s="289"/>
      <c r="B3" s="289"/>
    </row>
    <row r="4" spans="1:2" ht="15.75">
      <c r="A4" s="85"/>
      <c r="B4" s="293"/>
    </row>
    <row r="5" spans="1:2" ht="15.75">
      <c r="A5" s="85"/>
      <c r="B5" s="293"/>
    </row>
    <row r="6" spans="1:2" s="62" customFormat="1" ht="15.75">
      <c r="A6" s="85" t="s">
        <v>558</v>
      </c>
      <c r="B6" s="289"/>
    </row>
    <row r="7" spans="1:2" s="62" customFormat="1" ht="12.75">
      <c r="A7" s="289"/>
      <c r="B7" s="289"/>
    </row>
    <row r="8" spans="1:2" s="62" customFormat="1" ht="12.75">
      <c r="A8" s="289"/>
      <c r="B8" s="289"/>
    </row>
    <row r="9" spans="1:2" ht="12.75">
      <c r="A9" s="289" t="s">
        <v>476</v>
      </c>
      <c r="B9" s="289" t="s">
        <v>442</v>
      </c>
    </row>
    <row r="10" spans="1:2" ht="12.75">
      <c r="A10" s="289" t="s">
        <v>474</v>
      </c>
      <c r="B10" s="289" t="s">
        <v>448</v>
      </c>
    </row>
    <row r="11" spans="1:2" ht="12.75">
      <c r="A11" s="289" t="s">
        <v>475</v>
      </c>
      <c r="B11" s="289" t="s">
        <v>449</v>
      </c>
    </row>
    <row r="12" spans="1:2" ht="12.75">
      <c r="A12" s="289"/>
      <c r="B12" s="289"/>
    </row>
    <row r="13" spans="1:2" ht="15.75">
      <c r="A13" s="85" t="str">
        <f>+CONCATENATE(LEFT(A6,4),". évi módosított előirányzat BEVÉTELEK")</f>
        <v>2020. évi módosított előirányzat BEVÉTELEK</v>
      </c>
      <c r="B13" s="293"/>
    </row>
    <row r="14" spans="1:2" ht="12.75">
      <c r="A14" s="289"/>
      <c r="B14" s="289"/>
    </row>
    <row r="15" spans="1:2" s="62" customFormat="1" ht="12.75">
      <c r="A15" s="289" t="s">
        <v>477</v>
      </c>
      <c r="B15" s="289" t="s">
        <v>443</v>
      </c>
    </row>
    <row r="16" spans="1:2" ht="12.75">
      <c r="A16" s="289" t="s">
        <v>478</v>
      </c>
      <c r="B16" s="289" t="s">
        <v>450</v>
      </c>
    </row>
    <row r="17" spans="1:2" ht="12.75">
      <c r="A17" s="289" t="s">
        <v>479</v>
      </c>
      <c r="B17" s="289" t="s">
        <v>451</v>
      </c>
    </row>
    <row r="18" spans="1:2" ht="12.75">
      <c r="A18" s="289"/>
      <c r="B18" s="289"/>
    </row>
    <row r="19" spans="1:2" ht="14.25">
      <c r="A19" s="296" t="str">
        <f>+CONCATENATE(LEFT(A6,4),". III. név teljesítés BEVÉTELEK")</f>
        <v>2020. III. név teljesítés BEVÉTELEK</v>
      </c>
      <c r="B19" s="293"/>
    </row>
    <row r="20" spans="1:2" ht="12.75">
      <c r="A20" s="289"/>
      <c r="B20" s="289"/>
    </row>
    <row r="21" spans="1:2" ht="12.75">
      <c r="A21" s="289" t="s">
        <v>480</v>
      </c>
      <c r="B21" s="289" t="s">
        <v>444</v>
      </c>
    </row>
    <row r="22" spans="1:2" ht="12.75">
      <c r="A22" s="289" t="s">
        <v>481</v>
      </c>
      <c r="B22" s="289" t="s">
        <v>452</v>
      </c>
    </row>
    <row r="23" spans="1:2" ht="12.75">
      <c r="A23" s="289" t="s">
        <v>482</v>
      </c>
      <c r="B23" s="289" t="s">
        <v>453</v>
      </c>
    </row>
    <row r="24" spans="1:2" ht="12.75">
      <c r="A24" s="289"/>
      <c r="B24" s="289"/>
    </row>
    <row r="25" spans="1:2" ht="15.75">
      <c r="A25" s="85" t="str">
        <f>+CONCATENATE(LEFT(A6,4),". évi eredeti előirányzat KIADÁSOK")</f>
        <v>2020. évi eredeti előirányzat KIADÁSOK</v>
      </c>
      <c r="B25" s="293"/>
    </row>
    <row r="26" spans="1:2" ht="12.75">
      <c r="A26" s="289"/>
      <c r="B26" s="289"/>
    </row>
    <row r="27" spans="1:2" ht="12.75">
      <c r="A27" s="289" t="s">
        <v>483</v>
      </c>
      <c r="B27" s="289" t="s">
        <v>445</v>
      </c>
    </row>
    <row r="28" spans="1:2" ht="12.75">
      <c r="A28" s="289" t="s">
        <v>484</v>
      </c>
      <c r="B28" s="289" t="s">
        <v>454</v>
      </c>
    </row>
    <row r="29" spans="1:2" ht="12.75">
      <c r="A29" s="289" t="s">
        <v>485</v>
      </c>
      <c r="B29" s="289" t="s">
        <v>455</v>
      </c>
    </row>
    <row r="30" spans="1:2" ht="12.75">
      <c r="A30" s="289"/>
      <c r="B30" s="289"/>
    </row>
    <row r="31" spans="1:2" ht="15.75">
      <c r="A31" s="85" t="str">
        <f>+CONCATENATE(LEFT(A6,4),". évi módosított előirányzat KIADÁSOK")</f>
        <v>2020. évi módosított előirányzat KIADÁSOK</v>
      </c>
      <c r="B31" s="293"/>
    </row>
    <row r="32" spans="1:2" ht="12.75">
      <c r="A32" s="289"/>
      <c r="B32" s="289"/>
    </row>
    <row r="33" spans="1:2" ht="12.75">
      <c r="A33" s="289" t="s">
        <v>486</v>
      </c>
      <c r="B33" s="289" t="s">
        <v>446</v>
      </c>
    </row>
    <row r="34" spans="1:2" ht="12.75">
      <c r="A34" s="289" t="s">
        <v>487</v>
      </c>
      <c r="B34" s="289" t="s">
        <v>456</v>
      </c>
    </row>
    <row r="35" spans="1:2" ht="12.75">
      <c r="A35" s="289" t="s">
        <v>488</v>
      </c>
      <c r="B35" s="289" t="s">
        <v>457</v>
      </c>
    </row>
    <row r="36" spans="1:2" ht="12.75">
      <c r="A36" s="289"/>
      <c r="B36" s="289"/>
    </row>
    <row r="37" spans="1:2" ht="15.75">
      <c r="A37" s="295" t="str">
        <f>+CONCATENATE(LEFT(A6,4),". III. név teljesítés KIADÁSOK")</f>
        <v>2020. III. név teljesítés KIADÁSOK</v>
      </c>
      <c r="B37" s="293"/>
    </row>
    <row r="38" spans="1:2" ht="12.75">
      <c r="A38" s="289"/>
      <c r="B38" s="289"/>
    </row>
    <row r="39" spans="1:2" ht="12.75">
      <c r="A39" s="289" t="s">
        <v>489</v>
      </c>
      <c r="B39" s="289" t="s">
        <v>447</v>
      </c>
    </row>
    <row r="40" spans="1:2" ht="12.75">
      <c r="A40" s="289" t="s">
        <v>490</v>
      </c>
      <c r="B40" s="289" t="s">
        <v>458</v>
      </c>
    </row>
    <row r="41" spans="1:2" ht="12.75">
      <c r="A41" s="289" t="s">
        <v>491</v>
      </c>
      <c r="B41" s="289" t="s">
        <v>459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166"/>
  <sheetViews>
    <sheetView view="pageBreakPreview" zoomScaleNormal="120" zoomScaleSheetLayoutView="100" workbookViewId="0" topLeftCell="A130">
      <selection activeCell="E54" sqref="E54"/>
    </sheetView>
  </sheetViews>
  <sheetFormatPr defaultColWidth="9.00390625" defaultRowHeight="12.75"/>
  <cols>
    <col min="1" max="1" width="9.50390625" style="166" customWidth="1"/>
    <col min="2" max="2" width="65.875" style="166" customWidth="1"/>
    <col min="3" max="3" width="17.875" style="167" customWidth="1"/>
    <col min="4" max="5" width="17.875" style="188" customWidth="1"/>
    <col min="6" max="6" width="9.375" style="188" customWidth="1"/>
    <col min="7" max="16384" width="9.375" style="188" customWidth="1"/>
  </cols>
  <sheetData>
    <row r="1" spans="1:5" ht="15.75">
      <c r="A1" s="372"/>
      <c r="B1" s="514" t="str">
        <f>CONCATENATE("1.1. melléklet ",IB_ALAPADATOK!A7," ",IB_ALAPADATOK!B7," ",IB_ALAPADATOK!C7," ",IB_ALAPADATOK!D7)</f>
        <v>1.1. melléklet a 2020. III. negyedévi költségvetési tájékoztatóhoz</v>
      </c>
      <c r="C1" s="515"/>
      <c r="D1" s="515"/>
      <c r="E1" s="515"/>
    </row>
    <row r="2" spans="1:5" ht="15.75">
      <c r="A2" s="516" t="str">
        <f>CONCATENATE(IB_ALAPADATOK!A3)</f>
        <v>BALATONVILÁGOS KÖZSÉG ÖNKORMÁNYZATA</v>
      </c>
      <c r="B2" s="517"/>
      <c r="C2" s="517"/>
      <c r="D2" s="517"/>
      <c r="E2" s="517"/>
    </row>
    <row r="3" spans="1:5" ht="15.75">
      <c r="A3" s="516" t="str">
        <f>CONCATENATE("Tájékoztatató a ",IB_ALAPADATOK!B7," évi költségvetés  ",IB_ALAPADATOK!C8," alakulásáról Összesen")</f>
        <v>Tájékoztatató a 2020. évi költségvetés  III. negyedéves alakulásáról Összesen</v>
      </c>
      <c r="B3" s="516"/>
      <c r="C3" s="518"/>
      <c r="D3" s="516"/>
      <c r="E3" s="516"/>
    </row>
    <row r="4" spans="1:5" ht="15.75">
      <c r="A4" s="516" t="s">
        <v>517</v>
      </c>
      <c r="B4" s="516"/>
      <c r="C4" s="518"/>
      <c r="D4" s="516"/>
      <c r="E4" s="516"/>
    </row>
    <row r="5" spans="1:5" ht="15.75">
      <c r="A5" s="372"/>
      <c r="B5" s="372"/>
      <c r="C5" s="373"/>
      <c r="D5" s="374"/>
      <c r="E5" s="374"/>
    </row>
    <row r="6" spans="1:5" ht="15.75" customHeight="1">
      <c r="A6" s="519" t="s">
        <v>6</v>
      </c>
      <c r="B6" s="519"/>
      <c r="C6" s="519"/>
      <c r="D6" s="519"/>
      <c r="E6" s="519"/>
    </row>
    <row r="7" spans="1:5" ht="15.75" customHeight="1" thickBot="1">
      <c r="A7" s="520" t="s">
        <v>103</v>
      </c>
      <c r="B7" s="520"/>
      <c r="C7" s="375"/>
      <c r="D7" s="374"/>
      <c r="E7" s="375" t="s">
        <v>508</v>
      </c>
    </row>
    <row r="8" spans="1:5" ht="15.75">
      <c r="A8" s="522" t="s">
        <v>55</v>
      </c>
      <c r="B8" s="524" t="s">
        <v>8</v>
      </c>
      <c r="C8" s="526" t="str">
        <f>+CONCATENATE(LEFT(IB_ÖSSZEFÜGGÉSEK!A6,4),". évi")</f>
        <v>2020. évi</v>
      </c>
      <c r="D8" s="527"/>
      <c r="E8" s="528"/>
    </row>
    <row r="9" spans="1:5" ht="24.75" thickBot="1">
      <c r="A9" s="523"/>
      <c r="B9" s="525"/>
      <c r="C9" s="261" t="s">
        <v>435</v>
      </c>
      <c r="D9" s="260" t="s">
        <v>436</v>
      </c>
      <c r="E9" s="361" t="str">
        <f>+CONCATENATE(LEFT(IB_ÖSSZEFÜGGÉSEK!A6,4),". IX. 30.",CHAR(10),"teljesítés")</f>
        <v>2020. IX. 30.
teljesítés</v>
      </c>
    </row>
    <row r="10" spans="1:5" s="189" customFormat="1" ht="12" customHeight="1" thickBot="1">
      <c r="A10" s="185" t="s">
        <v>402</v>
      </c>
      <c r="B10" s="186" t="s">
        <v>403</v>
      </c>
      <c r="C10" s="186" t="s">
        <v>404</v>
      </c>
      <c r="D10" s="186" t="s">
        <v>406</v>
      </c>
      <c r="E10" s="262" t="s">
        <v>405</v>
      </c>
    </row>
    <row r="11" spans="1:8" s="190" customFormat="1" ht="12" customHeight="1" thickBot="1">
      <c r="A11" s="18" t="s">
        <v>9</v>
      </c>
      <c r="B11" s="19" t="s">
        <v>172</v>
      </c>
      <c r="C11" s="178">
        <f>+C12+C13+C14+C15+C16+C17</f>
        <v>101477460</v>
      </c>
      <c r="D11" s="178">
        <f>+D12+D13+D14+D15+D16+D17</f>
        <v>106397962</v>
      </c>
      <c r="E11" s="114">
        <f>+E12+E13+E14+E15+E16+E17</f>
        <v>83078444</v>
      </c>
      <c r="G11" s="504"/>
      <c r="H11" s="504"/>
    </row>
    <row r="12" spans="1:8" s="190" customFormat="1" ht="12" customHeight="1">
      <c r="A12" s="13" t="s">
        <v>67</v>
      </c>
      <c r="B12" s="191" t="s">
        <v>173</v>
      </c>
      <c r="C12" s="180">
        <v>42829123</v>
      </c>
      <c r="D12" s="180">
        <v>30213926</v>
      </c>
      <c r="E12" s="116">
        <v>24675247</v>
      </c>
      <c r="G12" s="504"/>
      <c r="H12" s="504"/>
    </row>
    <row r="13" spans="1:8" s="190" customFormat="1" ht="12" customHeight="1">
      <c r="A13" s="12" t="s">
        <v>68</v>
      </c>
      <c r="B13" s="192" t="s">
        <v>174</v>
      </c>
      <c r="C13" s="179">
        <v>28963099</v>
      </c>
      <c r="D13" s="179">
        <v>40534600</v>
      </c>
      <c r="E13" s="115">
        <v>29772825</v>
      </c>
      <c r="G13" s="504"/>
      <c r="H13" s="504"/>
    </row>
    <row r="14" spans="1:8" s="190" customFormat="1" ht="12" customHeight="1">
      <c r="A14" s="12" t="s">
        <v>69</v>
      </c>
      <c r="B14" s="192" t="s">
        <v>175</v>
      </c>
      <c r="C14" s="179">
        <v>27828754</v>
      </c>
      <c r="D14" s="179">
        <v>26725554</v>
      </c>
      <c r="E14" s="115">
        <v>24971558</v>
      </c>
      <c r="G14" s="504"/>
      <c r="H14" s="504"/>
    </row>
    <row r="15" spans="1:8" s="190" customFormat="1" ht="12" customHeight="1">
      <c r="A15" s="12" t="s">
        <v>70</v>
      </c>
      <c r="B15" s="192" t="s">
        <v>176</v>
      </c>
      <c r="C15" s="179">
        <v>1856484</v>
      </c>
      <c r="D15" s="179">
        <v>1856484</v>
      </c>
      <c r="E15" s="115">
        <v>1857614</v>
      </c>
      <c r="G15" s="504"/>
      <c r="H15" s="504"/>
    </row>
    <row r="16" spans="1:8" s="190" customFormat="1" ht="12" customHeight="1">
      <c r="A16" s="12" t="s">
        <v>99</v>
      </c>
      <c r="B16" s="122" t="s">
        <v>347</v>
      </c>
      <c r="C16" s="179"/>
      <c r="D16" s="179"/>
      <c r="E16" s="115">
        <v>1801200</v>
      </c>
      <c r="G16" s="504"/>
      <c r="H16" s="504"/>
    </row>
    <row r="17" spans="1:8" s="190" customFormat="1" ht="12" customHeight="1" thickBot="1">
      <c r="A17" s="14" t="s">
        <v>71</v>
      </c>
      <c r="B17" s="123" t="s">
        <v>348</v>
      </c>
      <c r="C17" s="179"/>
      <c r="D17" s="179">
        <v>7067398</v>
      </c>
      <c r="E17" s="115"/>
      <c r="G17" s="504"/>
      <c r="H17" s="504"/>
    </row>
    <row r="18" spans="1:8" s="190" customFormat="1" ht="12" customHeight="1" thickBot="1">
      <c r="A18" s="18" t="s">
        <v>10</v>
      </c>
      <c r="B18" s="121" t="s">
        <v>177</v>
      </c>
      <c r="C18" s="178">
        <f>+C19+C20+C21+C22+C23</f>
        <v>18135500</v>
      </c>
      <c r="D18" s="178">
        <f>+D19+D20+D21+D22+D23</f>
        <v>18635500</v>
      </c>
      <c r="E18" s="114">
        <f>+E19+E20+E21+E22+E23</f>
        <v>23114840</v>
      </c>
      <c r="G18" s="504"/>
      <c r="H18" s="504"/>
    </row>
    <row r="19" spans="1:8" s="190" customFormat="1" ht="12" customHeight="1">
      <c r="A19" s="13" t="s">
        <v>73</v>
      </c>
      <c r="B19" s="191" t="s">
        <v>178</v>
      </c>
      <c r="C19" s="180"/>
      <c r="D19" s="180"/>
      <c r="E19" s="116"/>
      <c r="G19" s="504"/>
      <c r="H19" s="504"/>
    </row>
    <row r="20" spans="1:8" s="190" customFormat="1" ht="12" customHeight="1">
      <c r="A20" s="12" t="s">
        <v>74</v>
      </c>
      <c r="B20" s="192" t="s">
        <v>179</v>
      </c>
      <c r="C20" s="179"/>
      <c r="D20" s="179"/>
      <c r="E20" s="115"/>
      <c r="G20" s="504"/>
      <c r="H20" s="504"/>
    </row>
    <row r="21" spans="1:8" s="190" customFormat="1" ht="12" customHeight="1">
      <c r="A21" s="12" t="s">
        <v>75</v>
      </c>
      <c r="B21" s="192" t="s">
        <v>339</v>
      </c>
      <c r="C21" s="179"/>
      <c r="D21" s="179"/>
      <c r="E21" s="115"/>
      <c r="G21" s="504"/>
      <c r="H21" s="504"/>
    </row>
    <row r="22" spans="1:8" s="190" customFormat="1" ht="12" customHeight="1">
      <c r="A22" s="12" t="s">
        <v>76</v>
      </c>
      <c r="B22" s="192" t="s">
        <v>340</v>
      </c>
      <c r="C22" s="179"/>
      <c r="D22" s="179"/>
      <c r="E22" s="115"/>
      <c r="G22" s="504"/>
      <c r="H22" s="504"/>
    </row>
    <row r="23" spans="1:8" s="190" customFormat="1" ht="12" customHeight="1">
      <c r="A23" s="12" t="s">
        <v>77</v>
      </c>
      <c r="B23" s="192" t="s">
        <v>180</v>
      </c>
      <c r="C23" s="179">
        <v>18135500</v>
      </c>
      <c r="D23" s="179">
        <v>18635500</v>
      </c>
      <c r="E23" s="115">
        <v>23114840</v>
      </c>
      <c r="G23" s="504"/>
      <c r="H23" s="504"/>
    </row>
    <row r="24" spans="1:8" s="190" customFormat="1" ht="12" customHeight="1" thickBot="1">
      <c r="A24" s="14" t="s">
        <v>84</v>
      </c>
      <c r="B24" s="123" t="s">
        <v>181</v>
      </c>
      <c r="C24" s="181"/>
      <c r="D24" s="181"/>
      <c r="E24" s="117"/>
      <c r="G24" s="504"/>
      <c r="H24" s="504"/>
    </row>
    <row r="25" spans="1:8" s="190" customFormat="1" ht="12" customHeight="1" thickBot="1">
      <c r="A25" s="18" t="s">
        <v>11</v>
      </c>
      <c r="B25" s="19" t="s">
        <v>182</v>
      </c>
      <c r="C25" s="178">
        <f>+C26+C27+C28+C29+C30</f>
        <v>0</v>
      </c>
      <c r="D25" s="178">
        <f>+D26+D27+D28+D29+D30</f>
        <v>52010139</v>
      </c>
      <c r="E25" s="114">
        <f>+E26+E27+E28+E29+E30</f>
        <v>52010139</v>
      </c>
      <c r="G25" s="504"/>
      <c r="H25" s="504"/>
    </row>
    <row r="26" spans="1:8" s="190" customFormat="1" ht="12" customHeight="1">
      <c r="A26" s="13" t="s">
        <v>56</v>
      </c>
      <c r="B26" s="191" t="s">
        <v>183</v>
      </c>
      <c r="C26" s="180"/>
      <c r="D26" s="180"/>
      <c r="E26" s="116"/>
      <c r="G26" s="504"/>
      <c r="H26" s="504"/>
    </row>
    <row r="27" spans="1:8" s="190" customFormat="1" ht="12" customHeight="1">
      <c r="A27" s="12" t="s">
        <v>57</v>
      </c>
      <c r="B27" s="192" t="s">
        <v>184</v>
      </c>
      <c r="C27" s="179"/>
      <c r="D27" s="179"/>
      <c r="E27" s="115"/>
      <c r="G27" s="504"/>
      <c r="H27" s="504"/>
    </row>
    <row r="28" spans="1:8" s="190" customFormat="1" ht="12" customHeight="1">
      <c r="A28" s="12" t="s">
        <v>58</v>
      </c>
      <c r="B28" s="192" t="s">
        <v>341</v>
      </c>
      <c r="C28" s="179"/>
      <c r="D28" s="179"/>
      <c r="E28" s="115"/>
      <c r="G28" s="504"/>
      <c r="H28" s="504"/>
    </row>
    <row r="29" spans="1:8" s="190" customFormat="1" ht="12" customHeight="1">
      <c r="A29" s="12" t="s">
        <v>59</v>
      </c>
      <c r="B29" s="192" t="s">
        <v>342</v>
      </c>
      <c r="C29" s="179"/>
      <c r="D29" s="179"/>
      <c r="E29" s="115"/>
      <c r="G29" s="504"/>
      <c r="H29" s="504"/>
    </row>
    <row r="30" spans="1:8" s="190" customFormat="1" ht="12" customHeight="1">
      <c r="A30" s="12" t="s">
        <v>113</v>
      </c>
      <c r="B30" s="192" t="s">
        <v>185</v>
      </c>
      <c r="C30" s="179"/>
      <c r="D30" s="179">
        <v>52010139</v>
      </c>
      <c r="E30" s="115">
        <v>52010139</v>
      </c>
      <c r="G30" s="504"/>
      <c r="H30" s="504"/>
    </row>
    <row r="31" spans="1:8" s="190" customFormat="1" ht="12" customHeight="1" thickBot="1">
      <c r="A31" s="14" t="s">
        <v>114</v>
      </c>
      <c r="B31" s="193" t="s">
        <v>186</v>
      </c>
      <c r="C31" s="181"/>
      <c r="D31" s="181"/>
      <c r="E31" s="117"/>
      <c r="G31" s="504"/>
      <c r="H31" s="504"/>
    </row>
    <row r="32" spans="1:8" s="190" customFormat="1" ht="12" customHeight="1" thickBot="1">
      <c r="A32" s="18" t="s">
        <v>115</v>
      </c>
      <c r="B32" s="19" t="s">
        <v>496</v>
      </c>
      <c r="C32" s="184">
        <f>+C33+C34+C35+C36+C37+C38+C39</f>
        <v>199329000</v>
      </c>
      <c r="D32" s="184">
        <f>SUM(D33:D39)</f>
        <v>190329000</v>
      </c>
      <c r="E32" s="220">
        <f>SUM(E33:E39)</f>
        <v>159245636</v>
      </c>
      <c r="G32" s="504"/>
      <c r="H32" s="504"/>
    </row>
    <row r="33" spans="1:8" s="190" customFormat="1" ht="12" customHeight="1">
      <c r="A33" s="13" t="s">
        <v>187</v>
      </c>
      <c r="B33" s="191" t="s">
        <v>497</v>
      </c>
      <c r="C33" s="476">
        <v>141679000</v>
      </c>
      <c r="D33" s="180">
        <v>141679000</v>
      </c>
      <c r="E33" s="116">
        <v>124694775</v>
      </c>
      <c r="G33" s="504"/>
      <c r="H33" s="504"/>
    </row>
    <row r="34" spans="1:8" s="190" customFormat="1" ht="12" customHeight="1">
      <c r="A34" s="12" t="s">
        <v>188</v>
      </c>
      <c r="B34" s="192" t="s">
        <v>498</v>
      </c>
      <c r="C34" s="179">
        <v>18000000</v>
      </c>
      <c r="D34" s="179">
        <v>13000000</v>
      </c>
      <c r="E34" s="115">
        <v>431200</v>
      </c>
      <c r="G34" s="504"/>
      <c r="H34" s="504"/>
    </row>
    <row r="35" spans="1:8" s="190" customFormat="1" ht="12" customHeight="1">
      <c r="A35" s="12" t="s">
        <v>189</v>
      </c>
      <c r="B35" s="192" t="s">
        <v>499</v>
      </c>
      <c r="C35" s="179">
        <v>35000000</v>
      </c>
      <c r="D35" s="179">
        <v>35000000</v>
      </c>
      <c r="E35" s="115">
        <v>33117942</v>
      </c>
      <c r="G35" s="504"/>
      <c r="H35" s="504"/>
    </row>
    <row r="36" spans="1:8" s="190" customFormat="1" ht="12" customHeight="1">
      <c r="A36" s="12" t="s">
        <v>190</v>
      </c>
      <c r="B36" s="192" t="s">
        <v>500</v>
      </c>
      <c r="C36" s="179"/>
      <c r="D36" s="179"/>
      <c r="E36" s="115"/>
      <c r="G36" s="504"/>
      <c r="H36" s="504"/>
    </row>
    <row r="37" spans="1:8" s="190" customFormat="1" ht="12" customHeight="1">
      <c r="A37" s="12" t="s">
        <v>501</v>
      </c>
      <c r="B37" s="192" t="s">
        <v>191</v>
      </c>
      <c r="C37" s="179">
        <v>4000000</v>
      </c>
      <c r="D37" s="179">
        <v>0</v>
      </c>
      <c r="E37" s="115"/>
      <c r="G37" s="504"/>
      <c r="H37" s="504"/>
    </row>
    <row r="38" spans="1:8" s="190" customFormat="1" ht="12" customHeight="1">
      <c r="A38" s="12" t="s">
        <v>502</v>
      </c>
      <c r="B38" s="192" t="s">
        <v>192</v>
      </c>
      <c r="C38" s="179"/>
      <c r="D38" s="179"/>
      <c r="E38" s="115"/>
      <c r="G38" s="504"/>
      <c r="H38" s="504"/>
    </row>
    <row r="39" spans="1:8" s="190" customFormat="1" ht="12" customHeight="1" thickBot="1">
      <c r="A39" s="14" t="s">
        <v>503</v>
      </c>
      <c r="B39" s="337" t="s">
        <v>193</v>
      </c>
      <c r="C39" s="181">
        <v>650000</v>
      </c>
      <c r="D39" s="181">
        <v>650000</v>
      </c>
      <c r="E39" s="117">
        <v>1001719</v>
      </c>
      <c r="G39" s="504"/>
      <c r="H39" s="504"/>
    </row>
    <row r="40" spans="1:8" s="190" customFormat="1" ht="12" customHeight="1" thickBot="1">
      <c r="A40" s="18" t="s">
        <v>13</v>
      </c>
      <c r="B40" s="19" t="s">
        <v>349</v>
      </c>
      <c r="C40" s="178">
        <f>SUM(C41:C51)</f>
        <v>47462436</v>
      </c>
      <c r="D40" s="178">
        <f>SUM(D41:D51)</f>
        <v>52294238</v>
      </c>
      <c r="E40" s="114">
        <f>SUM(E41:E51)</f>
        <v>51859440</v>
      </c>
      <c r="G40" s="504"/>
      <c r="H40" s="504"/>
    </row>
    <row r="41" spans="1:8" s="190" customFormat="1" ht="12" customHeight="1">
      <c r="A41" s="13" t="s">
        <v>60</v>
      </c>
      <c r="B41" s="191" t="s">
        <v>196</v>
      </c>
      <c r="C41" s="180"/>
      <c r="D41" s="180"/>
      <c r="E41" s="116"/>
      <c r="G41" s="504"/>
      <c r="H41" s="504"/>
    </row>
    <row r="42" spans="1:8" s="190" customFormat="1" ht="12" customHeight="1">
      <c r="A42" s="12" t="s">
        <v>61</v>
      </c>
      <c r="B42" s="192" t="s">
        <v>197</v>
      </c>
      <c r="C42" s="179">
        <v>19045431</v>
      </c>
      <c r="D42" s="179">
        <v>19045431</v>
      </c>
      <c r="E42" s="115">
        <v>19552364</v>
      </c>
      <c r="G42" s="504"/>
      <c r="H42" s="504"/>
    </row>
    <row r="43" spans="1:8" s="190" customFormat="1" ht="12" customHeight="1">
      <c r="A43" s="12" t="s">
        <v>62</v>
      </c>
      <c r="B43" s="192" t="s">
        <v>198</v>
      </c>
      <c r="C43" s="179">
        <v>4002684</v>
      </c>
      <c r="D43" s="179">
        <v>4002684</v>
      </c>
      <c r="E43" s="115">
        <v>2546749</v>
      </c>
      <c r="G43" s="504"/>
      <c r="H43" s="504"/>
    </row>
    <row r="44" spans="1:8" s="190" customFormat="1" ht="12" customHeight="1">
      <c r="A44" s="12" t="s">
        <v>117</v>
      </c>
      <c r="B44" s="192" t="s">
        <v>199</v>
      </c>
      <c r="C44" s="179">
        <v>7037419</v>
      </c>
      <c r="D44" s="179">
        <v>9720101</v>
      </c>
      <c r="E44" s="115">
        <v>12597200</v>
      </c>
      <c r="G44" s="504"/>
      <c r="H44" s="504"/>
    </row>
    <row r="45" spans="1:8" s="190" customFormat="1" ht="12" customHeight="1">
      <c r="A45" s="12" t="s">
        <v>118</v>
      </c>
      <c r="B45" s="192" t="s">
        <v>200</v>
      </c>
      <c r="C45" s="179">
        <v>8099425</v>
      </c>
      <c r="D45" s="179">
        <v>8114189</v>
      </c>
      <c r="E45" s="115">
        <v>3990856</v>
      </c>
      <c r="G45" s="504"/>
      <c r="H45" s="504"/>
    </row>
    <row r="46" spans="1:8" s="190" customFormat="1" ht="12" customHeight="1">
      <c r="A46" s="12" t="s">
        <v>119</v>
      </c>
      <c r="B46" s="192" t="s">
        <v>201</v>
      </c>
      <c r="C46" s="179">
        <v>7223050</v>
      </c>
      <c r="D46" s="179">
        <v>7223050</v>
      </c>
      <c r="E46" s="115">
        <v>7488965</v>
      </c>
      <c r="G46" s="504"/>
      <c r="H46" s="504"/>
    </row>
    <row r="47" spans="1:8" s="190" customFormat="1" ht="12" customHeight="1">
      <c r="A47" s="12" t="s">
        <v>120</v>
      </c>
      <c r="B47" s="192" t="s">
        <v>202</v>
      </c>
      <c r="C47" s="179"/>
      <c r="D47" s="179"/>
      <c r="E47" s="115"/>
      <c r="G47" s="504"/>
      <c r="H47" s="504"/>
    </row>
    <row r="48" spans="1:8" s="190" customFormat="1" ht="12" customHeight="1">
      <c r="A48" s="12" t="s">
        <v>121</v>
      </c>
      <c r="B48" s="192" t="s">
        <v>504</v>
      </c>
      <c r="C48" s="179">
        <v>50000</v>
      </c>
      <c r="D48" s="179">
        <v>50000</v>
      </c>
      <c r="E48" s="115">
        <v>409758</v>
      </c>
      <c r="G48" s="504"/>
      <c r="H48" s="504"/>
    </row>
    <row r="49" spans="1:8" s="190" customFormat="1" ht="12" customHeight="1">
      <c r="A49" s="12" t="s">
        <v>194</v>
      </c>
      <c r="B49" s="192" t="s">
        <v>204</v>
      </c>
      <c r="C49" s="182"/>
      <c r="D49" s="182"/>
      <c r="E49" s="118">
        <v>3305</v>
      </c>
      <c r="G49" s="504"/>
      <c r="H49" s="504"/>
    </row>
    <row r="50" spans="1:8" s="190" customFormat="1" ht="12" customHeight="1">
      <c r="A50" s="14" t="s">
        <v>195</v>
      </c>
      <c r="B50" s="193" t="s">
        <v>351</v>
      </c>
      <c r="C50" s="183"/>
      <c r="D50" s="183"/>
      <c r="E50" s="119"/>
      <c r="G50" s="504"/>
      <c r="H50" s="504"/>
    </row>
    <row r="51" spans="1:8" s="190" customFormat="1" ht="12" customHeight="1" thickBot="1">
      <c r="A51" s="14" t="s">
        <v>350</v>
      </c>
      <c r="B51" s="123" t="s">
        <v>205</v>
      </c>
      <c r="C51" s="377">
        <v>2004427</v>
      </c>
      <c r="D51" s="377">
        <v>4138783</v>
      </c>
      <c r="E51" s="119">
        <v>5270243</v>
      </c>
      <c r="G51" s="504"/>
      <c r="H51" s="504"/>
    </row>
    <row r="52" spans="1:8" s="190" customFormat="1" ht="12" customHeight="1" thickBot="1">
      <c r="A52" s="18" t="s">
        <v>14</v>
      </c>
      <c r="B52" s="19" t="s">
        <v>206</v>
      </c>
      <c r="C52" s="178">
        <f>SUM(C53:C57)</f>
        <v>0</v>
      </c>
      <c r="D52" s="178">
        <f>SUM(D53:D57)</f>
        <v>0</v>
      </c>
      <c r="E52" s="114">
        <f>SUM(E53:E57)</f>
        <v>3649049</v>
      </c>
      <c r="G52" s="504"/>
      <c r="H52" s="504"/>
    </row>
    <row r="53" spans="1:8" s="190" customFormat="1" ht="12" customHeight="1">
      <c r="A53" s="13" t="s">
        <v>63</v>
      </c>
      <c r="B53" s="191" t="s">
        <v>210</v>
      </c>
      <c r="C53" s="231"/>
      <c r="D53" s="231"/>
      <c r="E53" s="120"/>
      <c r="G53" s="504"/>
      <c r="H53" s="504"/>
    </row>
    <row r="54" spans="1:8" s="190" customFormat="1" ht="12" customHeight="1">
      <c r="A54" s="12" t="s">
        <v>64</v>
      </c>
      <c r="B54" s="192" t="s">
        <v>211</v>
      </c>
      <c r="C54" s="182"/>
      <c r="D54" s="182"/>
      <c r="E54" s="118">
        <v>3641175</v>
      </c>
      <c r="G54" s="504"/>
      <c r="H54" s="504"/>
    </row>
    <row r="55" spans="1:8" s="190" customFormat="1" ht="12" customHeight="1">
      <c r="A55" s="12" t="s">
        <v>207</v>
      </c>
      <c r="B55" s="192" t="s">
        <v>212</v>
      </c>
      <c r="C55" s="182"/>
      <c r="D55" s="182"/>
      <c r="E55" s="118">
        <v>7874</v>
      </c>
      <c r="G55" s="504"/>
      <c r="H55" s="504"/>
    </row>
    <row r="56" spans="1:8" s="190" customFormat="1" ht="12" customHeight="1">
      <c r="A56" s="12" t="s">
        <v>208</v>
      </c>
      <c r="B56" s="192" t="s">
        <v>213</v>
      </c>
      <c r="C56" s="182"/>
      <c r="D56" s="182"/>
      <c r="E56" s="118"/>
      <c r="G56" s="504"/>
      <c r="H56" s="504"/>
    </row>
    <row r="57" spans="1:8" s="190" customFormat="1" ht="12" customHeight="1" thickBot="1">
      <c r="A57" s="14" t="s">
        <v>209</v>
      </c>
      <c r="B57" s="123" t="s">
        <v>214</v>
      </c>
      <c r="C57" s="183"/>
      <c r="D57" s="183"/>
      <c r="E57" s="119"/>
      <c r="G57" s="504"/>
      <c r="H57" s="504"/>
    </row>
    <row r="58" spans="1:8" s="190" customFormat="1" ht="12" customHeight="1" thickBot="1">
      <c r="A58" s="18" t="s">
        <v>122</v>
      </c>
      <c r="B58" s="19" t="s">
        <v>215</v>
      </c>
      <c r="C58" s="178">
        <f>SUM(C59:C61)</f>
        <v>0</v>
      </c>
      <c r="D58" s="178">
        <f>SUM(D59:D61)</f>
        <v>0</v>
      </c>
      <c r="E58" s="114">
        <f>SUM(E59:E61)</f>
        <v>0</v>
      </c>
      <c r="G58" s="504"/>
      <c r="H58" s="504"/>
    </row>
    <row r="59" spans="1:8" s="190" customFormat="1" ht="12" customHeight="1">
      <c r="A59" s="13" t="s">
        <v>65</v>
      </c>
      <c r="B59" s="191" t="s">
        <v>216</v>
      </c>
      <c r="C59" s="180"/>
      <c r="D59" s="180"/>
      <c r="E59" s="116"/>
      <c r="G59" s="504"/>
      <c r="H59" s="504"/>
    </row>
    <row r="60" spans="1:8" s="190" customFormat="1" ht="12" customHeight="1">
      <c r="A60" s="12" t="s">
        <v>66</v>
      </c>
      <c r="B60" s="192" t="s">
        <v>343</v>
      </c>
      <c r="C60" s="179"/>
      <c r="D60" s="179"/>
      <c r="E60" s="115"/>
      <c r="G60" s="504"/>
      <c r="H60" s="504"/>
    </row>
    <row r="61" spans="1:8" s="190" customFormat="1" ht="12" customHeight="1">
      <c r="A61" s="12" t="s">
        <v>219</v>
      </c>
      <c r="B61" s="192" t="s">
        <v>217</v>
      </c>
      <c r="C61" s="179"/>
      <c r="D61" s="179"/>
      <c r="E61" s="115"/>
      <c r="G61" s="504"/>
      <c r="H61" s="504"/>
    </row>
    <row r="62" spans="1:8" s="190" customFormat="1" ht="12" customHeight="1" thickBot="1">
      <c r="A62" s="14" t="s">
        <v>220</v>
      </c>
      <c r="B62" s="123" t="s">
        <v>218</v>
      </c>
      <c r="C62" s="181"/>
      <c r="D62" s="181"/>
      <c r="E62" s="117"/>
      <c r="G62" s="504"/>
      <c r="H62" s="504"/>
    </row>
    <row r="63" spans="1:8" s="190" customFormat="1" ht="12" customHeight="1" thickBot="1">
      <c r="A63" s="18" t="s">
        <v>16</v>
      </c>
      <c r="B63" s="121" t="s">
        <v>221</v>
      </c>
      <c r="C63" s="178">
        <f>SUM(C64:C66)</f>
        <v>31062240</v>
      </c>
      <c r="D63" s="178">
        <f>SUM(D64:D66)</f>
        <v>2269918</v>
      </c>
      <c r="E63" s="114">
        <f>SUM(E64:E66)</f>
        <v>2837143</v>
      </c>
      <c r="G63" s="504"/>
      <c r="H63" s="504"/>
    </row>
    <row r="64" spans="1:8" s="190" customFormat="1" ht="12" customHeight="1">
      <c r="A64" s="13" t="s">
        <v>123</v>
      </c>
      <c r="B64" s="191" t="s">
        <v>223</v>
      </c>
      <c r="C64" s="182"/>
      <c r="D64" s="182"/>
      <c r="E64" s="118"/>
      <c r="G64" s="504"/>
      <c r="H64" s="504"/>
    </row>
    <row r="65" spans="1:8" s="190" customFormat="1" ht="12" customHeight="1">
      <c r="A65" s="12" t="s">
        <v>124</v>
      </c>
      <c r="B65" s="192" t="s">
        <v>344</v>
      </c>
      <c r="C65" s="182">
        <v>1062240</v>
      </c>
      <c r="D65" s="182">
        <v>1469918</v>
      </c>
      <c r="E65" s="118">
        <v>2837143</v>
      </c>
      <c r="G65" s="504"/>
      <c r="H65" s="504"/>
    </row>
    <row r="66" spans="1:8" s="190" customFormat="1" ht="12" customHeight="1">
      <c r="A66" s="12" t="s">
        <v>155</v>
      </c>
      <c r="B66" s="192" t="s">
        <v>224</v>
      </c>
      <c r="C66" s="182">
        <v>30000000</v>
      </c>
      <c r="D66" s="182">
        <v>800000</v>
      </c>
      <c r="E66" s="118">
        <v>0</v>
      </c>
      <c r="G66" s="504"/>
      <c r="H66" s="504"/>
    </row>
    <row r="67" spans="1:8" s="190" customFormat="1" ht="12" customHeight="1" thickBot="1">
      <c r="A67" s="14" t="s">
        <v>222</v>
      </c>
      <c r="B67" s="123" t="s">
        <v>225</v>
      </c>
      <c r="C67" s="182"/>
      <c r="D67" s="182"/>
      <c r="E67" s="118"/>
      <c r="G67" s="504"/>
      <c r="H67" s="504"/>
    </row>
    <row r="68" spans="1:8" s="190" customFormat="1" ht="12" customHeight="1" thickBot="1">
      <c r="A68" s="244" t="s">
        <v>391</v>
      </c>
      <c r="B68" s="19" t="s">
        <v>226</v>
      </c>
      <c r="C68" s="184">
        <f>+C11+C18+C25+C32+C40+C52+C58+C63</f>
        <v>397466636</v>
      </c>
      <c r="D68" s="184">
        <f>+D11+D18+D25+D32+D40+D52+D58+D63</f>
        <v>421936757</v>
      </c>
      <c r="E68" s="220">
        <f>+E11+E18+E25+E32+E40+E52+E58+E63</f>
        <v>375794691</v>
      </c>
      <c r="G68" s="504"/>
      <c r="H68" s="504"/>
    </row>
    <row r="69" spans="1:8" s="190" customFormat="1" ht="12" customHeight="1" thickBot="1">
      <c r="A69" s="232" t="s">
        <v>227</v>
      </c>
      <c r="B69" s="121" t="s">
        <v>228</v>
      </c>
      <c r="C69" s="178">
        <f>SUM(C70:C72)</f>
        <v>0</v>
      </c>
      <c r="D69" s="178">
        <f>SUM(D70:D72)</f>
        <v>0</v>
      </c>
      <c r="E69" s="114">
        <f>SUM(E70:E72)</f>
        <v>0</v>
      </c>
      <c r="G69" s="504"/>
      <c r="H69" s="504"/>
    </row>
    <row r="70" spans="1:8" s="190" customFormat="1" ht="12" customHeight="1">
      <c r="A70" s="13" t="s">
        <v>256</v>
      </c>
      <c r="B70" s="191" t="s">
        <v>229</v>
      </c>
      <c r="C70" s="182"/>
      <c r="D70" s="182"/>
      <c r="E70" s="118"/>
      <c r="G70" s="504"/>
      <c r="H70" s="504"/>
    </row>
    <row r="71" spans="1:8" s="190" customFormat="1" ht="12" customHeight="1">
      <c r="A71" s="12" t="s">
        <v>265</v>
      </c>
      <c r="B71" s="192" t="s">
        <v>230</v>
      </c>
      <c r="C71" s="182"/>
      <c r="D71" s="182"/>
      <c r="E71" s="118"/>
      <c r="G71" s="504"/>
      <c r="H71" s="504"/>
    </row>
    <row r="72" spans="1:8" s="190" customFormat="1" ht="12" customHeight="1" thickBot="1">
      <c r="A72" s="14" t="s">
        <v>266</v>
      </c>
      <c r="B72" s="240" t="s">
        <v>376</v>
      </c>
      <c r="C72" s="377"/>
      <c r="D72" s="182"/>
      <c r="E72" s="118"/>
      <c r="G72" s="504"/>
      <c r="H72" s="504"/>
    </row>
    <row r="73" spans="1:8" s="190" customFormat="1" ht="12" customHeight="1" thickBot="1">
      <c r="A73" s="232" t="s">
        <v>232</v>
      </c>
      <c r="B73" s="121" t="s">
        <v>233</v>
      </c>
      <c r="C73" s="178">
        <f>SUM(C74:C77)</f>
        <v>0</v>
      </c>
      <c r="D73" s="178">
        <f>SUM(D74:D77)</f>
        <v>0</v>
      </c>
      <c r="E73" s="114">
        <f>SUM(E74:E77)</f>
        <v>0</v>
      </c>
      <c r="G73" s="504"/>
      <c r="H73" s="504"/>
    </row>
    <row r="74" spans="1:8" s="190" customFormat="1" ht="12" customHeight="1">
      <c r="A74" s="13" t="s">
        <v>100</v>
      </c>
      <c r="B74" s="359" t="s">
        <v>234</v>
      </c>
      <c r="C74" s="182"/>
      <c r="D74" s="182"/>
      <c r="E74" s="118"/>
      <c r="G74" s="504"/>
      <c r="H74" s="504"/>
    </row>
    <row r="75" spans="1:8" s="190" customFormat="1" ht="12" customHeight="1">
      <c r="A75" s="12" t="s">
        <v>101</v>
      </c>
      <c r="B75" s="359" t="s">
        <v>511</v>
      </c>
      <c r="C75" s="182"/>
      <c r="D75" s="182"/>
      <c r="E75" s="118"/>
      <c r="G75" s="504"/>
      <c r="H75" s="504"/>
    </row>
    <row r="76" spans="1:8" s="190" customFormat="1" ht="12" customHeight="1">
      <c r="A76" s="12" t="s">
        <v>257</v>
      </c>
      <c r="B76" s="359" t="s">
        <v>235</v>
      </c>
      <c r="C76" s="182"/>
      <c r="D76" s="182"/>
      <c r="E76" s="118"/>
      <c r="G76" s="504"/>
      <c r="H76" s="504"/>
    </row>
    <row r="77" spans="1:8" s="190" customFormat="1" ht="12" customHeight="1" thickBot="1">
      <c r="A77" s="14" t="s">
        <v>258</v>
      </c>
      <c r="B77" s="360" t="s">
        <v>512</v>
      </c>
      <c r="C77" s="182"/>
      <c r="D77" s="182"/>
      <c r="E77" s="118"/>
      <c r="G77" s="504"/>
      <c r="H77" s="504"/>
    </row>
    <row r="78" spans="1:8" s="190" customFormat="1" ht="12" customHeight="1" thickBot="1">
      <c r="A78" s="232" t="s">
        <v>236</v>
      </c>
      <c r="B78" s="121" t="s">
        <v>237</v>
      </c>
      <c r="C78" s="178">
        <f>SUM(C79:C80)</f>
        <v>178105218</v>
      </c>
      <c r="D78" s="178">
        <f>SUM(D79:D80)</f>
        <v>179407273</v>
      </c>
      <c r="E78" s="114">
        <f>SUM(E79:E80)</f>
        <v>179407273</v>
      </c>
      <c r="G78" s="504"/>
      <c r="H78" s="504"/>
    </row>
    <row r="79" spans="1:8" s="190" customFormat="1" ht="12" customHeight="1">
      <c r="A79" s="13" t="s">
        <v>259</v>
      </c>
      <c r="B79" s="191" t="s">
        <v>238</v>
      </c>
      <c r="C79" s="182">
        <v>178105218</v>
      </c>
      <c r="D79" s="182">
        <v>179407273</v>
      </c>
      <c r="E79" s="118">
        <v>179407273</v>
      </c>
      <c r="G79" s="504"/>
      <c r="H79" s="504"/>
    </row>
    <row r="80" spans="1:8" s="190" customFormat="1" ht="12" customHeight="1" thickBot="1">
      <c r="A80" s="14" t="s">
        <v>260</v>
      </c>
      <c r="B80" s="123" t="s">
        <v>239</v>
      </c>
      <c r="C80" s="182"/>
      <c r="D80" s="182"/>
      <c r="E80" s="118"/>
      <c r="G80" s="504"/>
      <c r="H80" s="504"/>
    </row>
    <row r="81" spans="1:8" s="190" customFormat="1" ht="12" customHeight="1" thickBot="1">
      <c r="A81" s="232" t="s">
        <v>240</v>
      </c>
      <c r="B81" s="121" t="s">
        <v>241</v>
      </c>
      <c r="C81" s="178">
        <f>SUM(C82:C84)</f>
        <v>0</v>
      </c>
      <c r="D81" s="178">
        <f>SUM(D82:D84)</f>
        <v>0</v>
      </c>
      <c r="E81" s="114">
        <f>SUM(E82:E84)</f>
        <v>0</v>
      </c>
      <c r="G81" s="504"/>
      <c r="H81" s="504"/>
    </row>
    <row r="82" spans="1:8" s="190" customFormat="1" ht="12" customHeight="1">
      <c r="A82" s="13" t="s">
        <v>261</v>
      </c>
      <c r="B82" s="191" t="s">
        <v>242</v>
      </c>
      <c r="C82" s="182"/>
      <c r="D82" s="182"/>
      <c r="E82" s="118"/>
      <c r="G82" s="504"/>
      <c r="H82" s="504"/>
    </row>
    <row r="83" spans="1:8" s="190" customFormat="1" ht="12" customHeight="1">
      <c r="A83" s="12" t="s">
        <v>262</v>
      </c>
      <c r="B83" s="192" t="s">
        <v>243</v>
      </c>
      <c r="C83" s="182"/>
      <c r="D83" s="182"/>
      <c r="E83" s="118"/>
      <c r="G83" s="504"/>
      <c r="H83" s="504"/>
    </row>
    <row r="84" spans="1:8" s="190" customFormat="1" ht="12" customHeight="1" thickBot="1">
      <c r="A84" s="14" t="s">
        <v>263</v>
      </c>
      <c r="B84" s="123" t="s">
        <v>513</v>
      </c>
      <c r="C84" s="182"/>
      <c r="D84" s="182"/>
      <c r="E84" s="118"/>
      <c r="G84" s="504"/>
      <c r="H84" s="504"/>
    </row>
    <row r="85" spans="1:8" s="190" customFormat="1" ht="12" customHeight="1" thickBot="1">
      <c r="A85" s="232" t="s">
        <v>244</v>
      </c>
      <c r="B85" s="121" t="s">
        <v>264</v>
      </c>
      <c r="C85" s="178">
        <f>SUM(C86:C89)</f>
        <v>0</v>
      </c>
      <c r="D85" s="178">
        <f>SUM(D86:D89)</f>
        <v>0</v>
      </c>
      <c r="E85" s="114">
        <f>SUM(E86:E89)</f>
        <v>0</v>
      </c>
      <c r="G85" s="504"/>
      <c r="H85" s="504"/>
    </row>
    <row r="86" spans="1:8" s="190" customFormat="1" ht="12" customHeight="1">
      <c r="A86" s="195" t="s">
        <v>245</v>
      </c>
      <c r="B86" s="191" t="s">
        <v>246</v>
      </c>
      <c r="C86" s="182"/>
      <c r="D86" s="182"/>
      <c r="E86" s="118"/>
      <c r="G86" s="504"/>
      <c r="H86" s="504"/>
    </row>
    <row r="87" spans="1:8" s="190" customFormat="1" ht="12" customHeight="1">
      <c r="A87" s="196" t="s">
        <v>247</v>
      </c>
      <c r="B87" s="192" t="s">
        <v>248</v>
      </c>
      <c r="C87" s="182"/>
      <c r="D87" s="182"/>
      <c r="E87" s="118"/>
      <c r="G87" s="504"/>
      <c r="H87" s="504"/>
    </row>
    <row r="88" spans="1:8" s="190" customFormat="1" ht="12" customHeight="1">
      <c r="A88" s="196" t="s">
        <v>249</v>
      </c>
      <c r="B88" s="192" t="s">
        <v>250</v>
      </c>
      <c r="C88" s="182"/>
      <c r="D88" s="182"/>
      <c r="E88" s="118"/>
      <c r="G88" s="504"/>
      <c r="H88" s="504"/>
    </row>
    <row r="89" spans="1:8" s="190" customFormat="1" ht="12" customHeight="1" thickBot="1">
      <c r="A89" s="197" t="s">
        <v>251</v>
      </c>
      <c r="B89" s="123" t="s">
        <v>252</v>
      </c>
      <c r="C89" s="182"/>
      <c r="D89" s="182"/>
      <c r="E89" s="118"/>
      <c r="G89" s="504"/>
      <c r="H89" s="504"/>
    </row>
    <row r="90" spans="1:8" s="190" customFormat="1" ht="12" customHeight="1" thickBot="1">
      <c r="A90" s="232" t="s">
        <v>253</v>
      </c>
      <c r="B90" s="121" t="s">
        <v>390</v>
      </c>
      <c r="C90" s="234"/>
      <c r="D90" s="234"/>
      <c r="E90" s="235"/>
      <c r="G90" s="504"/>
      <c r="H90" s="504"/>
    </row>
    <row r="91" spans="1:8" s="190" customFormat="1" ht="13.5" customHeight="1" thickBot="1">
      <c r="A91" s="232" t="s">
        <v>255</v>
      </c>
      <c r="B91" s="121" t="s">
        <v>254</v>
      </c>
      <c r="C91" s="234"/>
      <c r="D91" s="234"/>
      <c r="E91" s="235"/>
      <c r="G91" s="504"/>
      <c r="H91" s="504"/>
    </row>
    <row r="92" spans="1:8" s="190" customFormat="1" ht="15.75" customHeight="1" thickBot="1">
      <c r="A92" s="232" t="s">
        <v>267</v>
      </c>
      <c r="B92" s="198" t="s">
        <v>393</v>
      </c>
      <c r="C92" s="184">
        <f>+C69+C73+C78+C81+C85+C91+C90</f>
        <v>178105218</v>
      </c>
      <c r="D92" s="184">
        <f>+D69+D73+D78+D81+D85+D91+D90</f>
        <v>179407273</v>
      </c>
      <c r="E92" s="220">
        <f>+E69+E73+E78+E81+E85+E91+E90</f>
        <v>179407273</v>
      </c>
      <c r="G92" s="504"/>
      <c r="H92" s="504"/>
    </row>
    <row r="93" spans="1:8" s="190" customFormat="1" ht="25.5" customHeight="1" thickBot="1">
      <c r="A93" s="233" t="s">
        <v>392</v>
      </c>
      <c r="B93" s="199" t="s">
        <v>394</v>
      </c>
      <c r="C93" s="184">
        <f>+C68+C92</f>
        <v>575571854</v>
      </c>
      <c r="D93" s="184">
        <f>+D68+D92</f>
        <v>601344030</v>
      </c>
      <c r="E93" s="220">
        <f>+E68+E92</f>
        <v>555201964</v>
      </c>
      <c r="G93" s="504"/>
      <c r="H93" s="504"/>
    </row>
    <row r="94" spans="1:8" s="190" customFormat="1" ht="15" customHeight="1">
      <c r="A94" s="3"/>
      <c r="B94" s="4"/>
      <c r="C94" s="125"/>
      <c r="G94" s="504"/>
      <c r="H94" s="504"/>
    </row>
    <row r="95" spans="1:8" ht="16.5" customHeight="1">
      <c r="A95" s="530" t="s">
        <v>37</v>
      </c>
      <c r="B95" s="530"/>
      <c r="C95" s="530"/>
      <c r="D95" s="530"/>
      <c r="E95" s="530"/>
      <c r="G95" s="505"/>
      <c r="H95" s="505"/>
    </row>
    <row r="96" spans="1:8" s="200" customFormat="1" ht="16.5" customHeight="1" thickBot="1">
      <c r="A96" s="531" t="s">
        <v>104</v>
      </c>
      <c r="B96" s="531"/>
      <c r="C96" s="56"/>
      <c r="E96" s="56" t="str">
        <f>E7</f>
        <v> Forintban!</v>
      </c>
      <c r="G96" s="506"/>
      <c r="H96" s="506"/>
    </row>
    <row r="97" spans="1:8" ht="15.75">
      <c r="A97" s="522" t="s">
        <v>55</v>
      </c>
      <c r="B97" s="524" t="s">
        <v>437</v>
      </c>
      <c r="C97" s="526" t="str">
        <f>+CONCATENATE(LEFT(IB_ÖSSZEFÜGGÉSEK!A6,4),". évi")</f>
        <v>2020. évi</v>
      </c>
      <c r="D97" s="527"/>
      <c r="E97" s="528"/>
      <c r="G97" s="505"/>
      <c r="H97" s="505"/>
    </row>
    <row r="98" spans="1:8" ht="24.75" thickBot="1">
      <c r="A98" s="523"/>
      <c r="B98" s="525"/>
      <c r="C98" s="261" t="s">
        <v>435</v>
      </c>
      <c r="D98" s="260" t="s">
        <v>436</v>
      </c>
      <c r="E98" s="361" t="str">
        <f>+CONCATENATE(LEFT(IB_ÖSSZEFÜGGÉSEK!A6,4),". VI. 30.",CHAR(10),"teljesítés")</f>
        <v>2020. VI. 30.
teljesítés</v>
      </c>
      <c r="G98" s="505"/>
      <c r="H98" s="505"/>
    </row>
    <row r="99" spans="1:8" s="189" customFormat="1" ht="12" customHeight="1" thickBot="1">
      <c r="A99" s="24" t="s">
        <v>402</v>
      </c>
      <c r="B99" s="25" t="s">
        <v>403</v>
      </c>
      <c r="C99" s="25" t="s">
        <v>404</v>
      </c>
      <c r="D99" s="25" t="s">
        <v>406</v>
      </c>
      <c r="E99" s="272" t="s">
        <v>405</v>
      </c>
      <c r="G99" s="507"/>
      <c r="H99" s="507"/>
    </row>
    <row r="100" spans="1:8" ht="12" customHeight="1" thickBot="1">
      <c r="A100" s="20" t="s">
        <v>9</v>
      </c>
      <c r="B100" s="23" t="s">
        <v>352</v>
      </c>
      <c r="C100" s="177">
        <f>C101+C102+C103+C104+C105+C118</f>
        <v>481437743</v>
      </c>
      <c r="D100" s="177">
        <f>D101+D102+D103+D104+D105+D118</f>
        <v>504163549</v>
      </c>
      <c r="E100" s="247">
        <f>E101+E102+E103+E104+E105+E118</f>
        <v>264794497</v>
      </c>
      <c r="G100" s="505"/>
      <c r="H100" s="505"/>
    </row>
    <row r="101" spans="1:8" ht="12" customHeight="1">
      <c r="A101" s="15" t="s">
        <v>67</v>
      </c>
      <c r="B101" s="8" t="s">
        <v>38</v>
      </c>
      <c r="C101" s="481">
        <v>161523559</v>
      </c>
      <c r="D101" s="254">
        <v>162775902</v>
      </c>
      <c r="E101" s="248">
        <v>109823621</v>
      </c>
      <c r="G101" s="505"/>
      <c r="H101" s="505"/>
    </row>
    <row r="102" spans="1:8" ht="12" customHeight="1">
      <c r="A102" s="12" t="s">
        <v>68</v>
      </c>
      <c r="B102" s="6" t="s">
        <v>125</v>
      </c>
      <c r="C102" s="179">
        <v>29967290</v>
      </c>
      <c r="D102" s="179">
        <v>30038970</v>
      </c>
      <c r="E102" s="115">
        <v>19580674</v>
      </c>
      <c r="G102" s="505"/>
      <c r="H102" s="505"/>
    </row>
    <row r="103" spans="1:8" ht="12" customHeight="1">
      <c r="A103" s="12" t="s">
        <v>69</v>
      </c>
      <c r="B103" s="6" t="s">
        <v>95</v>
      </c>
      <c r="C103" s="181">
        <v>179645431</v>
      </c>
      <c r="D103" s="181">
        <v>190356106</v>
      </c>
      <c r="E103" s="117">
        <v>96939150</v>
      </c>
      <c r="G103" s="505"/>
      <c r="H103" s="505"/>
    </row>
    <row r="104" spans="1:8" ht="12" customHeight="1">
      <c r="A104" s="12" t="s">
        <v>70</v>
      </c>
      <c r="B104" s="9" t="s">
        <v>126</v>
      </c>
      <c r="C104" s="181">
        <v>5690000</v>
      </c>
      <c r="D104" s="181">
        <v>5690000</v>
      </c>
      <c r="E104" s="117">
        <v>3096500</v>
      </c>
      <c r="G104" s="505"/>
      <c r="H104" s="505"/>
    </row>
    <row r="105" spans="1:8" ht="12" customHeight="1">
      <c r="A105" s="12" t="s">
        <v>79</v>
      </c>
      <c r="B105" s="17" t="s">
        <v>127</v>
      </c>
      <c r="C105" s="181">
        <v>61386336</v>
      </c>
      <c r="D105" s="181">
        <v>49316732</v>
      </c>
      <c r="E105" s="117">
        <v>35354552</v>
      </c>
      <c r="G105" s="505"/>
      <c r="H105" s="505"/>
    </row>
    <row r="106" spans="1:8" ht="12" customHeight="1">
      <c r="A106" s="12" t="s">
        <v>71</v>
      </c>
      <c r="B106" s="6" t="s">
        <v>357</v>
      </c>
      <c r="C106" s="181"/>
      <c r="D106" s="181"/>
      <c r="E106" s="117"/>
      <c r="G106" s="505"/>
      <c r="H106" s="505"/>
    </row>
    <row r="107" spans="1:8" ht="12" customHeight="1">
      <c r="A107" s="12" t="s">
        <v>72</v>
      </c>
      <c r="B107" s="60" t="s">
        <v>356</v>
      </c>
      <c r="C107" s="181"/>
      <c r="D107" s="181"/>
      <c r="E107" s="117"/>
      <c r="G107" s="505"/>
      <c r="H107" s="505"/>
    </row>
    <row r="108" spans="1:8" ht="12" customHeight="1">
      <c r="A108" s="12" t="s">
        <v>80</v>
      </c>
      <c r="B108" s="60" t="s">
        <v>355</v>
      </c>
      <c r="C108" s="181">
        <v>99672</v>
      </c>
      <c r="D108" s="181">
        <v>99672</v>
      </c>
      <c r="E108" s="117"/>
      <c r="G108" s="505"/>
      <c r="H108" s="505"/>
    </row>
    <row r="109" spans="1:8" ht="12" customHeight="1">
      <c r="A109" s="12" t="s">
        <v>81</v>
      </c>
      <c r="B109" s="58" t="s">
        <v>270</v>
      </c>
      <c r="C109" s="181"/>
      <c r="D109" s="181"/>
      <c r="E109" s="117"/>
      <c r="G109" s="505"/>
      <c r="H109" s="505"/>
    </row>
    <row r="110" spans="1:8" ht="12" customHeight="1">
      <c r="A110" s="12" t="s">
        <v>82</v>
      </c>
      <c r="B110" s="59" t="s">
        <v>271</v>
      </c>
      <c r="C110" s="181"/>
      <c r="D110" s="181"/>
      <c r="E110" s="117"/>
      <c r="G110" s="505"/>
      <c r="H110" s="505"/>
    </row>
    <row r="111" spans="1:8" ht="12" customHeight="1">
      <c r="A111" s="12" t="s">
        <v>83</v>
      </c>
      <c r="B111" s="59" t="s">
        <v>272</v>
      </c>
      <c r="C111" s="181"/>
      <c r="D111" s="181"/>
      <c r="E111" s="117"/>
      <c r="G111" s="505"/>
      <c r="H111" s="505"/>
    </row>
    <row r="112" spans="1:8" ht="12" customHeight="1">
      <c r="A112" s="12" t="s">
        <v>85</v>
      </c>
      <c r="B112" s="58" t="s">
        <v>273</v>
      </c>
      <c r="C112" s="181">
        <v>44562839</v>
      </c>
      <c r="D112" s="181">
        <v>46987060</v>
      </c>
      <c r="E112" s="117">
        <v>34732552</v>
      </c>
      <c r="G112" s="505"/>
      <c r="H112" s="505"/>
    </row>
    <row r="113" spans="1:8" ht="12" customHeight="1">
      <c r="A113" s="12" t="s">
        <v>128</v>
      </c>
      <c r="B113" s="58" t="s">
        <v>274</v>
      </c>
      <c r="C113" s="181"/>
      <c r="D113" s="181"/>
      <c r="E113" s="117"/>
      <c r="G113" s="505"/>
      <c r="H113" s="505"/>
    </row>
    <row r="114" spans="1:8" ht="12" customHeight="1">
      <c r="A114" s="12" t="s">
        <v>268</v>
      </c>
      <c r="B114" s="59" t="s">
        <v>275</v>
      </c>
      <c r="C114" s="181"/>
      <c r="D114" s="181"/>
      <c r="E114" s="117"/>
      <c r="G114" s="505"/>
      <c r="H114" s="505"/>
    </row>
    <row r="115" spans="1:8" ht="12" customHeight="1">
      <c r="A115" s="11" t="s">
        <v>269</v>
      </c>
      <c r="B115" s="60" t="s">
        <v>276</v>
      </c>
      <c r="C115" s="181"/>
      <c r="D115" s="181"/>
      <c r="E115" s="117"/>
      <c r="G115" s="505"/>
      <c r="H115" s="505"/>
    </row>
    <row r="116" spans="1:8" ht="12" customHeight="1">
      <c r="A116" s="12" t="s">
        <v>353</v>
      </c>
      <c r="B116" s="60" t="s">
        <v>277</v>
      </c>
      <c r="C116" s="181"/>
      <c r="D116" s="181"/>
      <c r="E116" s="117"/>
      <c r="G116" s="505"/>
      <c r="H116" s="505"/>
    </row>
    <row r="117" spans="1:8" ht="12" customHeight="1">
      <c r="A117" s="14" t="s">
        <v>354</v>
      </c>
      <c r="B117" s="60" t="s">
        <v>278</v>
      </c>
      <c r="C117" s="181">
        <v>16723825</v>
      </c>
      <c r="D117" s="181">
        <v>2230000</v>
      </c>
      <c r="E117" s="117">
        <v>622000</v>
      </c>
      <c r="G117" s="505"/>
      <c r="H117" s="505"/>
    </row>
    <row r="118" spans="1:8" ht="12" customHeight="1">
      <c r="A118" s="12" t="s">
        <v>358</v>
      </c>
      <c r="B118" s="9" t="s">
        <v>39</v>
      </c>
      <c r="C118" s="179">
        <v>43225127</v>
      </c>
      <c r="D118" s="179">
        <v>65985839</v>
      </c>
      <c r="E118" s="115"/>
      <c r="G118" s="505"/>
      <c r="H118" s="505"/>
    </row>
    <row r="119" spans="1:8" ht="12" customHeight="1">
      <c r="A119" s="12" t="s">
        <v>359</v>
      </c>
      <c r="B119" s="6" t="s">
        <v>361</v>
      </c>
      <c r="C119" s="179">
        <v>35982201</v>
      </c>
      <c r="D119" s="179">
        <v>58499340</v>
      </c>
      <c r="E119" s="115"/>
      <c r="G119" s="505"/>
      <c r="H119" s="505"/>
    </row>
    <row r="120" spans="1:8" ht="12" customHeight="1" thickBot="1">
      <c r="A120" s="16" t="s">
        <v>360</v>
      </c>
      <c r="B120" s="243" t="s">
        <v>362</v>
      </c>
      <c r="C120" s="255">
        <v>7242926</v>
      </c>
      <c r="D120" s="255">
        <v>7486499</v>
      </c>
      <c r="E120" s="249"/>
      <c r="G120" s="505"/>
      <c r="H120" s="505"/>
    </row>
    <row r="121" spans="1:8" ht="12" customHeight="1" thickBot="1">
      <c r="A121" s="241" t="s">
        <v>10</v>
      </c>
      <c r="B121" s="242" t="s">
        <v>279</v>
      </c>
      <c r="C121" s="256">
        <f>+C122+C124+C126</f>
        <v>90075013</v>
      </c>
      <c r="D121" s="178">
        <f>+D122+D124+D126</f>
        <v>93121383</v>
      </c>
      <c r="E121" s="250">
        <f>+E122+E124+E126</f>
        <v>11625293</v>
      </c>
      <c r="G121" s="505"/>
      <c r="H121" s="505"/>
    </row>
    <row r="122" spans="1:8" ht="12" customHeight="1">
      <c r="A122" s="13" t="s">
        <v>73</v>
      </c>
      <c r="B122" s="6" t="s">
        <v>154</v>
      </c>
      <c r="C122" s="180">
        <v>61377013</v>
      </c>
      <c r="D122" s="265">
        <v>45663029</v>
      </c>
      <c r="E122" s="116">
        <v>11598154</v>
      </c>
      <c r="G122" s="505"/>
      <c r="H122" s="505"/>
    </row>
    <row r="123" spans="1:8" ht="12" customHeight="1">
      <c r="A123" s="13" t="s">
        <v>74</v>
      </c>
      <c r="B123" s="10" t="s">
        <v>283</v>
      </c>
      <c r="C123" s="180"/>
      <c r="D123" s="265"/>
      <c r="E123" s="116"/>
      <c r="G123" s="505"/>
      <c r="H123" s="505"/>
    </row>
    <row r="124" spans="1:8" ht="12" customHeight="1">
      <c r="A124" s="13" t="s">
        <v>75</v>
      </c>
      <c r="B124" s="10" t="s">
        <v>129</v>
      </c>
      <c r="C124" s="179">
        <v>26698000</v>
      </c>
      <c r="D124" s="266">
        <v>45431215</v>
      </c>
      <c r="E124" s="115"/>
      <c r="G124" s="505"/>
      <c r="H124" s="505"/>
    </row>
    <row r="125" spans="1:8" ht="12" customHeight="1">
      <c r="A125" s="13" t="s">
        <v>76</v>
      </c>
      <c r="B125" s="10" t="s">
        <v>284</v>
      </c>
      <c r="C125" s="179"/>
      <c r="D125" s="266"/>
      <c r="E125" s="115"/>
      <c r="G125" s="505"/>
      <c r="H125" s="505"/>
    </row>
    <row r="126" spans="1:8" ht="12" customHeight="1">
      <c r="A126" s="13" t="s">
        <v>77</v>
      </c>
      <c r="B126" s="123" t="s">
        <v>156</v>
      </c>
      <c r="C126" s="179">
        <v>2000000</v>
      </c>
      <c r="D126" s="266">
        <v>2027139</v>
      </c>
      <c r="E126" s="115">
        <v>27139</v>
      </c>
      <c r="G126" s="505"/>
      <c r="H126" s="505"/>
    </row>
    <row r="127" spans="1:8" ht="12" customHeight="1">
      <c r="A127" s="13" t="s">
        <v>84</v>
      </c>
      <c r="B127" s="122" t="s">
        <v>345</v>
      </c>
      <c r="C127" s="179"/>
      <c r="D127" s="266"/>
      <c r="E127" s="115"/>
      <c r="G127" s="505"/>
      <c r="H127" s="505"/>
    </row>
    <row r="128" spans="1:8" ht="12" customHeight="1">
      <c r="A128" s="13" t="s">
        <v>86</v>
      </c>
      <c r="B128" s="187" t="s">
        <v>289</v>
      </c>
      <c r="C128" s="179"/>
      <c r="D128" s="266"/>
      <c r="E128" s="115"/>
      <c r="G128" s="505"/>
      <c r="H128" s="505"/>
    </row>
    <row r="129" spans="1:8" ht="15.75">
      <c r="A129" s="13" t="s">
        <v>130</v>
      </c>
      <c r="B129" s="59" t="s">
        <v>272</v>
      </c>
      <c r="C129" s="179"/>
      <c r="D129" s="266"/>
      <c r="E129" s="115"/>
      <c r="G129" s="505"/>
      <c r="H129" s="505"/>
    </row>
    <row r="130" spans="1:8" ht="12" customHeight="1">
      <c r="A130" s="13" t="s">
        <v>131</v>
      </c>
      <c r="B130" s="59" t="s">
        <v>288</v>
      </c>
      <c r="C130" s="179"/>
      <c r="D130" s="266">
        <v>27139</v>
      </c>
      <c r="E130" s="115">
        <v>27139</v>
      </c>
      <c r="G130" s="505"/>
      <c r="H130" s="505"/>
    </row>
    <row r="131" spans="1:8" ht="12" customHeight="1">
      <c r="A131" s="13" t="s">
        <v>132</v>
      </c>
      <c r="B131" s="59" t="s">
        <v>287</v>
      </c>
      <c r="C131" s="179"/>
      <c r="D131" s="266"/>
      <c r="E131" s="115"/>
      <c r="G131" s="505"/>
      <c r="H131" s="505"/>
    </row>
    <row r="132" spans="1:8" ht="12" customHeight="1">
      <c r="A132" s="13" t="s">
        <v>280</v>
      </c>
      <c r="B132" s="59" t="s">
        <v>275</v>
      </c>
      <c r="C132" s="179"/>
      <c r="D132" s="266">
        <v>2000000</v>
      </c>
      <c r="E132" s="115"/>
      <c r="G132" s="505"/>
      <c r="H132" s="505"/>
    </row>
    <row r="133" spans="1:8" ht="12" customHeight="1">
      <c r="A133" s="13" t="s">
        <v>281</v>
      </c>
      <c r="B133" s="59" t="s">
        <v>286</v>
      </c>
      <c r="C133" s="179"/>
      <c r="D133" s="266"/>
      <c r="E133" s="115"/>
      <c r="G133" s="505"/>
      <c r="H133" s="505"/>
    </row>
    <row r="134" spans="1:8" ht="16.5" thickBot="1">
      <c r="A134" s="11" t="s">
        <v>282</v>
      </c>
      <c r="B134" s="59" t="s">
        <v>285</v>
      </c>
      <c r="C134" s="181"/>
      <c r="D134" s="267"/>
      <c r="E134" s="117"/>
      <c r="G134" s="505"/>
      <c r="H134" s="505"/>
    </row>
    <row r="135" spans="1:8" ht="12" customHeight="1" thickBot="1">
      <c r="A135" s="18" t="s">
        <v>11</v>
      </c>
      <c r="B135" s="52" t="s">
        <v>363</v>
      </c>
      <c r="C135" s="178">
        <f>+C100+C121</f>
        <v>571512756</v>
      </c>
      <c r="D135" s="264">
        <f>+D100+D121</f>
        <v>597284932</v>
      </c>
      <c r="E135" s="114">
        <f>+E100+E121</f>
        <v>276419790</v>
      </c>
      <c r="G135" s="505"/>
      <c r="H135" s="505"/>
    </row>
    <row r="136" spans="1:8" ht="12" customHeight="1" thickBot="1">
      <c r="A136" s="18" t="s">
        <v>12</v>
      </c>
      <c r="B136" s="52" t="s">
        <v>438</v>
      </c>
      <c r="C136" s="178">
        <f>+C137+C138+C139</f>
        <v>0</v>
      </c>
      <c r="D136" s="264">
        <f>+D137+D138+D139</f>
        <v>0</v>
      </c>
      <c r="E136" s="114">
        <f>+E137+E138+E139</f>
        <v>0</v>
      </c>
      <c r="G136" s="505"/>
      <c r="H136" s="505"/>
    </row>
    <row r="137" spans="1:8" ht="12" customHeight="1">
      <c r="A137" s="13" t="s">
        <v>187</v>
      </c>
      <c r="B137" s="10" t="s">
        <v>371</v>
      </c>
      <c r="C137" s="179"/>
      <c r="D137" s="266"/>
      <c r="E137" s="115"/>
      <c r="G137" s="505"/>
      <c r="H137" s="505"/>
    </row>
    <row r="138" spans="1:8" ht="12" customHeight="1">
      <c r="A138" s="13" t="s">
        <v>188</v>
      </c>
      <c r="B138" s="10" t="s">
        <v>372</v>
      </c>
      <c r="C138" s="179"/>
      <c r="D138" s="266"/>
      <c r="E138" s="115"/>
      <c r="G138" s="505"/>
      <c r="H138" s="505"/>
    </row>
    <row r="139" spans="1:8" ht="12" customHeight="1" thickBot="1">
      <c r="A139" s="11" t="s">
        <v>189</v>
      </c>
      <c r="B139" s="10" t="s">
        <v>373</v>
      </c>
      <c r="C139" s="179"/>
      <c r="D139" s="266"/>
      <c r="E139" s="115"/>
      <c r="G139" s="505"/>
      <c r="H139" s="505"/>
    </row>
    <row r="140" spans="1:8" ht="12" customHeight="1" thickBot="1">
      <c r="A140" s="18" t="s">
        <v>13</v>
      </c>
      <c r="B140" s="52" t="s">
        <v>365</v>
      </c>
      <c r="C140" s="178">
        <f>SUM(C141:C146)</f>
        <v>0</v>
      </c>
      <c r="D140" s="264">
        <f>SUM(D141:D146)</f>
        <v>0</v>
      </c>
      <c r="E140" s="114">
        <f>SUM(E141:E146)</f>
        <v>0</v>
      </c>
      <c r="G140" s="505"/>
      <c r="H140" s="505"/>
    </row>
    <row r="141" spans="1:8" ht="12" customHeight="1">
      <c r="A141" s="13" t="s">
        <v>60</v>
      </c>
      <c r="B141" s="7" t="s">
        <v>374</v>
      </c>
      <c r="C141" s="179"/>
      <c r="D141" s="266"/>
      <c r="E141" s="115"/>
      <c r="G141" s="505"/>
      <c r="H141" s="505"/>
    </row>
    <row r="142" spans="1:8" ht="12" customHeight="1">
      <c r="A142" s="13" t="s">
        <v>61</v>
      </c>
      <c r="B142" s="7" t="s">
        <v>366</v>
      </c>
      <c r="C142" s="179"/>
      <c r="D142" s="266"/>
      <c r="E142" s="115"/>
      <c r="G142" s="505"/>
      <c r="H142" s="505"/>
    </row>
    <row r="143" spans="1:8" ht="12" customHeight="1">
      <c r="A143" s="13" t="s">
        <v>62</v>
      </c>
      <c r="B143" s="7" t="s">
        <v>367</v>
      </c>
      <c r="C143" s="179"/>
      <c r="D143" s="266"/>
      <c r="E143" s="115"/>
      <c r="G143" s="505"/>
      <c r="H143" s="505"/>
    </row>
    <row r="144" spans="1:8" ht="12" customHeight="1">
      <c r="A144" s="13" t="s">
        <v>117</v>
      </c>
      <c r="B144" s="7" t="s">
        <v>368</v>
      </c>
      <c r="C144" s="179"/>
      <c r="D144" s="266"/>
      <c r="E144" s="115"/>
      <c r="G144" s="505"/>
      <c r="H144" s="505"/>
    </row>
    <row r="145" spans="1:8" ht="12" customHeight="1">
      <c r="A145" s="13" t="s">
        <v>118</v>
      </c>
      <c r="B145" s="7" t="s">
        <v>369</v>
      </c>
      <c r="C145" s="179"/>
      <c r="D145" s="266"/>
      <c r="E145" s="115"/>
      <c r="G145" s="505"/>
      <c r="H145" s="505"/>
    </row>
    <row r="146" spans="1:8" ht="12" customHeight="1" thickBot="1">
      <c r="A146" s="16" t="s">
        <v>119</v>
      </c>
      <c r="B146" s="371" t="s">
        <v>370</v>
      </c>
      <c r="C146" s="179"/>
      <c r="D146" s="328"/>
      <c r="E146" s="249"/>
      <c r="G146" s="505"/>
      <c r="H146" s="505"/>
    </row>
    <row r="147" spans="1:8" ht="12" customHeight="1" thickBot="1">
      <c r="A147" s="18" t="s">
        <v>14</v>
      </c>
      <c r="B147" s="52" t="s">
        <v>378</v>
      </c>
      <c r="C147" s="184">
        <f>+C148+C149+C150+C151</f>
        <v>4059098</v>
      </c>
      <c r="D147" s="268">
        <f>+D148+D149+D150+D151</f>
        <v>4059098</v>
      </c>
      <c r="E147" s="220">
        <f>+E148+E149+E150+E151</f>
        <v>4059098</v>
      </c>
      <c r="G147" s="505"/>
      <c r="H147" s="505"/>
    </row>
    <row r="148" spans="1:8" ht="12" customHeight="1">
      <c r="A148" s="13" t="s">
        <v>63</v>
      </c>
      <c r="B148" s="7" t="s">
        <v>290</v>
      </c>
      <c r="C148" s="179"/>
      <c r="D148" s="266"/>
      <c r="E148" s="115"/>
      <c r="G148" s="505"/>
      <c r="H148" s="505"/>
    </row>
    <row r="149" spans="1:8" ht="12" customHeight="1">
      <c r="A149" s="13" t="s">
        <v>64</v>
      </c>
      <c r="B149" s="7" t="s">
        <v>291</v>
      </c>
      <c r="C149" s="179">
        <v>4059098</v>
      </c>
      <c r="D149" s="266">
        <v>4059098</v>
      </c>
      <c r="E149" s="115">
        <v>4059098</v>
      </c>
      <c r="G149" s="505"/>
      <c r="H149" s="505"/>
    </row>
    <row r="150" spans="1:8" ht="12" customHeight="1">
      <c r="A150" s="13" t="s">
        <v>207</v>
      </c>
      <c r="B150" s="7" t="s">
        <v>379</v>
      </c>
      <c r="C150" s="179"/>
      <c r="D150" s="266"/>
      <c r="E150" s="115"/>
      <c r="G150" s="505"/>
      <c r="H150" s="505"/>
    </row>
    <row r="151" spans="1:8" ht="12" customHeight="1" thickBot="1">
      <c r="A151" s="11" t="s">
        <v>208</v>
      </c>
      <c r="B151" s="5" t="s">
        <v>309</v>
      </c>
      <c r="C151" s="179"/>
      <c r="D151" s="266"/>
      <c r="E151" s="115"/>
      <c r="G151" s="505"/>
      <c r="H151" s="505"/>
    </row>
    <row r="152" spans="1:8" ht="12" customHeight="1" thickBot="1">
      <c r="A152" s="18" t="s">
        <v>15</v>
      </c>
      <c r="B152" s="52" t="s">
        <v>380</v>
      </c>
      <c r="C152" s="257">
        <f>SUM(C153:C157)</f>
        <v>0</v>
      </c>
      <c r="D152" s="269">
        <f>SUM(D153:D157)</f>
        <v>0</v>
      </c>
      <c r="E152" s="251">
        <f>SUM(E153:E157)</f>
        <v>0</v>
      </c>
      <c r="G152" s="505"/>
      <c r="H152" s="505"/>
    </row>
    <row r="153" spans="1:8" ht="12" customHeight="1">
      <c r="A153" s="13" t="s">
        <v>65</v>
      </c>
      <c r="B153" s="7" t="s">
        <v>375</v>
      </c>
      <c r="C153" s="179"/>
      <c r="D153" s="266"/>
      <c r="E153" s="115"/>
      <c r="G153" s="505"/>
      <c r="H153" s="505"/>
    </row>
    <row r="154" spans="1:8" ht="12" customHeight="1">
      <c r="A154" s="13" t="s">
        <v>66</v>
      </c>
      <c r="B154" s="7" t="s">
        <v>382</v>
      </c>
      <c r="C154" s="179"/>
      <c r="D154" s="266"/>
      <c r="E154" s="115"/>
      <c r="G154" s="505"/>
      <c r="H154" s="505"/>
    </row>
    <row r="155" spans="1:8" ht="12" customHeight="1">
      <c r="A155" s="13" t="s">
        <v>219</v>
      </c>
      <c r="B155" s="7" t="s">
        <v>377</v>
      </c>
      <c r="C155" s="179"/>
      <c r="D155" s="266"/>
      <c r="E155" s="115"/>
      <c r="G155" s="505"/>
      <c r="H155" s="505"/>
    </row>
    <row r="156" spans="1:8" ht="12" customHeight="1">
      <c r="A156" s="13" t="s">
        <v>220</v>
      </c>
      <c r="B156" s="7" t="s">
        <v>383</v>
      </c>
      <c r="C156" s="179"/>
      <c r="D156" s="266"/>
      <c r="E156" s="115"/>
      <c r="G156" s="505"/>
      <c r="H156" s="505"/>
    </row>
    <row r="157" spans="1:8" ht="12" customHeight="1" thickBot="1">
      <c r="A157" s="13" t="s">
        <v>381</v>
      </c>
      <c r="B157" s="7" t="s">
        <v>384</v>
      </c>
      <c r="C157" s="179"/>
      <c r="D157" s="266"/>
      <c r="E157" s="115"/>
      <c r="G157" s="505"/>
      <c r="H157" s="505"/>
    </row>
    <row r="158" spans="1:8" ht="12" customHeight="1" thickBot="1">
      <c r="A158" s="18" t="s">
        <v>16</v>
      </c>
      <c r="B158" s="52" t="s">
        <v>385</v>
      </c>
      <c r="C158" s="258"/>
      <c r="D158" s="270"/>
      <c r="E158" s="252"/>
      <c r="G158" s="505"/>
      <c r="H158" s="505"/>
    </row>
    <row r="159" spans="1:8" ht="12" customHeight="1" thickBot="1">
      <c r="A159" s="18" t="s">
        <v>17</v>
      </c>
      <c r="B159" s="52" t="s">
        <v>386</v>
      </c>
      <c r="C159" s="258"/>
      <c r="D159" s="270"/>
      <c r="E159" s="252"/>
      <c r="G159" s="505"/>
      <c r="H159" s="505"/>
    </row>
    <row r="160" spans="1:8" ht="15" customHeight="1" thickBot="1">
      <c r="A160" s="18" t="s">
        <v>18</v>
      </c>
      <c r="B160" s="52" t="s">
        <v>388</v>
      </c>
      <c r="C160" s="259">
        <f>+C136+C140+C147+C152+C158+C159</f>
        <v>4059098</v>
      </c>
      <c r="D160" s="271">
        <f>+D136+D140+D147+D152+D158+D159</f>
        <v>4059098</v>
      </c>
      <c r="E160" s="253">
        <f>+E136+E140+E147+E152+E158+E159</f>
        <v>4059098</v>
      </c>
      <c r="F160" s="201"/>
      <c r="G160" s="505"/>
      <c r="H160" s="505"/>
    </row>
    <row r="161" spans="1:8" s="190" customFormat="1" ht="12.75" customHeight="1" thickBot="1">
      <c r="A161" s="124" t="s">
        <v>19</v>
      </c>
      <c r="B161" s="165" t="s">
        <v>387</v>
      </c>
      <c r="C161" s="259">
        <f>+C135+C160</f>
        <v>575571854</v>
      </c>
      <c r="D161" s="271">
        <f>+D135+D160</f>
        <v>601344030</v>
      </c>
      <c r="E161" s="253">
        <f>+E135+E160</f>
        <v>280478888</v>
      </c>
      <c r="G161" s="504"/>
      <c r="H161" s="504"/>
    </row>
    <row r="162" spans="3:8" ht="15.75">
      <c r="C162" s="434">
        <f>C93-C161</f>
        <v>0</v>
      </c>
      <c r="D162" s="434">
        <f>D93-D161</f>
        <v>0</v>
      </c>
      <c r="G162" s="505"/>
      <c r="H162" s="505"/>
    </row>
    <row r="163" spans="1:8" ht="15.75">
      <c r="A163" s="529" t="s">
        <v>292</v>
      </c>
      <c r="B163" s="529"/>
      <c r="C163" s="529"/>
      <c r="D163" s="529"/>
      <c r="E163" s="529"/>
      <c r="G163" s="505"/>
      <c r="H163" s="505"/>
    </row>
    <row r="164" spans="1:5" ht="15" customHeight="1" thickBot="1">
      <c r="A164" s="521" t="s">
        <v>105</v>
      </c>
      <c r="B164" s="521"/>
      <c r="C164" s="126"/>
      <c r="E164" s="126" t="str">
        <f>E96</f>
        <v> Forintban!</v>
      </c>
    </row>
    <row r="165" spans="1:5" ht="25.5" customHeight="1" thickBot="1">
      <c r="A165" s="18">
        <v>1</v>
      </c>
      <c r="B165" s="22" t="s">
        <v>389</v>
      </c>
      <c r="C165" s="263">
        <f>+C68-C135</f>
        <v>-174046120</v>
      </c>
      <c r="D165" s="178">
        <f>+D68-D135</f>
        <v>-175348175</v>
      </c>
      <c r="E165" s="114">
        <f>+E68-E135</f>
        <v>99374901</v>
      </c>
    </row>
    <row r="166" spans="1:5" ht="32.25" customHeight="1" thickBot="1">
      <c r="A166" s="18" t="s">
        <v>10</v>
      </c>
      <c r="B166" s="22" t="s">
        <v>395</v>
      </c>
      <c r="C166" s="178">
        <f>+C92-C160</f>
        <v>174046120</v>
      </c>
      <c r="D166" s="178">
        <f>+D92-D160</f>
        <v>175348175</v>
      </c>
      <c r="E166" s="114">
        <f>+E92-E160</f>
        <v>175348175</v>
      </c>
    </row>
  </sheetData>
  <sheetProtection/>
  <mergeCells count="16">
    <mergeCell ref="A164:B164"/>
    <mergeCell ref="A8:A9"/>
    <mergeCell ref="B8:B9"/>
    <mergeCell ref="C8:E8"/>
    <mergeCell ref="A97:A98"/>
    <mergeCell ref="B97:B98"/>
    <mergeCell ref="C97:E97"/>
    <mergeCell ref="A163:E163"/>
    <mergeCell ref="A95:E95"/>
    <mergeCell ref="A96:B96"/>
    <mergeCell ref="B1:E1"/>
    <mergeCell ref="A2:E2"/>
    <mergeCell ref="A3:E3"/>
    <mergeCell ref="A4:E4"/>
    <mergeCell ref="A6:E6"/>
    <mergeCell ref="A7:B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61" r:id="rId1"/>
  <rowBreaks count="1" manualBreakCount="1">
    <brk id="93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6"/>
  <sheetViews>
    <sheetView view="pageBreakPreview" zoomScaleNormal="120" zoomScaleSheetLayoutView="100" workbookViewId="0" topLeftCell="A127">
      <selection activeCell="J30" sqref="J30"/>
    </sheetView>
  </sheetViews>
  <sheetFormatPr defaultColWidth="9.00390625" defaultRowHeight="12.75"/>
  <cols>
    <col min="1" max="1" width="9.50390625" style="166" customWidth="1"/>
    <col min="2" max="2" width="65.875" style="166" customWidth="1"/>
    <col min="3" max="3" width="17.875" style="167" customWidth="1"/>
    <col min="4" max="5" width="17.875" style="188" customWidth="1"/>
    <col min="6" max="16384" width="9.375" style="188" customWidth="1"/>
  </cols>
  <sheetData>
    <row r="1" spans="1:5" ht="15.75">
      <c r="A1" s="372"/>
      <c r="B1" s="514" t="str">
        <f>CONCATENATE("1.1. melléklet ",IB_ALAPADATOK!A7," ",IB_ALAPADATOK!B7," ",IB_ALAPADATOK!C7," ",IB_ALAPADATOK!D7)</f>
        <v>1.1. melléklet a 2020. III. negyedévi költségvetési tájékoztatóhoz</v>
      </c>
      <c r="C1" s="515"/>
      <c r="D1" s="515"/>
      <c r="E1" s="515"/>
    </row>
    <row r="2" spans="1:5" ht="15.75">
      <c r="A2" s="516" t="str">
        <f>CONCATENATE('[1]IB_ALAPADATOK'!A3)</f>
        <v>BALATONVILÁGOS KÖZSÉG ÖNKORMÁNYZATA</v>
      </c>
      <c r="B2" s="517"/>
      <c r="C2" s="517"/>
      <c r="D2" s="517"/>
      <c r="E2" s="517"/>
    </row>
    <row r="3" spans="1:5" ht="15.75">
      <c r="A3" s="516" t="str">
        <f>CONCATENATE("Tájékoztatató a ",IB_ALAPADATOK!B7," évi költségvetés  ",IB_ALAPADATOK!C8," alakulásáról Kötelező feladatok")</f>
        <v>Tájékoztatató a 2020. évi költségvetés  III. negyedéves alakulásáról Kötelező feladatok</v>
      </c>
      <c r="B3" s="516"/>
      <c r="C3" s="518"/>
      <c r="D3" s="516"/>
      <c r="E3" s="516"/>
    </row>
    <row r="4" spans="1:5" ht="15.75">
      <c r="A4" s="516" t="s">
        <v>517</v>
      </c>
      <c r="B4" s="516"/>
      <c r="C4" s="518"/>
      <c r="D4" s="516"/>
      <c r="E4" s="516"/>
    </row>
    <row r="5" spans="1:5" ht="15.75">
      <c r="A5" s="372"/>
      <c r="B5" s="372"/>
      <c r="C5" s="373"/>
      <c r="D5" s="374"/>
      <c r="E5" s="374"/>
    </row>
    <row r="6" spans="1:5" ht="15.75" customHeight="1">
      <c r="A6" s="519" t="s">
        <v>6</v>
      </c>
      <c r="B6" s="519"/>
      <c r="C6" s="519"/>
      <c r="D6" s="519"/>
      <c r="E6" s="519"/>
    </row>
    <row r="7" spans="1:5" ht="15.75" customHeight="1" thickBot="1">
      <c r="A7" s="520" t="s">
        <v>103</v>
      </c>
      <c r="B7" s="520"/>
      <c r="C7" s="375"/>
      <c r="D7" s="374"/>
      <c r="E7" s="375" t="str">
        <f>CONCATENATE('[1]IB_1.1.sz.mell.'!E7)</f>
        <v> Forintban!</v>
      </c>
    </row>
    <row r="8" spans="1:5" ht="15.75">
      <c r="A8" s="522" t="s">
        <v>55</v>
      </c>
      <c r="B8" s="524" t="s">
        <v>8</v>
      </c>
      <c r="C8" s="526" t="str">
        <f>+CONCATENATE(LEFT('[1]IB_ÖSSZEFÜGGÉSEK'!A6,4),". évi")</f>
        <v>2020. évi</v>
      </c>
      <c r="D8" s="527"/>
      <c r="E8" s="528"/>
    </row>
    <row r="9" spans="1:5" ht="24.75" thickBot="1">
      <c r="A9" s="523"/>
      <c r="B9" s="525"/>
      <c r="C9" s="261" t="s">
        <v>435</v>
      </c>
      <c r="D9" s="260" t="s">
        <v>436</v>
      </c>
      <c r="E9" s="361" t="str">
        <f>+CONCATENATE(LEFT('[1]IB_ÖSSZEFÜGGÉSEK'!A6,4),". IX. 30.",CHAR(10),"teljesítés")</f>
        <v>2020. IX. 30.
teljesítés</v>
      </c>
    </row>
    <row r="10" spans="1:5" s="189" customFormat="1" ht="12" customHeight="1" thickBot="1">
      <c r="A10" s="185" t="s">
        <v>402</v>
      </c>
      <c r="B10" s="186" t="s">
        <v>403</v>
      </c>
      <c r="C10" s="186" t="s">
        <v>404</v>
      </c>
      <c r="D10" s="186" t="s">
        <v>406</v>
      </c>
      <c r="E10" s="262" t="s">
        <v>405</v>
      </c>
    </row>
    <row r="11" spans="1:5" s="190" customFormat="1" ht="12" customHeight="1" thickBot="1">
      <c r="A11" s="18" t="s">
        <v>9</v>
      </c>
      <c r="B11" s="19" t="s">
        <v>172</v>
      </c>
      <c r="C11" s="178">
        <f>+C12+C13+C14+C15+C16+C17</f>
        <v>101477460</v>
      </c>
      <c r="D11" s="178">
        <f>+D12+D13+D14+D15+D16+D17</f>
        <v>106397962</v>
      </c>
      <c r="E11" s="114">
        <f>+E12+E13+E14+E15+E16+E17</f>
        <v>83078444</v>
      </c>
    </row>
    <row r="12" spans="1:5" s="190" customFormat="1" ht="12" customHeight="1">
      <c r="A12" s="13" t="s">
        <v>67</v>
      </c>
      <c r="B12" s="191" t="s">
        <v>173</v>
      </c>
      <c r="C12" s="449">
        <v>42829123</v>
      </c>
      <c r="D12" s="180">
        <v>30213926</v>
      </c>
      <c r="E12" s="116">
        <v>24675247</v>
      </c>
    </row>
    <row r="13" spans="1:5" s="190" customFormat="1" ht="12" customHeight="1">
      <c r="A13" s="12" t="s">
        <v>68</v>
      </c>
      <c r="B13" s="192" t="s">
        <v>174</v>
      </c>
      <c r="C13" s="449">
        <v>28963099</v>
      </c>
      <c r="D13" s="179">
        <v>40534600</v>
      </c>
      <c r="E13" s="115">
        <v>29772825</v>
      </c>
    </row>
    <row r="14" spans="1:5" s="190" customFormat="1" ht="12" customHeight="1">
      <c r="A14" s="12" t="s">
        <v>69</v>
      </c>
      <c r="B14" s="192" t="s">
        <v>175</v>
      </c>
      <c r="C14" s="449">
        <v>27828754</v>
      </c>
      <c r="D14" s="179">
        <v>26725554</v>
      </c>
      <c r="E14" s="115">
        <v>24971558</v>
      </c>
    </row>
    <row r="15" spans="1:5" s="190" customFormat="1" ht="12" customHeight="1">
      <c r="A15" s="12" t="s">
        <v>70</v>
      </c>
      <c r="B15" s="192" t="s">
        <v>176</v>
      </c>
      <c r="C15" s="449">
        <v>1856484</v>
      </c>
      <c r="D15" s="179">
        <v>1856484</v>
      </c>
      <c r="E15" s="115">
        <v>1857614</v>
      </c>
    </row>
    <row r="16" spans="1:5" s="190" customFormat="1" ht="12" customHeight="1">
      <c r="A16" s="12" t="s">
        <v>99</v>
      </c>
      <c r="B16" s="122" t="s">
        <v>347</v>
      </c>
      <c r="C16" s="179"/>
      <c r="D16" s="179"/>
      <c r="E16" s="115">
        <v>1801200</v>
      </c>
    </row>
    <row r="17" spans="1:5" s="190" customFormat="1" ht="12" customHeight="1" thickBot="1">
      <c r="A17" s="14" t="s">
        <v>71</v>
      </c>
      <c r="B17" s="123" t="s">
        <v>348</v>
      </c>
      <c r="C17" s="179"/>
      <c r="D17" s="179">
        <v>7067398</v>
      </c>
      <c r="E17" s="115"/>
    </row>
    <row r="18" spans="1:5" s="190" customFormat="1" ht="12" customHeight="1" thickBot="1">
      <c r="A18" s="18" t="s">
        <v>10</v>
      </c>
      <c r="B18" s="121" t="s">
        <v>177</v>
      </c>
      <c r="C18" s="178">
        <f>+C19+C20+C21+C22+C23</f>
        <v>18135500</v>
      </c>
      <c r="D18" s="178">
        <f>+D19+D20+D21+D22+D23</f>
        <v>18635500</v>
      </c>
      <c r="E18" s="114">
        <f>+E19+E20+E21+E22+E23</f>
        <v>23114840</v>
      </c>
    </row>
    <row r="19" spans="1:5" s="190" customFormat="1" ht="12" customHeight="1">
      <c r="A19" s="13" t="s">
        <v>73</v>
      </c>
      <c r="B19" s="191" t="s">
        <v>178</v>
      </c>
      <c r="C19" s="180"/>
      <c r="D19" s="180"/>
      <c r="E19" s="116"/>
    </row>
    <row r="20" spans="1:5" s="190" customFormat="1" ht="12" customHeight="1">
      <c r="A20" s="12" t="s">
        <v>74</v>
      </c>
      <c r="B20" s="192" t="s">
        <v>179</v>
      </c>
      <c r="C20" s="179"/>
      <c r="D20" s="179"/>
      <c r="E20" s="115"/>
    </row>
    <row r="21" spans="1:5" s="190" customFormat="1" ht="12" customHeight="1">
      <c r="A21" s="12" t="s">
        <v>75</v>
      </c>
      <c r="B21" s="192" t="s">
        <v>339</v>
      </c>
      <c r="C21" s="179"/>
      <c r="D21" s="179"/>
      <c r="E21" s="115"/>
    </row>
    <row r="22" spans="1:5" s="190" customFormat="1" ht="12" customHeight="1">
      <c r="A22" s="12" t="s">
        <v>76</v>
      </c>
      <c r="B22" s="192" t="s">
        <v>340</v>
      </c>
      <c r="C22" s="179"/>
      <c r="D22" s="179"/>
      <c r="E22" s="115"/>
    </row>
    <row r="23" spans="1:5" s="190" customFormat="1" ht="12" customHeight="1">
      <c r="A23" s="12" t="s">
        <v>77</v>
      </c>
      <c r="B23" s="192" t="s">
        <v>180</v>
      </c>
      <c r="C23" s="444">
        <v>18135500</v>
      </c>
      <c r="D23" s="179">
        <v>18635500</v>
      </c>
      <c r="E23" s="115">
        <v>23114840</v>
      </c>
    </row>
    <row r="24" spans="1:5" s="190" customFormat="1" ht="12" customHeight="1" thickBot="1">
      <c r="A24" s="14" t="s">
        <v>84</v>
      </c>
      <c r="B24" s="123" t="s">
        <v>181</v>
      </c>
      <c r="C24" s="181"/>
      <c r="D24" s="181"/>
      <c r="E24" s="117"/>
    </row>
    <row r="25" spans="1:5" s="190" customFormat="1" ht="12" customHeight="1" thickBot="1">
      <c r="A25" s="18" t="s">
        <v>11</v>
      </c>
      <c r="B25" s="19" t="s">
        <v>182</v>
      </c>
      <c r="C25" s="178">
        <f>+C26+C27+C28+C29+C30</f>
        <v>0</v>
      </c>
      <c r="D25" s="178">
        <f>+D26+D27+D28+D29+D30</f>
        <v>52010139</v>
      </c>
      <c r="E25" s="114">
        <f>+E26+E27+E28+E29+E30</f>
        <v>52010139</v>
      </c>
    </row>
    <row r="26" spans="1:5" s="190" customFormat="1" ht="12" customHeight="1">
      <c r="A26" s="13" t="s">
        <v>56</v>
      </c>
      <c r="B26" s="191" t="s">
        <v>183</v>
      </c>
      <c r="C26" s="180"/>
      <c r="D26" s="180"/>
      <c r="E26" s="116"/>
    </row>
    <row r="27" spans="1:5" s="190" customFormat="1" ht="12" customHeight="1">
      <c r="A27" s="12" t="s">
        <v>57</v>
      </c>
      <c r="B27" s="192" t="s">
        <v>184</v>
      </c>
      <c r="C27" s="179"/>
      <c r="D27" s="179"/>
      <c r="E27" s="115"/>
    </row>
    <row r="28" spans="1:5" s="190" customFormat="1" ht="12" customHeight="1">
      <c r="A28" s="12" t="s">
        <v>58</v>
      </c>
      <c r="B28" s="192" t="s">
        <v>341</v>
      </c>
      <c r="C28" s="179"/>
      <c r="D28" s="179"/>
      <c r="E28" s="115"/>
    </row>
    <row r="29" spans="1:5" s="190" customFormat="1" ht="12" customHeight="1">
      <c r="A29" s="12" t="s">
        <v>59</v>
      </c>
      <c r="B29" s="192" t="s">
        <v>342</v>
      </c>
      <c r="C29" s="179"/>
      <c r="D29" s="179"/>
      <c r="E29" s="115"/>
    </row>
    <row r="30" spans="1:5" s="190" customFormat="1" ht="12" customHeight="1">
      <c r="A30" s="12" t="s">
        <v>113</v>
      </c>
      <c r="B30" s="192" t="s">
        <v>185</v>
      </c>
      <c r="C30" s="179"/>
      <c r="D30" s="179">
        <v>52010139</v>
      </c>
      <c r="E30" s="115">
        <v>52010139</v>
      </c>
    </row>
    <row r="31" spans="1:5" s="190" customFormat="1" ht="12" customHeight="1" thickBot="1">
      <c r="A31" s="14" t="s">
        <v>114</v>
      </c>
      <c r="B31" s="193" t="s">
        <v>186</v>
      </c>
      <c r="C31" s="181"/>
      <c r="D31" s="181"/>
      <c r="E31" s="117"/>
    </row>
    <row r="32" spans="1:5" s="190" customFormat="1" ht="12" customHeight="1" thickBot="1">
      <c r="A32" s="18" t="s">
        <v>115</v>
      </c>
      <c r="B32" s="19" t="s">
        <v>496</v>
      </c>
      <c r="C32" s="184">
        <f>SUM(C33:C39)</f>
        <v>199329000</v>
      </c>
      <c r="D32" s="184">
        <f>SUM(D33:D39)</f>
        <v>190329000</v>
      </c>
      <c r="E32" s="220">
        <f>SUM(E33:E39)</f>
        <v>159245636</v>
      </c>
    </row>
    <row r="33" spans="1:5" s="190" customFormat="1" ht="12" customHeight="1">
      <c r="A33" s="13" t="s">
        <v>187</v>
      </c>
      <c r="B33" s="191" t="s">
        <v>497</v>
      </c>
      <c r="C33" s="449">
        <v>141679000</v>
      </c>
      <c r="D33" s="180">
        <v>141679000</v>
      </c>
      <c r="E33" s="116">
        <v>124694775</v>
      </c>
    </row>
    <row r="34" spans="1:5" s="190" customFormat="1" ht="12" customHeight="1">
      <c r="A34" s="12" t="s">
        <v>188</v>
      </c>
      <c r="B34" s="192" t="s">
        <v>498</v>
      </c>
      <c r="C34" s="444">
        <v>18000000</v>
      </c>
      <c r="D34" s="179">
        <v>13000000</v>
      </c>
      <c r="E34" s="115">
        <v>431200</v>
      </c>
    </row>
    <row r="35" spans="1:5" s="190" customFormat="1" ht="12" customHeight="1">
      <c r="A35" s="12" t="s">
        <v>189</v>
      </c>
      <c r="B35" s="192" t="s">
        <v>499</v>
      </c>
      <c r="C35" s="444">
        <v>35000000</v>
      </c>
      <c r="D35" s="179">
        <v>35000000</v>
      </c>
      <c r="E35" s="115">
        <v>33117942</v>
      </c>
    </row>
    <row r="36" spans="1:5" s="190" customFormat="1" ht="12" customHeight="1">
      <c r="A36" s="12" t="s">
        <v>190</v>
      </c>
      <c r="B36" s="192" t="s">
        <v>500</v>
      </c>
      <c r="C36" s="444">
        <v>0</v>
      </c>
      <c r="D36" s="179"/>
      <c r="E36" s="115"/>
    </row>
    <row r="37" spans="1:5" s="190" customFormat="1" ht="12" customHeight="1">
      <c r="A37" s="12" t="s">
        <v>501</v>
      </c>
      <c r="B37" s="192" t="s">
        <v>191</v>
      </c>
      <c r="C37" s="444">
        <v>4000000</v>
      </c>
      <c r="D37" s="179"/>
      <c r="E37" s="115"/>
    </row>
    <row r="38" spans="1:5" s="190" customFormat="1" ht="12" customHeight="1">
      <c r="A38" s="12" t="s">
        <v>502</v>
      </c>
      <c r="B38" s="192" t="s">
        <v>192</v>
      </c>
      <c r="C38" s="444"/>
      <c r="D38" s="179"/>
      <c r="E38" s="115"/>
    </row>
    <row r="39" spans="1:5" s="190" customFormat="1" ht="12" customHeight="1" thickBot="1">
      <c r="A39" s="14" t="s">
        <v>503</v>
      </c>
      <c r="B39" s="337" t="s">
        <v>193</v>
      </c>
      <c r="C39" s="450">
        <v>650000</v>
      </c>
      <c r="D39" s="181">
        <v>650000</v>
      </c>
      <c r="E39" s="117">
        <v>1001719</v>
      </c>
    </row>
    <row r="40" spans="1:5" s="190" customFormat="1" ht="12" customHeight="1" thickBot="1">
      <c r="A40" s="18" t="s">
        <v>13</v>
      </c>
      <c r="B40" s="19" t="s">
        <v>349</v>
      </c>
      <c r="C40" s="178">
        <f>SUM(C41:C51)</f>
        <v>36230067</v>
      </c>
      <c r="D40" s="178">
        <f>SUM(D41:D51)</f>
        <v>41047105</v>
      </c>
      <c r="E40" s="114">
        <f>SUM(E41:E51)</f>
        <v>38969880</v>
      </c>
    </row>
    <row r="41" spans="1:5" s="190" customFormat="1" ht="12" customHeight="1">
      <c r="A41" s="13" t="s">
        <v>60</v>
      </c>
      <c r="B41" s="191" t="s">
        <v>196</v>
      </c>
      <c r="C41" s="180"/>
      <c r="D41" s="180"/>
      <c r="E41" s="116"/>
    </row>
    <row r="42" spans="1:5" s="190" customFormat="1" ht="12" customHeight="1">
      <c r="A42" s="12" t="s">
        <v>61</v>
      </c>
      <c r="B42" s="192" t="s">
        <v>197</v>
      </c>
      <c r="C42" s="444">
        <v>13170351</v>
      </c>
      <c r="D42" s="179">
        <v>13170351</v>
      </c>
      <c r="E42" s="115">
        <v>14159615</v>
      </c>
    </row>
    <row r="43" spans="1:5" s="190" customFormat="1" ht="12" customHeight="1">
      <c r="A43" s="12" t="s">
        <v>62</v>
      </c>
      <c r="B43" s="192" t="s">
        <v>198</v>
      </c>
      <c r="C43" s="444">
        <v>4002684</v>
      </c>
      <c r="D43" s="179">
        <v>4002684</v>
      </c>
      <c r="E43" s="115">
        <v>2546749</v>
      </c>
    </row>
    <row r="44" spans="1:5" s="190" customFormat="1" ht="12" customHeight="1">
      <c r="A44" s="12" t="s">
        <v>117</v>
      </c>
      <c r="B44" s="192" t="s">
        <v>199</v>
      </c>
      <c r="C44" s="444">
        <v>4068119</v>
      </c>
      <c r="D44" s="179">
        <v>6750801</v>
      </c>
      <c r="E44" s="115">
        <v>7840689</v>
      </c>
    </row>
    <row r="45" spans="1:5" s="190" customFormat="1" ht="12" customHeight="1">
      <c r="A45" s="12" t="s">
        <v>118</v>
      </c>
      <c r="B45" s="192" t="s">
        <v>200</v>
      </c>
      <c r="C45" s="444">
        <v>8099425</v>
      </c>
      <c r="D45" s="179">
        <v>8099425</v>
      </c>
      <c r="E45" s="115">
        <v>3990856</v>
      </c>
    </row>
    <row r="46" spans="1:5" s="190" customFormat="1" ht="12" customHeight="1">
      <c r="A46" s="12" t="s">
        <v>119</v>
      </c>
      <c r="B46" s="192" t="s">
        <v>201</v>
      </c>
      <c r="C46" s="444">
        <v>4835061</v>
      </c>
      <c r="D46" s="179">
        <v>4835061</v>
      </c>
      <c r="E46" s="115">
        <v>4748665</v>
      </c>
    </row>
    <row r="47" spans="1:5" s="190" customFormat="1" ht="12" customHeight="1">
      <c r="A47" s="12" t="s">
        <v>120</v>
      </c>
      <c r="B47" s="192" t="s">
        <v>202</v>
      </c>
      <c r="C47" s="444"/>
      <c r="D47" s="179"/>
      <c r="E47" s="115"/>
    </row>
    <row r="48" spans="1:5" s="190" customFormat="1" ht="12" customHeight="1">
      <c r="A48" s="12" t="s">
        <v>121</v>
      </c>
      <c r="B48" s="192" t="s">
        <v>504</v>
      </c>
      <c r="C48" s="444">
        <v>50000</v>
      </c>
      <c r="D48" s="179">
        <v>50000</v>
      </c>
      <c r="E48" s="115">
        <v>409758</v>
      </c>
    </row>
    <row r="49" spans="1:5" s="190" customFormat="1" ht="12" customHeight="1">
      <c r="A49" s="12" t="s">
        <v>194</v>
      </c>
      <c r="B49" s="192" t="s">
        <v>204</v>
      </c>
      <c r="C49" s="445"/>
      <c r="D49" s="182"/>
      <c r="E49" s="118">
        <v>3305</v>
      </c>
    </row>
    <row r="50" spans="1:5" s="190" customFormat="1" ht="12" customHeight="1">
      <c r="A50" s="14" t="s">
        <v>195</v>
      </c>
      <c r="B50" s="193" t="s">
        <v>351</v>
      </c>
      <c r="C50" s="446"/>
      <c r="D50" s="183"/>
      <c r="E50" s="119"/>
    </row>
    <row r="51" spans="1:5" s="190" customFormat="1" ht="12" customHeight="1" thickBot="1">
      <c r="A51" s="14" t="s">
        <v>350</v>
      </c>
      <c r="B51" s="123" t="s">
        <v>205</v>
      </c>
      <c r="C51" s="446">
        <v>2004427</v>
      </c>
      <c r="D51" s="183">
        <v>4138783</v>
      </c>
      <c r="E51" s="119">
        <v>5270243</v>
      </c>
    </row>
    <row r="52" spans="1:5" s="190" customFormat="1" ht="12" customHeight="1" thickBot="1">
      <c r="A52" s="18" t="s">
        <v>14</v>
      </c>
      <c r="B52" s="19" t="s">
        <v>206</v>
      </c>
      <c r="C52" s="178">
        <f>SUM(C53:C57)</f>
        <v>0</v>
      </c>
      <c r="D52" s="178">
        <f>SUM(D53:D57)</f>
        <v>0</v>
      </c>
      <c r="E52" s="114">
        <f>SUM(E53:E57)</f>
        <v>3649049</v>
      </c>
    </row>
    <row r="53" spans="1:5" s="190" customFormat="1" ht="12" customHeight="1">
      <c r="A53" s="13" t="s">
        <v>63</v>
      </c>
      <c r="B53" s="191" t="s">
        <v>210</v>
      </c>
      <c r="C53" s="231"/>
      <c r="D53" s="231"/>
      <c r="E53" s="120"/>
    </row>
    <row r="54" spans="1:5" s="190" customFormat="1" ht="12" customHeight="1">
      <c r="A54" s="12" t="s">
        <v>64</v>
      </c>
      <c r="B54" s="192" t="s">
        <v>211</v>
      </c>
      <c r="C54" s="182"/>
      <c r="D54" s="182"/>
      <c r="E54" s="118">
        <v>3641175</v>
      </c>
    </row>
    <row r="55" spans="1:5" s="190" customFormat="1" ht="12" customHeight="1">
      <c r="A55" s="12" t="s">
        <v>207</v>
      </c>
      <c r="B55" s="192" t="s">
        <v>212</v>
      </c>
      <c r="C55" s="182"/>
      <c r="D55" s="182"/>
      <c r="E55" s="118">
        <v>7874</v>
      </c>
    </row>
    <row r="56" spans="1:5" s="190" customFormat="1" ht="12" customHeight="1">
      <c r="A56" s="12" t="s">
        <v>208</v>
      </c>
      <c r="B56" s="192" t="s">
        <v>213</v>
      </c>
      <c r="C56" s="182"/>
      <c r="D56" s="182"/>
      <c r="E56" s="118"/>
    </row>
    <row r="57" spans="1:5" s="190" customFormat="1" ht="12" customHeight="1" thickBot="1">
      <c r="A57" s="14" t="s">
        <v>209</v>
      </c>
      <c r="B57" s="123" t="s">
        <v>214</v>
      </c>
      <c r="C57" s="183"/>
      <c r="D57" s="183"/>
      <c r="E57" s="119"/>
    </row>
    <row r="58" spans="1:5" s="190" customFormat="1" ht="12" customHeight="1" thickBot="1">
      <c r="A58" s="18" t="s">
        <v>122</v>
      </c>
      <c r="B58" s="19" t="s">
        <v>215</v>
      </c>
      <c r="C58" s="178">
        <f>SUM(C59:C61)</f>
        <v>0</v>
      </c>
      <c r="D58" s="178">
        <f>SUM(D59:D61)</f>
        <v>0</v>
      </c>
      <c r="E58" s="114">
        <f>SUM(E59:E61)</f>
        <v>0</v>
      </c>
    </row>
    <row r="59" spans="1:5" s="190" customFormat="1" ht="12" customHeight="1">
      <c r="A59" s="13" t="s">
        <v>65</v>
      </c>
      <c r="B59" s="191" t="s">
        <v>216</v>
      </c>
      <c r="C59" s="180"/>
      <c r="D59" s="180"/>
      <c r="E59" s="116"/>
    </row>
    <row r="60" spans="1:5" s="190" customFormat="1" ht="12" customHeight="1">
      <c r="A60" s="12" t="s">
        <v>66</v>
      </c>
      <c r="B60" s="192" t="s">
        <v>343</v>
      </c>
      <c r="C60" s="179"/>
      <c r="D60" s="179"/>
      <c r="E60" s="115"/>
    </row>
    <row r="61" spans="1:5" s="190" customFormat="1" ht="12" customHeight="1">
      <c r="A61" s="12" t="s">
        <v>219</v>
      </c>
      <c r="B61" s="192" t="s">
        <v>217</v>
      </c>
      <c r="C61" s="179"/>
      <c r="D61" s="179"/>
      <c r="E61" s="115"/>
    </row>
    <row r="62" spans="1:5" s="190" customFormat="1" ht="12" customHeight="1" thickBot="1">
      <c r="A62" s="14" t="s">
        <v>220</v>
      </c>
      <c r="B62" s="123" t="s">
        <v>218</v>
      </c>
      <c r="C62" s="181"/>
      <c r="D62" s="181"/>
      <c r="E62" s="117"/>
    </row>
    <row r="63" spans="1:5" s="190" customFormat="1" ht="12" customHeight="1" thickBot="1">
      <c r="A63" s="18" t="s">
        <v>16</v>
      </c>
      <c r="B63" s="121" t="s">
        <v>221</v>
      </c>
      <c r="C63" s="178">
        <f>SUM(C64:C66)</f>
        <v>0</v>
      </c>
      <c r="D63" s="178">
        <f>SUM(D64:D66)</f>
        <v>800000</v>
      </c>
      <c r="E63" s="114">
        <f>SUM(E64:E66)</f>
        <v>0</v>
      </c>
    </row>
    <row r="64" spans="1:5" s="190" customFormat="1" ht="12" customHeight="1">
      <c r="A64" s="13" t="s">
        <v>123</v>
      </c>
      <c r="B64" s="191" t="s">
        <v>223</v>
      </c>
      <c r="C64" s="182"/>
      <c r="D64" s="182"/>
      <c r="E64" s="118"/>
    </row>
    <row r="65" spans="1:5" s="190" customFormat="1" ht="12" customHeight="1">
      <c r="A65" s="12" t="s">
        <v>124</v>
      </c>
      <c r="B65" s="192" t="s">
        <v>344</v>
      </c>
      <c r="C65" s="182"/>
      <c r="D65" s="182"/>
      <c r="E65" s="118"/>
    </row>
    <row r="66" spans="1:5" s="190" customFormat="1" ht="12" customHeight="1">
      <c r="A66" s="12" t="s">
        <v>155</v>
      </c>
      <c r="B66" s="192" t="s">
        <v>224</v>
      </c>
      <c r="C66" s="182"/>
      <c r="D66" s="182">
        <v>800000</v>
      </c>
      <c r="E66" s="118"/>
    </row>
    <row r="67" spans="1:5" s="190" customFormat="1" ht="12" customHeight="1" thickBot="1">
      <c r="A67" s="14" t="s">
        <v>222</v>
      </c>
      <c r="B67" s="123" t="s">
        <v>225</v>
      </c>
      <c r="C67" s="182"/>
      <c r="D67" s="182"/>
      <c r="E67" s="118"/>
    </row>
    <row r="68" spans="1:5" s="190" customFormat="1" ht="12" customHeight="1" thickBot="1">
      <c r="A68" s="244" t="s">
        <v>391</v>
      </c>
      <c r="B68" s="19" t="s">
        <v>226</v>
      </c>
      <c r="C68" s="184">
        <f>+C11+C18+C25+C32+C40+C52+C58+C63</f>
        <v>355172027</v>
      </c>
      <c r="D68" s="184">
        <f>+D11+D18+D25+D32+D40+D52+D58+D63</f>
        <v>409219706</v>
      </c>
      <c r="E68" s="220">
        <f>+E11+E18+E25+E32+E40+E52+E58+E63</f>
        <v>360067988</v>
      </c>
    </row>
    <row r="69" spans="1:5" s="190" customFormat="1" ht="12" customHeight="1" thickBot="1">
      <c r="A69" s="232" t="s">
        <v>227</v>
      </c>
      <c r="B69" s="121" t="s">
        <v>228</v>
      </c>
      <c r="C69" s="178">
        <f>SUM(C70:C72)</f>
        <v>0</v>
      </c>
      <c r="D69" s="178">
        <f>SUM(D70:D72)</f>
        <v>0</v>
      </c>
      <c r="E69" s="114">
        <f>SUM(E70:E72)</f>
        <v>0</v>
      </c>
    </row>
    <row r="70" spans="1:5" s="190" customFormat="1" ht="12" customHeight="1">
      <c r="A70" s="13" t="s">
        <v>256</v>
      </c>
      <c r="B70" s="191" t="s">
        <v>229</v>
      </c>
      <c r="C70" s="182"/>
      <c r="D70" s="182"/>
      <c r="E70" s="118"/>
    </row>
    <row r="71" spans="1:5" s="190" customFormat="1" ht="12" customHeight="1">
      <c r="A71" s="12" t="s">
        <v>265</v>
      </c>
      <c r="B71" s="192" t="s">
        <v>230</v>
      </c>
      <c r="C71" s="182"/>
      <c r="D71" s="182"/>
      <c r="E71" s="118"/>
    </row>
    <row r="72" spans="1:5" s="190" customFormat="1" ht="12" customHeight="1" thickBot="1">
      <c r="A72" s="14" t="s">
        <v>266</v>
      </c>
      <c r="B72" s="240" t="s">
        <v>376</v>
      </c>
      <c r="C72" s="182"/>
      <c r="D72" s="182"/>
      <c r="E72" s="118"/>
    </row>
    <row r="73" spans="1:5" s="190" customFormat="1" ht="12" customHeight="1" thickBot="1">
      <c r="A73" s="232" t="s">
        <v>232</v>
      </c>
      <c r="B73" s="121" t="s">
        <v>233</v>
      </c>
      <c r="C73" s="178">
        <f>SUM(C74:C77)</f>
        <v>0</v>
      </c>
      <c r="D73" s="178">
        <f>SUM(D74:D77)</f>
        <v>0</v>
      </c>
      <c r="E73" s="114">
        <f>SUM(E74:E77)</f>
        <v>0</v>
      </c>
    </row>
    <row r="74" spans="1:5" s="190" customFormat="1" ht="12" customHeight="1">
      <c r="A74" s="13" t="s">
        <v>100</v>
      </c>
      <c r="B74" s="359" t="s">
        <v>234</v>
      </c>
      <c r="C74" s="182"/>
      <c r="D74" s="182"/>
      <c r="E74" s="118"/>
    </row>
    <row r="75" spans="1:5" s="190" customFormat="1" ht="12" customHeight="1">
      <c r="A75" s="12" t="s">
        <v>101</v>
      </c>
      <c r="B75" s="359" t="s">
        <v>511</v>
      </c>
      <c r="C75" s="182"/>
      <c r="D75" s="182"/>
      <c r="E75" s="118"/>
    </row>
    <row r="76" spans="1:5" s="190" customFormat="1" ht="12" customHeight="1">
      <c r="A76" s="12" t="s">
        <v>257</v>
      </c>
      <c r="B76" s="359" t="s">
        <v>235</v>
      </c>
      <c r="C76" s="182"/>
      <c r="D76" s="182"/>
      <c r="E76" s="118"/>
    </row>
    <row r="77" spans="1:5" s="190" customFormat="1" ht="12" customHeight="1" thickBot="1">
      <c r="A77" s="14" t="s">
        <v>258</v>
      </c>
      <c r="B77" s="360" t="s">
        <v>512</v>
      </c>
      <c r="C77" s="182"/>
      <c r="D77" s="182"/>
      <c r="E77" s="118"/>
    </row>
    <row r="78" spans="1:5" s="190" customFormat="1" ht="12" customHeight="1" thickBot="1">
      <c r="A78" s="232" t="s">
        <v>236</v>
      </c>
      <c r="B78" s="121" t="s">
        <v>237</v>
      </c>
      <c r="C78" s="178">
        <f>SUM(C79:C80)</f>
        <v>178105218</v>
      </c>
      <c r="D78" s="178">
        <f>SUM(D79:D80)</f>
        <v>179407273</v>
      </c>
      <c r="E78" s="114">
        <f>SUM(E79:E80)</f>
        <v>179407273</v>
      </c>
    </row>
    <row r="79" spans="1:5" s="190" customFormat="1" ht="12" customHeight="1">
      <c r="A79" s="13" t="s">
        <v>259</v>
      </c>
      <c r="B79" s="191" t="s">
        <v>238</v>
      </c>
      <c r="C79" s="446">
        <v>178105218</v>
      </c>
      <c r="D79" s="182">
        <v>179407273</v>
      </c>
      <c r="E79" s="118">
        <v>179407273</v>
      </c>
    </row>
    <row r="80" spans="1:5" s="190" customFormat="1" ht="12" customHeight="1" thickBot="1">
      <c r="A80" s="14" t="s">
        <v>260</v>
      </c>
      <c r="B80" s="123" t="s">
        <v>239</v>
      </c>
      <c r="C80" s="182"/>
      <c r="D80" s="182"/>
      <c r="E80" s="118"/>
    </row>
    <row r="81" spans="1:5" s="190" customFormat="1" ht="12" customHeight="1" thickBot="1">
      <c r="A81" s="232" t="s">
        <v>240</v>
      </c>
      <c r="B81" s="121" t="s">
        <v>241</v>
      </c>
      <c r="C81" s="178">
        <f>SUM(C82:C84)</f>
        <v>0</v>
      </c>
      <c r="D81" s="178">
        <f>SUM(D82:D84)</f>
        <v>0</v>
      </c>
      <c r="E81" s="114">
        <f>SUM(E82:E84)</f>
        <v>0</v>
      </c>
    </row>
    <row r="82" spans="1:5" s="190" customFormat="1" ht="12" customHeight="1">
      <c r="A82" s="13" t="s">
        <v>261</v>
      </c>
      <c r="B82" s="191" t="s">
        <v>242</v>
      </c>
      <c r="C82" s="182"/>
      <c r="D82" s="182"/>
      <c r="E82" s="118"/>
    </row>
    <row r="83" spans="1:5" s="190" customFormat="1" ht="12" customHeight="1">
      <c r="A83" s="12" t="s">
        <v>262</v>
      </c>
      <c r="B83" s="192" t="s">
        <v>243</v>
      </c>
      <c r="C83" s="182"/>
      <c r="D83" s="182"/>
      <c r="E83" s="118"/>
    </row>
    <row r="84" spans="1:5" s="190" customFormat="1" ht="12" customHeight="1" thickBot="1">
      <c r="A84" s="14" t="s">
        <v>263</v>
      </c>
      <c r="B84" s="123" t="s">
        <v>513</v>
      </c>
      <c r="C84" s="182"/>
      <c r="D84" s="182"/>
      <c r="E84" s="118"/>
    </row>
    <row r="85" spans="1:5" s="190" customFormat="1" ht="12" customHeight="1" thickBot="1">
      <c r="A85" s="232" t="s">
        <v>244</v>
      </c>
      <c r="B85" s="121" t="s">
        <v>264</v>
      </c>
      <c r="C85" s="178">
        <f>SUM(C86:C89)</f>
        <v>0</v>
      </c>
      <c r="D85" s="178">
        <f>SUM(D86:D89)</f>
        <v>0</v>
      </c>
      <c r="E85" s="114">
        <f>SUM(E86:E89)</f>
        <v>0</v>
      </c>
    </row>
    <row r="86" spans="1:5" s="190" customFormat="1" ht="12" customHeight="1">
      <c r="A86" s="195" t="s">
        <v>245</v>
      </c>
      <c r="B86" s="191" t="s">
        <v>246</v>
      </c>
      <c r="C86" s="182"/>
      <c r="D86" s="182"/>
      <c r="E86" s="118"/>
    </row>
    <row r="87" spans="1:5" s="190" customFormat="1" ht="12" customHeight="1">
      <c r="A87" s="196" t="s">
        <v>247</v>
      </c>
      <c r="B87" s="192" t="s">
        <v>248</v>
      </c>
      <c r="C87" s="182"/>
      <c r="D87" s="182"/>
      <c r="E87" s="118"/>
    </row>
    <row r="88" spans="1:5" s="190" customFormat="1" ht="12" customHeight="1">
      <c r="A88" s="196" t="s">
        <v>249</v>
      </c>
      <c r="B88" s="192" t="s">
        <v>250</v>
      </c>
      <c r="C88" s="182"/>
      <c r="D88" s="182"/>
      <c r="E88" s="118"/>
    </row>
    <row r="89" spans="1:5" s="190" customFormat="1" ht="12" customHeight="1" thickBot="1">
      <c r="A89" s="197" t="s">
        <v>251</v>
      </c>
      <c r="B89" s="123" t="s">
        <v>252</v>
      </c>
      <c r="C89" s="182"/>
      <c r="D89" s="182"/>
      <c r="E89" s="118"/>
    </row>
    <row r="90" spans="1:5" s="190" customFormat="1" ht="12" customHeight="1" thickBot="1">
      <c r="A90" s="232" t="s">
        <v>253</v>
      </c>
      <c r="B90" s="121" t="s">
        <v>390</v>
      </c>
      <c r="C90" s="234"/>
      <c r="D90" s="234"/>
      <c r="E90" s="235"/>
    </row>
    <row r="91" spans="1:5" s="190" customFormat="1" ht="13.5" customHeight="1" thickBot="1">
      <c r="A91" s="232" t="s">
        <v>255</v>
      </c>
      <c r="B91" s="121" t="s">
        <v>254</v>
      </c>
      <c r="C91" s="234"/>
      <c r="D91" s="234"/>
      <c r="E91" s="235"/>
    </row>
    <row r="92" spans="1:5" s="190" customFormat="1" ht="15.75" customHeight="1" thickBot="1">
      <c r="A92" s="232" t="s">
        <v>267</v>
      </c>
      <c r="B92" s="198" t="s">
        <v>393</v>
      </c>
      <c r="C92" s="184">
        <f>+C69+C73+C78+C81+C85+C91+C90</f>
        <v>178105218</v>
      </c>
      <c r="D92" s="184">
        <f>+D69+D73+D78+D81+D85+D91+D90</f>
        <v>179407273</v>
      </c>
      <c r="E92" s="220">
        <f>+E69+E73+E78+E81+E85+E91+E90</f>
        <v>179407273</v>
      </c>
    </row>
    <row r="93" spans="1:5" s="190" customFormat="1" ht="25.5" customHeight="1" thickBot="1">
      <c r="A93" s="233" t="s">
        <v>392</v>
      </c>
      <c r="B93" s="199" t="s">
        <v>394</v>
      </c>
      <c r="C93" s="184">
        <f>+C68+C92</f>
        <v>533277245</v>
      </c>
      <c r="D93" s="184">
        <f>+D68+D92</f>
        <v>588626979</v>
      </c>
      <c r="E93" s="220">
        <f>+E68+E92</f>
        <v>539475261</v>
      </c>
    </row>
    <row r="94" spans="1:3" s="190" customFormat="1" ht="15" customHeight="1">
      <c r="A94" s="3"/>
      <c r="B94" s="4"/>
      <c r="C94" s="125"/>
    </row>
    <row r="95" spans="1:5" ht="16.5" customHeight="1">
      <c r="A95" s="530" t="s">
        <v>37</v>
      </c>
      <c r="B95" s="530"/>
      <c r="C95" s="530"/>
      <c r="D95" s="530"/>
      <c r="E95" s="530"/>
    </row>
    <row r="96" spans="1:5" s="200" customFormat="1" ht="16.5" customHeight="1" thickBot="1">
      <c r="A96" s="531" t="s">
        <v>104</v>
      </c>
      <c r="B96" s="531"/>
      <c r="C96" s="56"/>
      <c r="E96" s="56" t="str">
        <f>E7</f>
        <v> Forintban!</v>
      </c>
    </row>
    <row r="97" spans="1:5" ht="15.75">
      <c r="A97" s="522" t="s">
        <v>55</v>
      </c>
      <c r="B97" s="524" t="s">
        <v>437</v>
      </c>
      <c r="C97" s="526" t="str">
        <f>+CONCATENATE(LEFT('[1]IB_ÖSSZEFÜGGÉSEK'!A6,4),". évi")</f>
        <v>2020. évi</v>
      </c>
      <c r="D97" s="527"/>
      <c r="E97" s="528"/>
    </row>
    <row r="98" spans="1:5" ht="24.75" thickBot="1">
      <c r="A98" s="523"/>
      <c r="B98" s="525"/>
      <c r="C98" s="261" t="s">
        <v>435</v>
      </c>
      <c r="D98" s="260" t="s">
        <v>436</v>
      </c>
      <c r="E98" s="361" t="str">
        <f>+CONCATENATE(LEFT('[1]IB_ÖSSZEFÜGGÉSEK'!A6,4),". VI. 30.",CHAR(10),"teljesítés")</f>
        <v>2020. VI. 30.
teljesítés</v>
      </c>
    </row>
    <row r="99" spans="1:5" s="189" customFormat="1" ht="12" customHeight="1" thickBot="1">
      <c r="A99" s="24" t="s">
        <v>402</v>
      </c>
      <c r="B99" s="25" t="s">
        <v>403</v>
      </c>
      <c r="C99" s="25" t="s">
        <v>404</v>
      </c>
      <c r="D99" s="25" t="s">
        <v>406</v>
      </c>
      <c r="E99" s="272" t="s">
        <v>405</v>
      </c>
    </row>
    <row r="100" spans="1:5" ht="12" customHeight="1" thickBot="1">
      <c r="A100" s="20" t="s">
        <v>9</v>
      </c>
      <c r="B100" s="23" t="s">
        <v>352</v>
      </c>
      <c r="C100" s="177">
        <f>C101+C102+C103+C104+C105+C118</f>
        <v>465569002</v>
      </c>
      <c r="D100" s="177">
        <f>D101+D102+D103+D104+D105+D118</f>
        <v>487534808</v>
      </c>
      <c r="E100" s="247">
        <f>E101+E102+E103+E104+E105+E118</f>
        <v>257334742</v>
      </c>
    </row>
    <row r="101" spans="1:5" ht="12" customHeight="1">
      <c r="A101" s="15" t="s">
        <v>67</v>
      </c>
      <c r="B101" s="8" t="s">
        <v>38</v>
      </c>
      <c r="C101" s="451">
        <v>160368367</v>
      </c>
      <c r="D101" s="254">
        <v>161620710</v>
      </c>
      <c r="E101" s="248">
        <v>109669750</v>
      </c>
    </row>
    <row r="102" spans="1:5" ht="12" customHeight="1">
      <c r="A102" s="12" t="s">
        <v>68</v>
      </c>
      <c r="B102" s="6" t="s">
        <v>125</v>
      </c>
      <c r="C102" s="444">
        <v>29560355</v>
      </c>
      <c r="D102" s="179">
        <v>29632035</v>
      </c>
      <c r="E102" s="115">
        <v>19556438</v>
      </c>
    </row>
    <row r="103" spans="1:5" ht="12" customHeight="1">
      <c r="A103" s="12" t="s">
        <v>69</v>
      </c>
      <c r="B103" s="6" t="s">
        <v>95</v>
      </c>
      <c r="C103" s="450">
        <v>166758817</v>
      </c>
      <c r="D103" s="181">
        <v>177159492</v>
      </c>
      <c r="E103" s="117">
        <v>90057502</v>
      </c>
    </row>
    <row r="104" spans="1:5" ht="12" customHeight="1">
      <c r="A104" s="12" t="s">
        <v>70</v>
      </c>
      <c r="B104" s="9" t="s">
        <v>126</v>
      </c>
      <c r="C104" s="450">
        <v>5690000</v>
      </c>
      <c r="D104" s="181">
        <v>5690000</v>
      </c>
      <c r="E104" s="117">
        <v>3096500</v>
      </c>
    </row>
    <row r="105" spans="1:5" ht="12" customHeight="1">
      <c r="A105" s="12" t="s">
        <v>79</v>
      </c>
      <c r="B105" s="17" t="s">
        <v>127</v>
      </c>
      <c r="C105" s="450">
        <v>59966336</v>
      </c>
      <c r="D105" s="181">
        <v>47446732</v>
      </c>
      <c r="E105" s="117">
        <v>34954552</v>
      </c>
    </row>
    <row r="106" spans="1:5" ht="12" customHeight="1">
      <c r="A106" s="12" t="s">
        <v>71</v>
      </c>
      <c r="B106" s="6" t="s">
        <v>357</v>
      </c>
      <c r="C106" s="450"/>
      <c r="D106" s="181"/>
      <c r="E106" s="117"/>
    </row>
    <row r="107" spans="1:5" ht="12" customHeight="1">
      <c r="A107" s="12" t="s">
        <v>72</v>
      </c>
      <c r="B107" s="60" t="s">
        <v>356</v>
      </c>
      <c r="C107" s="450"/>
      <c r="D107" s="181"/>
      <c r="E107" s="117"/>
    </row>
    <row r="108" spans="1:5" ht="12" customHeight="1">
      <c r="A108" s="12" t="s">
        <v>80</v>
      </c>
      <c r="B108" s="60" t="s">
        <v>355</v>
      </c>
      <c r="C108" s="450">
        <v>99672</v>
      </c>
      <c r="D108" s="181">
        <v>99672</v>
      </c>
      <c r="E108" s="117"/>
    </row>
    <row r="109" spans="1:5" ht="12" customHeight="1">
      <c r="A109" s="12" t="s">
        <v>81</v>
      </c>
      <c r="B109" s="58" t="s">
        <v>270</v>
      </c>
      <c r="C109" s="450"/>
      <c r="D109" s="181"/>
      <c r="E109" s="117"/>
    </row>
    <row r="110" spans="1:5" ht="12" customHeight="1">
      <c r="A110" s="12" t="s">
        <v>82</v>
      </c>
      <c r="B110" s="59" t="s">
        <v>271</v>
      </c>
      <c r="C110" s="450"/>
      <c r="D110" s="181"/>
      <c r="E110" s="117"/>
    </row>
    <row r="111" spans="1:5" ht="12" customHeight="1">
      <c r="A111" s="12" t="s">
        <v>83</v>
      </c>
      <c r="B111" s="59" t="s">
        <v>272</v>
      </c>
      <c r="C111" s="450"/>
      <c r="D111" s="181"/>
      <c r="E111" s="117"/>
    </row>
    <row r="112" spans="1:5" ht="12" customHeight="1">
      <c r="A112" s="12" t="s">
        <v>85</v>
      </c>
      <c r="B112" s="58" t="s">
        <v>273</v>
      </c>
      <c r="C112" s="450">
        <v>44562839</v>
      </c>
      <c r="D112" s="181">
        <v>46987060</v>
      </c>
      <c r="E112" s="117">
        <v>34732552</v>
      </c>
    </row>
    <row r="113" spans="1:5" ht="12" customHeight="1">
      <c r="A113" s="12" t="s">
        <v>128</v>
      </c>
      <c r="B113" s="58" t="s">
        <v>274</v>
      </c>
      <c r="C113" s="450"/>
      <c r="D113" s="181"/>
      <c r="E113" s="117"/>
    </row>
    <row r="114" spans="1:5" ht="12" customHeight="1">
      <c r="A114" s="12" t="s">
        <v>268</v>
      </c>
      <c r="B114" s="59" t="s">
        <v>275</v>
      </c>
      <c r="C114" s="450"/>
      <c r="D114" s="181"/>
      <c r="E114" s="117"/>
    </row>
    <row r="115" spans="1:5" ht="12" customHeight="1">
      <c r="A115" s="11" t="s">
        <v>269</v>
      </c>
      <c r="B115" s="60" t="s">
        <v>276</v>
      </c>
      <c r="C115" s="450"/>
      <c r="D115" s="181"/>
      <c r="E115" s="117"/>
    </row>
    <row r="116" spans="1:5" ht="12" customHeight="1">
      <c r="A116" s="12" t="s">
        <v>353</v>
      </c>
      <c r="B116" s="60" t="s">
        <v>277</v>
      </c>
      <c r="C116" s="450"/>
      <c r="D116" s="181"/>
      <c r="E116" s="117"/>
    </row>
    <row r="117" spans="1:5" ht="12" customHeight="1">
      <c r="A117" s="14" t="s">
        <v>354</v>
      </c>
      <c r="B117" s="60" t="s">
        <v>278</v>
      </c>
      <c r="C117" s="450">
        <v>15303825</v>
      </c>
      <c r="D117" s="181">
        <v>2230000</v>
      </c>
      <c r="E117" s="117">
        <v>622000</v>
      </c>
    </row>
    <row r="118" spans="1:5" ht="12" customHeight="1">
      <c r="A118" s="12" t="s">
        <v>358</v>
      </c>
      <c r="B118" s="9" t="s">
        <v>39</v>
      </c>
      <c r="C118" s="444">
        <v>43225127</v>
      </c>
      <c r="D118" s="179">
        <v>65985839</v>
      </c>
      <c r="E118" s="115"/>
    </row>
    <row r="119" spans="1:5" ht="12" customHeight="1">
      <c r="A119" s="12" t="s">
        <v>359</v>
      </c>
      <c r="B119" s="6" t="s">
        <v>361</v>
      </c>
      <c r="C119" s="444">
        <v>35982201</v>
      </c>
      <c r="D119" s="179">
        <v>58499340</v>
      </c>
      <c r="E119" s="115"/>
    </row>
    <row r="120" spans="1:5" ht="12" customHeight="1" thickBot="1">
      <c r="A120" s="16" t="s">
        <v>360</v>
      </c>
      <c r="B120" s="243" t="s">
        <v>362</v>
      </c>
      <c r="C120" s="480">
        <v>7242926</v>
      </c>
      <c r="D120" s="255">
        <v>7486499</v>
      </c>
      <c r="E120" s="249"/>
    </row>
    <row r="121" spans="1:5" ht="12" customHeight="1" thickBot="1">
      <c r="A121" s="241" t="s">
        <v>10</v>
      </c>
      <c r="B121" s="242" t="s">
        <v>279</v>
      </c>
      <c r="C121" s="256">
        <f>+C122+C124+C126</f>
        <v>57948013</v>
      </c>
      <c r="D121" s="178">
        <f>+D122+D124+D126</f>
        <v>86911639</v>
      </c>
      <c r="E121" s="250">
        <f>+E122+E124+E126</f>
        <v>11445074</v>
      </c>
    </row>
    <row r="122" spans="1:5" ht="12" customHeight="1">
      <c r="A122" s="13" t="s">
        <v>73</v>
      </c>
      <c r="B122" s="6" t="s">
        <v>154</v>
      </c>
      <c r="C122" s="449">
        <v>57694013</v>
      </c>
      <c r="D122" s="265">
        <v>41480424</v>
      </c>
      <c r="E122" s="116">
        <v>11445074</v>
      </c>
    </row>
    <row r="123" spans="1:5" ht="12" customHeight="1">
      <c r="A123" s="13" t="s">
        <v>74</v>
      </c>
      <c r="B123" s="10" t="s">
        <v>283</v>
      </c>
      <c r="C123" s="449">
        <v>0</v>
      </c>
      <c r="D123" s="265"/>
      <c r="E123" s="116"/>
    </row>
    <row r="124" spans="1:5" ht="12" customHeight="1">
      <c r="A124" s="13" t="s">
        <v>75</v>
      </c>
      <c r="B124" s="10" t="s">
        <v>129</v>
      </c>
      <c r="C124" s="444">
        <v>254000</v>
      </c>
      <c r="D124" s="266">
        <v>45431215</v>
      </c>
      <c r="E124" s="115"/>
    </row>
    <row r="125" spans="1:5" ht="12" customHeight="1">
      <c r="A125" s="13" t="s">
        <v>76</v>
      </c>
      <c r="B125" s="10" t="s">
        <v>284</v>
      </c>
      <c r="C125" s="179"/>
      <c r="D125" s="266"/>
      <c r="E125" s="115"/>
    </row>
    <row r="126" spans="1:5" ht="12" customHeight="1">
      <c r="A126" s="13" t="s">
        <v>77</v>
      </c>
      <c r="B126" s="123" t="s">
        <v>156</v>
      </c>
      <c r="C126" s="179"/>
      <c r="D126" s="266"/>
      <c r="E126" s="115"/>
    </row>
    <row r="127" spans="1:5" ht="12" customHeight="1">
      <c r="A127" s="13" t="s">
        <v>84</v>
      </c>
      <c r="B127" s="122" t="s">
        <v>345</v>
      </c>
      <c r="C127" s="179"/>
      <c r="D127" s="266"/>
      <c r="E127" s="115"/>
    </row>
    <row r="128" spans="1:5" ht="12" customHeight="1">
      <c r="A128" s="13" t="s">
        <v>86</v>
      </c>
      <c r="B128" s="187" t="s">
        <v>289</v>
      </c>
      <c r="C128" s="179"/>
      <c r="D128" s="266"/>
      <c r="E128" s="115"/>
    </row>
    <row r="129" spans="1:5" ht="15.75">
      <c r="A129" s="13" t="s">
        <v>130</v>
      </c>
      <c r="B129" s="59" t="s">
        <v>272</v>
      </c>
      <c r="C129" s="179"/>
      <c r="D129" s="266"/>
      <c r="E129" s="115"/>
    </row>
    <row r="130" spans="1:5" ht="12" customHeight="1">
      <c r="A130" s="13" t="s">
        <v>131</v>
      </c>
      <c r="B130" s="59" t="s">
        <v>288</v>
      </c>
      <c r="C130" s="179"/>
      <c r="D130" s="266"/>
      <c r="E130" s="115"/>
    </row>
    <row r="131" spans="1:5" ht="12" customHeight="1">
      <c r="A131" s="13" t="s">
        <v>132</v>
      </c>
      <c r="B131" s="59" t="s">
        <v>287</v>
      </c>
      <c r="C131" s="179"/>
      <c r="D131" s="266"/>
      <c r="E131" s="115"/>
    </row>
    <row r="132" spans="1:5" ht="12" customHeight="1">
      <c r="A132" s="13" t="s">
        <v>280</v>
      </c>
      <c r="B132" s="59" t="s">
        <v>275</v>
      </c>
      <c r="C132" s="179"/>
      <c r="D132" s="266"/>
      <c r="E132" s="115"/>
    </row>
    <row r="133" spans="1:5" ht="12" customHeight="1">
      <c r="A133" s="13" t="s">
        <v>281</v>
      </c>
      <c r="B133" s="59" t="s">
        <v>286</v>
      </c>
      <c r="C133" s="179"/>
      <c r="D133" s="266"/>
      <c r="E133" s="115"/>
    </row>
    <row r="134" spans="1:5" ht="16.5" thickBot="1">
      <c r="A134" s="11" t="s">
        <v>282</v>
      </c>
      <c r="B134" s="59" t="s">
        <v>285</v>
      </c>
      <c r="C134" s="181"/>
      <c r="D134" s="267"/>
      <c r="E134" s="117"/>
    </row>
    <row r="135" spans="1:5" ht="12" customHeight="1" thickBot="1">
      <c r="A135" s="18" t="s">
        <v>11</v>
      </c>
      <c r="B135" s="52" t="s">
        <v>363</v>
      </c>
      <c r="C135" s="178">
        <f>+C100+C121</f>
        <v>523517015</v>
      </c>
      <c r="D135" s="264">
        <f>+D100+D121</f>
        <v>574446447</v>
      </c>
      <c r="E135" s="114">
        <f>+E100+E121</f>
        <v>268779816</v>
      </c>
    </row>
    <row r="136" spans="1:5" ht="12" customHeight="1" thickBot="1">
      <c r="A136" s="18" t="s">
        <v>12</v>
      </c>
      <c r="B136" s="52" t="s">
        <v>438</v>
      </c>
      <c r="C136" s="178">
        <f>+C137+C138+C139</f>
        <v>0</v>
      </c>
      <c r="D136" s="264">
        <f>+D137+D138+D139</f>
        <v>0</v>
      </c>
      <c r="E136" s="114">
        <f>+E137+E138+E139</f>
        <v>0</v>
      </c>
    </row>
    <row r="137" spans="1:5" ht="12" customHeight="1">
      <c r="A137" s="13" t="s">
        <v>187</v>
      </c>
      <c r="B137" s="10" t="s">
        <v>371</v>
      </c>
      <c r="C137" s="179"/>
      <c r="D137" s="266"/>
      <c r="E137" s="115"/>
    </row>
    <row r="138" spans="1:5" ht="12" customHeight="1">
      <c r="A138" s="13" t="s">
        <v>188</v>
      </c>
      <c r="B138" s="10" t="s">
        <v>372</v>
      </c>
      <c r="C138" s="179"/>
      <c r="D138" s="266"/>
      <c r="E138" s="115"/>
    </row>
    <row r="139" spans="1:5" ht="12" customHeight="1" thickBot="1">
      <c r="A139" s="11" t="s">
        <v>189</v>
      </c>
      <c r="B139" s="10" t="s">
        <v>373</v>
      </c>
      <c r="C139" s="179"/>
      <c r="D139" s="266"/>
      <c r="E139" s="115"/>
    </row>
    <row r="140" spans="1:5" ht="12" customHeight="1" thickBot="1">
      <c r="A140" s="18" t="s">
        <v>13</v>
      </c>
      <c r="B140" s="52" t="s">
        <v>365</v>
      </c>
      <c r="C140" s="178">
        <f>SUM(C141:C146)</f>
        <v>0</v>
      </c>
      <c r="D140" s="264">
        <f>SUM(D141:D146)</f>
        <v>0</v>
      </c>
      <c r="E140" s="114">
        <f>SUM(E141:E146)</f>
        <v>0</v>
      </c>
    </row>
    <row r="141" spans="1:5" ht="12" customHeight="1">
      <c r="A141" s="13" t="s">
        <v>60</v>
      </c>
      <c r="B141" s="7" t="s">
        <v>374</v>
      </c>
      <c r="C141" s="179"/>
      <c r="D141" s="266"/>
      <c r="E141" s="115"/>
    </row>
    <row r="142" spans="1:5" ht="12" customHeight="1">
      <c r="A142" s="13" t="s">
        <v>61</v>
      </c>
      <c r="B142" s="7" t="s">
        <v>366</v>
      </c>
      <c r="C142" s="179"/>
      <c r="D142" s="266"/>
      <c r="E142" s="115"/>
    </row>
    <row r="143" spans="1:5" ht="12" customHeight="1">
      <c r="A143" s="13" t="s">
        <v>62</v>
      </c>
      <c r="B143" s="7" t="s">
        <v>367</v>
      </c>
      <c r="C143" s="179"/>
      <c r="D143" s="266"/>
      <c r="E143" s="115"/>
    </row>
    <row r="144" spans="1:5" ht="12" customHeight="1">
      <c r="A144" s="13" t="s">
        <v>117</v>
      </c>
      <c r="B144" s="7" t="s">
        <v>368</v>
      </c>
      <c r="C144" s="179"/>
      <c r="D144" s="266"/>
      <c r="E144" s="115"/>
    </row>
    <row r="145" spans="1:5" ht="12" customHeight="1">
      <c r="A145" s="13" t="s">
        <v>118</v>
      </c>
      <c r="B145" s="7" t="s">
        <v>369</v>
      </c>
      <c r="C145" s="179"/>
      <c r="D145" s="266"/>
      <c r="E145" s="115"/>
    </row>
    <row r="146" spans="1:5" ht="12" customHeight="1" thickBot="1">
      <c r="A146" s="16" t="s">
        <v>119</v>
      </c>
      <c r="B146" s="371" t="s">
        <v>370</v>
      </c>
      <c r="C146" s="255"/>
      <c r="D146" s="328"/>
      <c r="E146" s="249"/>
    </row>
    <row r="147" spans="1:5" ht="12" customHeight="1" thickBot="1">
      <c r="A147" s="18" t="s">
        <v>14</v>
      </c>
      <c r="B147" s="52" t="s">
        <v>378</v>
      </c>
      <c r="C147" s="184">
        <f>+C148+C149+C150+C151</f>
        <v>4059098</v>
      </c>
      <c r="D147" s="268">
        <f>+D148+D149+D150+D151</f>
        <v>4059098</v>
      </c>
      <c r="E147" s="220">
        <f>+E148+E149+E150+E151</f>
        <v>4059098</v>
      </c>
    </row>
    <row r="148" spans="1:5" ht="12" customHeight="1">
      <c r="A148" s="13" t="s">
        <v>63</v>
      </c>
      <c r="B148" s="7" t="s">
        <v>290</v>
      </c>
      <c r="C148" s="179"/>
      <c r="D148" s="266"/>
      <c r="E148" s="115"/>
    </row>
    <row r="149" spans="1:5" ht="12" customHeight="1">
      <c r="A149" s="13" t="s">
        <v>64</v>
      </c>
      <c r="B149" s="7" t="s">
        <v>291</v>
      </c>
      <c r="C149" s="179">
        <v>4059098</v>
      </c>
      <c r="D149" s="266">
        <v>4059098</v>
      </c>
      <c r="E149" s="115">
        <v>4059098</v>
      </c>
    </row>
    <row r="150" spans="1:5" ht="12" customHeight="1">
      <c r="A150" s="13" t="s">
        <v>207</v>
      </c>
      <c r="B150" s="7" t="s">
        <v>379</v>
      </c>
      <c r="C150" s="179"/>
      <c r="D150" s="266"/>
      <c r="E150" s="115"/>
    </row>
    <row r="151" spans="1:5" ht="12" customHeight="1" thickBot="1">
      <c r="A151" s="11" t="s">
        <v>208</v>
      </c>
      <c r="B151" s="5" t="s">
        <v>309</v>
      </c>
      <c r="C151" s="179"/>
      <c r="D151" s="266"/>
      <c r="E151" s="115"/>
    </row>
    <row r="152" spans="1:5" ht="12" customHeight="1" thickBot="1">
      <c r="A152" s="18" t="s">
        <v>15</v>
      </c>
      <c r="B152" s="52" t="s">
        <v>380</v>
      </c>
      <c r="C152" s="257">
        <f>SUM(C153:C157)</f>
        <v>0</v>
      </c>
      <c r="D152" s="269">
        <f>SUM(D153:D157)</f>
        <v>0</v>
      </c>
      <c r="E152" s="251">
        <f>SUM(E153:E157)</f>
        <v>0</v>
      </c>
    </row>
    <row r="153" spans="1:5" ht="12" customHeight="1">
      <c r="A153" s="13" t="s">
        <v>65</v>
      </c>
      <c r="B153" s="7" t="s">
        <v>375</v>
      </c>
      <c r="C153" s="179"/>
      <c r="D153" s="266"/>
      <c r="E153" s="115"/>
    </row>
    <row r="154" spans="1:5" ht="12" customHeight="1">
      <c r="A154" s="13" t="s">
        <v>66</v>
      </c>
      <c r="B154" s="7" t="s">
        <v>382</v>
      </c>
      <c r="C154" s="179"/>
      <c r="D154" s="266"/>
      <c r="E154" s="115"/>
    </row>
    <row r="155" spans="1:5" ht="12" customHeight="1">
      <c r="A155" s="13" t="s">
        <v>219</v>
      </c>
      <c r="B155" s="7" t="s">
        <v>377</v>
      </c>
      <c r="C155" s="179"/>
      <c r="D155" s="266"/>
      <c r="E155" s="115"/>
    </row>
    <row r="156" spans="1:5" ht="12" customHeight="1">
      <c r="A156" s="13" t="s">
        <v>220</v>
      </c>
      <c r="B156" s="7" t="s">
        <v>383</v>
      </c>
      <c r="C156" s="179"/>
      <c r="D156" s="266"/>
      <c r="E156" s="115"/>
    </row>
    <row r="157" spans="1:5" ht="12" customHeight="1" thickBot="1">
      <c r="A157" s="13" t="s">
        <v>381</v>
      </c>
      <c r="B157" s="7" t="s">
        <v>384</v>
      </c>
      <c r="C157" s="179"/>
      <c r="D157" s="266"/>
      <c r="E157" s="115"/>
    </row>
    <row r="158" spans="1:5" ht="12" customHeight="1" thickBot="1">
      <c r="A158" s="18" t="s">
        <v>16</v>
      </c>
      <c r="B158" s="52" t="s">
        <v>385</v>
      </c>
      <c r="C158" s="258"/>
      <c r="D158" s="270"/>
      <c r="E158" s="252"/>
    </row>
    <row r="159" spans="1:5" ht="12" customHeight="1" thickBot="1">
      <c r="A159" s="18" t="s">
        <v>17</v>
      </c>
      <c r="B159" s="52" t="s">
        <v>386</v>
      </c>
      <c r="C159" s="258"/>
      <c r="D159" s="270"/>
      <c r="E159" s="252"/>
    </row>
    <row r="160" spans="1:6" ht="15" customHeight="1" thickBot="1">
      <c r="A160" s="18" t="s">
        <v>18</v>
      </c>
      <c r="B160" s="52" t="s">
        <v>388</v>
      </c>
      <c r="C160" s="259">
        <f>+C136+C140+C147+C152+C158+C159</f>
        <v>4059098</v>
      </c>
      <c r="D160" s="271">
        <f>+D136+D140+D147+D152+D158+D159</f>
        <v>4059098</v>
      </c>
      <c r="E160" s="253">
        <f>+E136+E140+E147+E152+E158+E159</f>
        <v>4059098</v>
      </c>
      <c r="F160" s="201"/>
    </row>
    <row r="161" spans="1:5" s="190" customFormat="1" ht="12.75" customHeight="1" thickBot="1">
      <c r="A161" s="124" t="s">
        <v>19</v>
      </c>
      <c r="B161" s="165" t="s">
        <v>387</v>
      </c>
      <c r="C161" s="259">
        <f>+C135+C160</f>
        <v>527576113</v>
      </c>
      <c r="D161" s="271">
        <f>+D135+D160</f>
        <v>578505545</v>
      </c>
      <c r="E161" s="253">
        <f>+E135+E160</f>
        <v>272838914</v>
      </c>
    </row>
    <row r="162" spans="3:4" ht="15.75">
      <c r="C162" s="434">
        <f>C93-C161</f>
        <v>5701132</v>
      </c>
      <c r="D162" s="434">
        <f>D93-D161</f>
        <v>10121434</v>
      </c>
    </row>
    <row r="163" spans="1:5" ht="15.75">
      <c r="A163" s="529" t="s">
        <v>292</v>
      </c>
      <c r="B163" s="529"/>
      <c r="C163" s="529"/>
      <c r="D163" s="529"/>
      <c r="E163" s="529"/>
    </row>
    <row r="164" spans="1:5" ht="15" customHeight="1" thickBot="1">
      <c r="A164" s="521" t="s">
        <v>105</v>
      </c>
      <c r="B164" s="521"/>
      <c r="C164" s="126"/>
      <c r="E164" s="126" t="str">
        <f>E96</f>
        <v> Forintban!</v>
      </c>
    </row>
    <row r="165" spans="1:5" ht="25.5" customHeight="1" thickBot="1">
      <c r="A165" s="18">
        <v>1</v>
      </c>
      <c r="B165" s="22" t="s">
        <v>389</v>
      </c>
      <c r="C165" s="263">
        <f>+C68-C135</f>
        <v>-168344988</v>
      </c>
      <c r="D165" s="178">
        <f>+D68-D135</f>
        <v>-165226741</v>
      </c>
      <c r="E165" s="114">
        <f>+E68-E135</f>
        <v>91288172</v>
      </c>
    </row>
    <row r="166" spans="1:5" ht="32.25" customHeight="1" thickBot="1">
      <c r="A166" s="18" t="s">
        <v>10</v>
      </c>
      <c r="B166" s="22" t="s">
        <v>395</v>
      </c>
      <c r="C166" s="178">
        <f>+C92-C160</f>
        <v>174046120</v>
      </c>
      <c r="D166" s="178">
        <f>+D92-D160</f>
        <v>175348175</v>
      </c>
      <c r="E166" s="114">
        <f>+E92-E160</f>
        <v>175348175</v>
      </c>
    </row>
  </sheetData>
  <sheetProtection/>
  <mergeCells count="16">
    <mergeCell ref="B1:E1"/>
    <mergeCell ref="A2:E2"/>
    <mergeCell ref="A3:E3"/>
    <mergeCell ref="A4:E4"/>
    <mergeCell ref="A6:E6"/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61" r:id="rId1"/>
  <rowBreaks count="1" manualBreakCount="1">
    <brk id="93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6"/>
  <sheetViews>
    <sheetView view="pageBreakPreview" zoomScaleNormal="120" zoomScaleSheetLayoutView="100" workbookViewId="0" topLeftCell="A124">
      <selection activeCell="G1" sqref="G1:P16384"/>
    </sheetView>
  </sheetViews>
  <sheetFormatPr defaultColWidth="9.00390625" defaultRowHeight="12.75"/>
  <cols>
    <col min="1" max="1" width="9.50390625" style="166" customWidth="1"/>
    <col min="2" max="2" width="65.875" style="166" customWidth="1"/>
    <col min="3" max="3" width="17.875" style="167" customWidth="1"/>
    <col min="4" max="5" width="17.875" style="188" customWidth="1"/>
    <col min="6" max="16384" width="9.375" style="188" customWidth="1"/>
  </cols>
  <sheetData>
    <row r="1" spans="1:5" ht="15.75">
      <c r="A1" s="372"/>
      <c r="B1" s="514" t="str">
        <f>CONCATENATE("1.3. melléklet ",IB_ALAPADATOK!A7," ",IB_ALAPADATOK!B7," ",IB_ALAPADATOK!C7," ",IB_ALAPADATOK!D7)</f>
        <v>1.3. melléklet a 2020. III. negyedévi költségvetési tájékoztatóhoz</v>
      </c>
      <c r="C1" s="515"/>
      <c r="D1" s="515"/>
      <c r="E1" s="515"/>
    </row>
    <row r="2" spans="1:5" ht="15.75">
      <c r="A2" s="516" t="str">
        <f>CONCATENATE(IB_ALAPADATOK!A3)</f>
        <v>BALATONVILÁGOS KÖZSÉG ÖNKORMÁNYZATA</v>
      </c>
      <c r="B2" s="517"/>
      <c r="C2" s="517"/>
      <c r="D2" s="517"/>
      <c r="E2" s="517"/>
    </row>
    <row r="3" spans="1:5" ht="15.75">
      <c r="A3" s="516" t="str">
        <f>CONCATENATE("Tájékoztatató a ",IB_ALAPADATOK!B7," évi költségvetés  ",IB_ALAPADATOK!C8," alakulásáról Önként vállalt feladatok")</f>
        <v>Tájékoztatató a 2020. évi költségvetés  III. negyedéves alakulásáról Önként vállalt feladatok</v>
      </c>
      <c r="B3" s="516"/>
      <c r="C3" s="518"/>
      <c r="D3" s="516"/>
      <c r="E3" s="516"/>
    </row>
    <row r="4" spans="1:5" ht="15.75">
      <c r="A4" s="516" t="s">
        <v>517</v>
      </c>
      <c r="B4" s="516"/>
      <c r="C4" s="518"/>
      <c r="D4" s="516"/>
      <c r="E4" s="516"/>
    </row>
    <row r="5" spans="1:5" ht="15.75">
      <c r="A5" s="372"/>
      <c r="B5" s="372"/>
      <c r="C5" s="373"/>
      <c r="D5" s="374"/>
      <c r="E5" s="374"/>
    </row>
    <row r="6" spans="1:5" ht="15.75" customHeight="1">
      <c r="A6" s="519" t="s">
        <v>6</v>
      </c>
      <c r="B6" s="519"/>
      <c r="C6" s="519"/>
      <c r="D6" s="519"/>
      <c r="E6" s="519"/>
    </row>
    <row r="7" spans="1:5" ht="15.75" customHeight="1" thickBot="1">
      <c r="A7" s="520" t="s">
        <v>103</v>
      </c>
      <c r="B7" s="520"/>
      <c r="C7" s="375"/>
      <c r="D7" s="374"/>
      <c r="E7" s="375" t="str">
        <f>CONCATENATE('IB_1.2.sz.mell.'!E7)</f>
        <v> Forintban!</v>
      </c>
    </row>
    <row r="8" spans="1:5" ht="15.75">
      <c r="A8" s="522" t="s">
        <v>55</v>
      </c>
      <c r="B8" s="524" t="s">
        <v>8</v>
      </c>
      <c r="C8" s="526" t="str">
        <f>+CONCATENATE(LEFT(IB_ÖSSZEFÜGGÉSEK!A6,4),". évi")</f>
        <v>2020. évi</v>
      </c>
      <c r="D8" s="527"/>
      <c r="E8" s="528"/>
    </row>
    <row r="9" spans="1:5" ht="24.75" thickBot="1">
      <c r="A9" s="523"/>
      <c r="B9" s="525"/>
      <c r="C9" s="261" t="s">
        <v>435</v>
      </c>
      <c r="D9" s="260" t="s">
        <v>436</v>
      </c>
      <c r="E9" s="361" t="str">
        <f>+CONCATENATE(LEFT(IB_ÖSSZEFÜGGÉSEK!A6,4),". IX. 30.",CHAR(10),"teljesítés")</f>
        <v>2020. IX. 30.
teljesítés</v>
      </c>
    </row>
    <row r="10" spans="1:5" s="189" customFormat="1" ht="12" customHeight="1" thickBot="1">
      <c r="A10" s="185" t="s">
        <v>402</v>
      </c>
      <c r="B10" s="186" t="s">
        <v>403</v>
      </c>
      <c r="C10" s="186" t="s">
        <v>404</v>
      </c>
      <c r="D10" s="186" t="s">
        <v>406</v>
      </c>
      <c r="E10" s="262" t="s">
        <v>405</v>
      </c>
    </row>
    <row r="11" spans="1:5" s="190" customFormat="1" ht="12" customHeight="1" thickBot="1">
      <c r="A11" s="18" t="s">
        <v>9</v>
      </c>
      <c r="B11" s="19" t="s">
        <v>172</v>
      </c>
      <c r="C11" s="178">
        <f>+C12+C13+C14+C15+C16+C17</f>
        <v>0</v>
      </c>
      <c r="D11" s="178">
        <f>+D12+D13+D14+D15+D16+D17</f>
        <v>0</v>
      </c>
      <c r="E11" s="114">
        <f>+E12+E13+E14+E15+E16+E17</f>
        <v>0</v>
      </c>
    </row>
    <row r="12" spans="1:5" s="190" customFormat="1" ht="12" customHeight="1">
      <c r="A12" s="13" t="s">
        <v>67</v>
      </c>
      <c r="B12" s="191" t="s">
        <v>173</v>
      </c>
      <c r="C12" s="180"/>
      <c r="D12" s="180"/>
      <c r="E12" s="116"/>
    </row>
    <row r="13" spans="1:5" s="190" customFormat="1" ht="12" customHeight="1">
      <c r="A13" s="12" t="s">
        <v>68</v>
      </c>
      <c r="B13" s="192" t="s">
        <v>174</v>
      </c>
      <c r="C13" s="179"/>
      <c r="D13" s="179"/>
      <c r="E13" s="115"/>
    </row>
    <row r="14" spans="1:5" s="190" customFormat="1" ht="12" customHeight="1">
      <c r="A14" s="12" t="s">
        <v>69</v>
      </c>
      <c r="B14" s="192" t="s">
        <v>175</v>
      </c>
      <c r="C14" s="179"/>
      <c r="D14" s="179"/>
      <c r="E14" s="115"/>
    </row>
    <row r="15" spans="1:5" s="190" customFormat="1" ht="12" customHeight="1">
      <c r="A15" s="12" t="s">
        <v>70</v>
      </c>
      <c r="B15" s="192" t="s">
        <v>176</v>
      </c>
      <c r="C15" s="179"/>
      <c r="D15" s="179"/>
      <c r="E15" s="115"/>
    </row>
    <row r="16" spans="1:5" s="190" customFormat="1" ht="12" customHeight="1">
      <c r="A16" s="12" t="s">
        <v>99</v>
      </c>
      <c r="B16" s="122" t="s">
        <v>347</v>
      </c>
      <c r="C16" s="179"/>
      <c r="D16" s="179"/>
      <c r="E16" s="115"/>
    </row>
    <row r="17" spans="1:5" s="190" customFormat="1" ht="12" customHeight="1" thickBot="1">
      <c r="A17" s="14" t="s">
        <v>71</v>
      </c>
      <c r="B17" s="123" t="s">
        <v>348</v>
      </c>
      <c r="C17" s="179"/>
      <c r="D17" s="179"/>
      <c r="E17" s="115"/>
    </row>
    <row r="18" spans="1:5" s="190" customFormat="1" ht="12" customHeight="1" thickBot="1">
      <c r="A18" s="18" t="s">
        <v>10</v>
      </c>
      <c r="B18" s="121" t="s">
        <v>177</v>
      </c>
      <c r="C18" s="178">
        <f>+C19+C20+C21+C22+C23</f>
        <v>0</v>
      </c>
      <c r="D18" s="178">
        <f>+D19+D20+D21+D22+D23</f>
        <v>0</v>
      </c>
      <c r="E18" s="114">
        <f>+E19+E20+E21+E22+E23</f>
        <v>0</v>
      </c>
    </row>
    <row r="19" spans="1:5" s="190" customFormat="1" ht="12" customHeight="1">
      <c r="A19" s="13" t="s">
        <v>73</v>
      </c>
      <c r="B19" s="191" t="s">
        <v>178</v>
      </c>
      <c r="C19" s="180"/>
      <c r="D19" s="180"/>
      <c r="E19" s="116"/>
    </row>
    <row r="20" spans="1:5" s="190" customFormat="1" ht="12" customHeight="1">
      <c r="A20" s="12" t="s">
        <v>74</v>
      </c>
      <c r="B20" s="192" t="s">
        <v>179</v>
      </c>
      <c r="C20" s="179"/>
      <c r="D20" s="179"/>
      <c r="E20" s="115"/>
    </row>
    <row r="21" spans="1:5" s="190" customFormat="1" ht="12" customHeight="1">
      <c r="A21" s="12" t="s">
        <v>75</v>
      </c>
      <c r="B21" s="192" t="s">
        <v>339</v>
      </c>
      <c r="C21" s="179"/>
      <c r="D21" s="179"/>
      <c r="E21" s="115"/>
    </row>
    <row r="22" spans="1:5" s="190" customFormat="1" ht="12" customHeight="1">
      <c r="A22" s="12" t="s">
        <v>76</v>
      </c>
      <c r="B22" s="192" t="s">
        <v>340</v>
      </c>
      <c r="C22" s="179"/>
      <c r="D22" s="179"/>
      <c r="E22" s="115"/>
    </row>
    <row r="23" spans="1:5" s="190" customFormat="1" ht="12" customHeight="1">
      <c r="A23" s="12" t="s">
        <v>77</v>
      </c>
      <c r="B23" s="192" t="s">
        <v>180</v>
      </c>
      <c r="C23" s="179"/>
      <c r="D23" s="179"/>
      <c r="E23" s="115"/>
    </row>
    <row r="24" spans="1:5" s="190" customFormat="1" ht="12" customHeight="1" thickBot="1">
      <c r="A24" s="14" t="s">
        <v>84</v>
      </c>
      <c r="B24" s="123" t="s">
        <v>181</v>
      </c>
      <c r="C24" s="181"/>
      <c r="D24" s="181"/>
      <c r="E24" s="117"/>
    </row>
    <row r="25" spans="1:5" s="190" customFormat="1" ht="12" customHeight="1" thickBot="1">
      <c r="A25" s="18" t="s">
        <v>11</v>
      </c>
      <c r="B25" s="19" t="s">
        <v>182</v>
      </c>
      <c r="C25" s="178">
        <f>+C26+C27+C28+C29+C30</f>
        <v>0</v>
      </c>
      <c r="D25" s="178">
        <f>+D26+D27+D28+D29+D30</f>
        <v>0</v>
      </c>
      <c r="E25" s="114">
        <f>+E26+E27+E28+E29+E30</f>
        <v>0</v>
      </c>
    </row>
    <row r="26" spans="1:5" s="190" customFormat="1" ht="12" customHeight="1">
      <c r="A26" s="13" t="s">
        <v>56</v>
      </c>
      <c r="B26" s="191" t="s">
        <v>183</v>
      </c>
      <c r="C26" s="180"/>
      <c r="D26" s="180"/>
      <c r="E26" s="116"/>
    </row>
    <row r="27" spans="1:5" s="190" customFormat="1" ht="12" customHeight="1">
      <c r="A27" s="12" t="s">
        <v>57</v>
      </c>
      <c r="B27" s="192" t="s">
        <v>184</v>
      </c>
      <c r="C27" s="179"/>
      <c r="D27" s="179"/>
      <c r="E27" s="115"/>
    </row>
    <row r="28" spans="1:5" s="190" customFormat="1" ht="12" customHeight="1">
      <c r="A28" s="12" t="s">
        <v>58</v>
      </c>
      <c r="B28" s="192" t="s">
        <v>341</v>
      </c>
      <c r="C28" s="179"/>
      <c r="D28" s="179"/>
      <c r="E28" s="115"/>
    </row>
    <row r="29" spans="1:5" s="190" customFormat="1" ht="12" customHeight="1">
      <c r="A29" s="12" t="s">
        <v>59</v>
      </c>
      <c r="B29" s="192" t="s">
        <v>342</v>
      </c>
      <c r="C29" s="179"/>
      <c r="D29" s="179"/>
      <c r="E29" s="115"/>
    </row>
    <row r="30" spans="1:5" s="190" customFormat="1" ht="12" customHeight="1">
      <c r="A30" s="12" t="s">
        <v>113</v>
      </c>
      <c r="B30" s="192" t="s">
        <v>185</v>
      </c>
      <c r="C30" s="179"/>
      <c r="D30" s="179"/>
      <c r="E30" s="115">
        <v>0</v>
      </c>
    </row>
    <row r="31" spans="1:5" s="190" customFormat="1" ht="12" customHeight="1" thickBot="1">
      <c r="A31" s="14" t="s">
        <v>114</v>
      </c>
      <c r="B31" s="193" t="s">
        <v>186</v>
      </c>
      <c r="C31" s="181"/>
      <c r="D31" s="181"/>
      <c r="E31" s="117"/>
    </row>
    <row r="32" spans="1:5" s="190" customFormat="1" ht="12" customHeight="1" thickBot="1">
      <c r="A32" s="18" t="s">
        <v>115</v>
      </c>
      <c r="B32" s="19" t="s">
        <v>496</v>
      </c>
      <c r="C32" s="184">
        <f>SUM(C33:C39)</f>
        <v>0</v>
      </c>
      <c r="D32" s="184">
        <f>SUM(D33:D39)</f>
        <v>0</v>
      </c>
      <c r="E32" s="220">
        <f>SUM(E33:E39)</f>
        <v>0</v>
      </c>
    </row>
    <row r="33" spans="1:5" s="190" customFormat="1" ht="12" customHeight="1">
      <c r="A33" s="13" t="s">
        <v>187</v>
      </c>
      <c r="B33" s="191" t="s">
        <v>497</v>
      </c>
      <c r="C33" s="180">
        <f>+C34+C35+C36</f>
        <v>0</v>
      </c>
      <c r="D33" s="180">
        <f>+D34+D35+D36</f>
        <v>0</v>
      </c>
      <c r="E33" s="116">
        <f>+E34+E35+E36</f>
        <v>0</v>
      </c>
    </row>
    <row r="34" spans="1:5" s="190" customFormat="1" ht="12" customHeight="1">
      <c r="A34" s="12" t="s">
        <v>188</v>
      </c>
      <c r="B34" s="192" t="s">
        <v>498</v>
      </c>
      <c r="C34" s="179"/>
      <c r="D34" s="179"/>
      <c r="E34" s="115"/>
    </row>
    <row r="35" spans="1:5" s="190" customFormat="1" ht="12" customHeight="1">
      <c r="A35" s="12" t="s">
        <v>189</v>
      </c>
      <c r="B35" s="192" t="s">
        <v>499</v>
      </c>
      <c r="C35" s="179"/>
      <c r="D35" s="179"/>
      <c r="E35" s="115"/>
    </row>
    <row r="36" spans="1:5" s="190" customFormat="1" ht="12" customHeight="1">
      <c r="A36" s="12" t="s">
        <v>190</v>
      </c>
      <c r="B36" s="192" t="s">
        <v>500</v>
      </c>
      <c r="C36" s="179"/>
      <c r="D36" s="179"/>
      <c r="E36" s="115"/>
    </row>
    <row r="37" spans="1:5" s="190" customFormat="1" ht="12" customHeight="1">
      <c r="A37" s="12" t="s">
        <v>501</v>
      </c>
      <c r="B37" s="192" t="s">
        <v>191</v>
      </c>
      <c r="C37" s="179"/>
      <c r="D37" s="179"/>
      <c r="E37" s="115"/>
    </row>
    <row r="38" spans="1:5" s="190" customFormat="1" ht="12" customHeight="1">
      <c r="A38" s="12" t="s">
        <v>502</v>
      </c>
      <c r="B38" s="192" t="s">
        <v>192</v>
      </c>
      <c r="C38" s="179"/>
      <c r="D38" s="179"/>
      <c r="E38" s="115"/>
    </row>
    <row r="39" spans="1:5" s="190" customFormat="1" ht="12" customHeight="1" thickBot="1">
      <c r="A39" s="14" t="s">
        <v>503</v>
      </c>
      <c r="B39" s="337" t="s">
        <v>193</v>
      </c>
      <c r="C39" s="181"/>
      <c r="D39" s="181"/>
      <c r="E39" s="117"/>
    </row>
    <row r="40" spans="1:5" s="190" customFormat="1" ht="12" customHeight="1" thickBot="1">
      <c r="A40" s="18" t="s">
        <v>13</v>
      </c>
      <c r="B40" s="19" t="s">
        <v>349</v>
      </c>
      <c r="C40" s="178">
        <f>SUM(C41:C51)</f>
        <v>11232369</v>
      </c>
      <c r="D40" s="178">
        <f>SUM(D41:D51)</f>
        <v>11232369</v>
      </c>
      <c r="E40" s="114">
        <f>SUM(E41:E51)</f>
        <v>12889560</v>
      </c>
    </row>
    <row r="41" spans="1:5" s="190" customFormat="1" ht="12" customHeight="1">
      <c r="A41" s="13" t="s">
        <v>60</v>
      </c>
      <c r="B41" s="191" t="s">
        <v>196</v>
      </c>
      <c r="C41" s="180"/>
      <c r="D41" s="180"/>
      <c r="E41" s="116"/>
    </row>
    <row r="42" spans="1:5" s="190" customFormat="1" ht="12" customHeight="1">
      <c r="A42" s="12" t="s">
        <v>61</v>
      </c>
      <c r="B42" s="192" t="s">
        <v>197</v>
      </c>
      <c r="C42" s="444">
        <v>5875080</v>
      </c>
      <c r="D42" s="179">
        <v>5875080</v>
      </c>
      <c r="E42" s="444">
        <v>5392749</v>
      </c>
    </row>
    <row r="43" spans="1:5" s="190" customFormat="1" ht="12" customHeight="1">
      <c r="A43" s="12" t="s">
        <v>62</v>
      </c>
      <c r="B43" s="192" t="s">
        <v>198</v>
      </c>
      <c r="C43" s="444"/>
      <c r="D43" s="179"/>
      <c r="E43" s="444"/>
    </row>
    <row r="44" spans="1:5" s="190" customFormat="1" ht="12" customHeight="1">
      <c r="A44" s="12" t="s">
        <v>117</v>
      </c>
      <c r="B44" s="192" t="s">
        <v>199</v>
      </c>
      <c r="C44" s="444">
        <v>2969300</v>
      </c>
      <c r="D44" s="179">
        <v>2969300</v>
      </c>
      <c r="E44" s="444">
        <v>4756511</v>
      </c>
    </row>
    <row r="45" spans="1:5" s="190" customFormat="1" ht="12" customHeight="1">
      <c r="A45" s="12" t="s">
        <v>118</v>
      </c>
      <c r="B45" s="192" t="s">
        <v>200</v>
      </c>
      <c r="C45" s="444"/>
      <c r="D45" s="179"/>
      <c r="E45" s="444"/>
    </row>
    <row r="46" spans="1:5" s="190" customFormat="1" ht="12" customHeight="1">
      <c r="A46" s="12" t="s">
        <v>119</v>
      </c>
      <c r="B46" s="192" t="s">
        <v>201</v>
      </c>
      <c r="C46" s="444">
        <v>2387989</v>
      </c>
      <c r="D46" s="179">
        <v>2387989</v>
      </c>
      <c r="E46" s="444">
        <v>2740300</v>
      </c>
    </row>
    <row r="47" spans="1:5" s="190" customFormat="1" ht="12" customHeight="1">
      <c r="A47" s="12" t="s">
        <v>120</v>
      </c>
      <c r="B47" s="192" t="s">
        <v>202</v>
      </c>
      <c r="C47" s="179"/>
      <c r="D47" s="179"/>
      <c r="E47" s="115"/>
    </row>
    <row r="48" spans="1:5" s="190" customFormat="1" ht="12" customHeight="1">
      <c r="A48" s="12" t="s">
        <v>121</v>
      </c>
      <c r="B48" s="192" t="s">
        <v>504</v>
      </c>
      <c r="C48" s="179"/>
      <c r="D48" s="179"/>
      <c r="E48" s="115"/>
    </row>
    <row r="49" spans="1:5" s="190" customFormat="1" ht="12" customHeight="1">
      <c r="A49" s="12" t="s">
        <v>194</v>
      </c>
      <c r="B49" s="192" t="s">
        <v>204</v>
      </c>
      <c r="C49" s="182"/>
      <c r="D49" s="182"/>
      <c r="E49" s="118"/>
    </row>
    <row r="50" spans="1:5" s="190" customFormat="1" ht="12" customHeight="1">
      <c r="A50" s="14" t="s">
        <v>195</v>
      </c>
      <c r="B50" s="193" t="s">
        <v>351</v>
      </c>
      <c r="C50" s="183"/>
      <c r="D50" s="183"/>
      <c r="E50" s="119"/>
    </row>
    <row r="51" spans="1:5" s="190" customFormat="1" ht="12" customHeight="1" thickBot="1">
      <c r="A51" s="14" t="s">
        <v>350</v>
      </c>
      <c r="B51" s="123" t="s">
        <v>205</v>
      </c>
      <c r="C51" s="183"/>
      <c r="D51" s="183"/>
      <c r="E51" s="119"/>
    </row>
    <row r="52" spans="1:5" s="190" customFormat="1" ht="12" customHeight="1" thickBot="1">
      <c r="A52" s="18" t="s">
        <v>14</v>
      </c>
      <c r="B52" s="19" t="s">
        <v>206</v>
      </c>
      <c r="C52" s="178">
        <f>SUM(C53:C57)</f>
        <v>0</v>
      </c>
      <c r="D52" s="178">
        <f>SUM(D53:D57)</f>
        <v>0</v>
      </c>
      <c r="E52" s="114">
        <f>SUM(E53:E57)</f>
        <v>0</v>
      </c>
    </row>
    <row r="53" spans="1:5" s="190" customFormat="1" ht="12" customHeight="1">
      <c r="A53" s="13" t="s">
        <v>63</v>
      </c>
      <c r="B53" s="191" t="s">
        <v>210</v>
      </c>
      <c r="C53" s="231"/>
      <c r="D53" s="231"/>
      <c r="E53" s="120"/>
    </row>
    <row r="54" spans="1:5" s="190" customFormat="1" ht="12" customHeight="1">
      <c r="A54" s="12" t="s">
        <v>64</v>
      </c>
      <c r="B54" s="192" t="s">
        <v>211</v>
      </c>
      <c r="C54" s="182"/>
      <c r="D54" s="182"/>
      <c r="E54" s="118"/>
    </row>
    <row r="55" spans="1:5" s="190" customFormat="1" ht="12" customHeight="1">
      <c r="A55" s="12" t="s">
        <v>207</v>
      </c>
      <c r="B55" s="192" t="s">
        <v>212</v>
      </c>
      <c r="C55" s="182"/>
      <c r="D55" s="182"/>
      <c r="E55" s="118"/>
    </row>
    <row r="56" spans="1:5" s="190" customFormat="1" ht="12" customHeight="1">
      <c r="A56" s="12" t="s">
        <v>208</v>
      </c>
      <c r="B56" s="192" t="s">
        <v>213</v>
      </c>
      <c r="C56" s="182"/>
      <c r="D56" s="182"/>
      <c r="E56" s="118"/>
    </row>
    <row r="57" spans="1:5" s="190" customFormat="1" ht="12" customHeight="1" thickBot="1">
      <c r="A57" s="14" t="s">
        <v>209</v>
      </c>
      <c r="B57" s="123" t="s">
        <v>214</v>
      </c>
      <c r="C57" s="183"/>
      <c r="D57" s="183"/>
      <c r="E57" s="119"/>
    </row>
    <row r="58" spans="1:5" s="190" customFormat="1" ht="12" customHeight="1" thickBot="1">
      <c r="A58" s="18" t="s">
        <v>122</v>
      </c>
      <c r="B58" s="19" t="s">
        <v>215</v>
      </c>
      <c r="C58" s="178">
        <f>SUM(C59:C61)</f>
        <v>0</v>
      </c>
      <c r="D58" s="178">
        <f>SUM(D59:D61)</f>
        <v>0</v>
      </c>
      <c r="E58" s="114">
        <f>SUM(E59:E61)</f>
        <v>0</v>
      </c>
    </row>
    <row r="59" spans="1:5" s="190" customFormat="1" ht="12" customHeight="1">
      <c r="A59" s="13" t="s">
        <v>65</v>
      </c>
      <c r="B59" s="191" t="s">
        <v>216</v>
      </c>
      <c r="C59" s="180"/>
      <c r="D59" s="180"/>
      <c r="E59" s="116"/>
    </row>
    <row r="60" spans="1:5" s="190" customFormat="1" ht="12" customHeight="1">
      <c r="A60" s="12" t="s">
        <v>66</v>
      </c>
      <c r="B60" s="192" t="s">
        <v>343</v>
      </c>
      <c r="C60" s="179"/>
      <c r="D60" s="179"/>
      <c r="E60" s="115"/>
    </row>
    <row r="61" spans="1:5" s="190" customFormat="1" ht="12" customHeight="1">
      <c r="A61" s="12" t="s">
        <v>219</v>
      </c>
      <c r="B61" s="192" t="s">
        <v>217</v>
      </c>
      <c r="C61" s="179"/>
      <c r="D61" s="179"/>
      <c r="E61" s="115"/>
    </row>
    <row r="62" spans="1:5" s="190" customFormat="1" ht="12" customHeight="1" thickBot="1">
      <c r="A62" s="14" t="s">
        <v>220</v>
      </c>
      <c r="B62" s="123" t="s">
        <v>218</v>
      </c>
      <c r="C62" s="181"/>
      <c r="D62" s="181"/>
      <c r="E62" s="117"/>
    </row>
    <row r="63" spans="1:5" s="190" customFormat="1" ht="12" customHeight="1" thickBot="1">
      <c r="A63" s="18" t="s">
        <v>16</v>
      </c>
      <c r="B63" s="121" t="s">
        <v>221</v>
      </c>
      <c r="C63" s="178">
        <f>SUM(C64:C66)</f>
        <v>31062240</v>
      </c>
      <c r="D63" s="178">
        <f>SUM(D64:D66)</f>
        <v>1469918</v>
      </c>
      <c r="E63" s="114">
        <f>SUM(E64:E66)</f>
        <v>2837143</v>
      </c>
    </row>
    <row r="64" spans="1:5" s="190" customFormat="1" ht="12" customHeight="1">
      <c r="A64" s="13" t="s">
        <v>123</v>
      </c>
      <c r="B64" s="191" t="s">
        <v>223</v>
      </c>
      <c r="C64" s="182"/>
      <c r="D64" s="182"/>
      <c r="E64" s="118"/>
    </row>
    <row r="65" spans="1:5" s="190" customFormat="1" ht="12" customHeight="1">
      <c r="A65" s="12" t="s">
        <v>124</v>
      </c>
      <c r="B65" s="192" t="s">
        <v>344</v>
      </c>
      <c r="C65" s="445">
        <v>1062240</v>
      </c>
      <c r="D65" s="182">
        <v>1469918</v>
      </c>
      <c r="E65" s="445">
        <v>2837143</v>
      </c>
    </row>
    <row r="66" spans="1:5" s="190" customFormat="1" ht="12" customHeight="1">
      <c r="A66" s="12" t="s">
        <v>155</v>
      </c>
      <c r="B66" s="192" t="s">
        <v>224</v>
      </c>
      <c r="C66" s="445">
        <v>30000000</v>
      </c>
      <c r="D66" s="182">
        <v>0</v>
      </c>
      <c r="E66" s="445"/>
    </row>
    <row r="67" spans="1:5" s="190" customFormat="1" ht="12" customHeight="1" thickBot="1">
      <c r="A67" s="14" t="s">
        <v>222</v>
      </c>
      <c r="B67" s="123" t="s">
        <v>225</v>
      </c>
      <c r="C67" s="182"/>
      <c r="D67" s="182"/>
      <c r="E67" s="118"/>
    </row>
    <row r="68" spans="1:5" s="190" customFormat="1" ht="12" customHeight="1" thickBot="1">
      <c r="A68" s="244" t="s">
        <v>391</v>
      </c>
      <c r="B68" s="19" t="s">
        <v>226</v>
      </c>
      <c r="C68" s="184">
        <f>+C11+C18+C25+C32+C40+C52+C58+C63</f>
        <v>42294609</v>
      </c>
      <c r="D68" s="184">
        <f>+D11+D18+D25+D32+D40+D52+D58+D63</f>
        <v>12702287</v>
      </c>
      <c r="E68" s="220">
        <f>+E11+E18+E25+E32+E40+E52+E58+E63</f>
        <v>15726703</v>
      </c>
    </row>
    <row r="69" spans="1:5" s="190" customFormat="1" ht="12" customHeight="1" thickBot="1">
      <c r="A69" s="232" t="s">
        <v>227</v>
      </c>
      <c r="B69" s="121" t="s">
        <v>228</v>
      </c>
      <c r="C69" s="178">
        <f>SUM(C70:C72)</f>
        <v>0</v>
      </c>
      <c r="D69" s="178">
        <f>SUM(D70:D72)</f>
        <v>0</v>
      </c>
      <c r="E69" s="114">
        <f>SUM(E70:E72)</f>
        <v>0</v>
      </c>
    </row>
    <row r="70" spans="1:5" s="190" customFormat="1" ht="12" customHeight="1">
      <c r="A70" s="13" t="s">
        <v>256</v>
      </c>
      <c r="B70" s="191" t="s">
        <v>229</v>
      </c>
      <c r="C70" s="182"/>
      <c r="D70" s="182"/>
      <c r="E70" s="118"/>
    </row>
    <row r="71" spans="1:5" s="190" customFormat="1" ht="12" customHeight="1">
      <c r="A71" s="12" t="s">
        <v>265</v>
      </c>
      <c r="B71" s="192" t="s">
        <v>230</v>
      </c>
      <c r="C71" s="182"/>
      <c r="D71" s="182"/>
      <c r="E71" s="118"/>
    </row>
    <row r="72" spans="1:5" s="190" customFormat="1" ht="12" customHeight="1" thickBot="1">
      <c r="A72" s="14" t="s">
        <v>266</v>
      </c>
      <c r="B72" s="240" t="s">
        <v>376</v>
      </c>
      <c r="C72" s="182"/>
      <c r="D72" s="182"/>
      <c r="E72" s="118"/>
    </row>
    <row r="73" spans="1:5" s="190" customFormat="1" ht="12" customHeight="1" thickBot="1">
      <c r="A73" s="232" t="s">
        <v>232</v>
      </c>
      <c r="B73" s="121" t="s">
        <v>233</v>
      </c>
      <c r="C73" s="178">
        <f>SUM(C74:C77)</f>
        <v>0</v>
      </c>
      <c r="D73" s="178">
        <f>SUM(D74:D77)</f>
        <v>0</v>
      </c>
      <c r="E73" s="114">
        <f>SUM(E74:E77)</f>
        <v>0</v>
      </c>
    </row>
    <row r="74" spans="1:5" s="190" customFormat="1" ht="12" customHeight="1">
      <c r="A74" s="13" t="s">
        <v>100</v>
      </c>
      <c r="B74" s="359" t="s">
        <v>234</v>
      </c>
      <c r="C74" s="182"/>
      <c r="D74" s="182"/>
      <c r="E74" s="118"/>
    </row>
    <row r="75" spans="1:5" s="190" customFormat="1" ht="12" customHeight="1">
      <c r="A75" s="12" t="s">
        <v>101</v>
      </c>
      <c r="B75" s="359" t="s">
        <v>511</v>
      </c>
      <c r="C75" s="182"/>
      <c r="D75" s="182"/>
      <c r="E75" s="118"/>
    </row>
    <row r="76" spans="1:5" s="190" customFormat="1" ht="12" customHeight="1">
      <c r="A76" s="12" t="s">
        <v>257</v>
      </c>
      <c r="B76" s="359" t="s">
        <v>235</v>
      </c>
      <c r="C76" s="182"/>
      <c r="D76" s="182"/>
      <c r="E76" s="118"/>
    </row>
    <row r="77" spans="1:5" s="190" customFormat="1" ht="12" customHeight="1" thickBot="1">
      <c r="A77" s="14" t="s">
        <v>258</v>
      </c>
      <c r="B77" s="360" t="s">
        <v>512</v>
      </c>
      <c r="C77" s="182"/>
      <c r="D77" s="182"/>
      <c r="E77" s="118"/>
    </row>
    <row r="78" spans="1:5" s="190" customFormat="1" ht="12" customHeight="1" thickBot="1">
      <c r="A78" s="232" t="s">
        <v>236</v>
      </c>
      <c r="B78" s="121" t="s">
        <v>237</v>
      </c>
      <c r="C78" s="178">
        <f>SUM(C79:C80)</f>
        <v>0</v>
      </c>
      <c r="D78" s="178">
        <f>SUM(D79:D80)</f>
        <v>0</v>
      </c>
      <c r="E78" s="114">
        <f>SUM(E79:E80)</f>
        <v>0</v>
      </c>
    </row>
    <row r="79" spans="1:5" s="190" customFormat="1" ht="12" customHeight="1">
      <c r="A79" s="13" t="s">
        <v>259</v>
      </c>
      <c r="B79" s="191" t="s">
        <v>238</v>
      </c>
      <c r="C79" s="182"/>
      <c r="D79" s="182"/>
      <c r="E79" s="118"/>
    </row>
    <row r="80" spans="1:5" s="190" customFormat="1" ht="12" customHeight="1" thickBot="1">
      <c r="A80" s="14" t="s">
        <v>260</v>
      </c>
      <c r="B80" s="123" t="s">
        <v>239</v>
      </c>
      <c r="C80" s="182"/>
      <c r="D80" s="182"/>
      <c r="E80" s="118"/>
    </row>
    <row r="81" spans="1:5" s="190" customFormat="1" ht="12" customHeight="1" thickBot="1">
      <c r="A81" s="232" t="s">
        <v>240</v>
      </c>
      <c r="B81" s="121" t="s">
        <v>241</v>
      </c>
      <c r="C81" s="178">
        <f>SUM(C82:C84)</f>
        <v>0</v>
      </c>
      <c r="D81" s="178">
        <f>SUM(D82:D84)</f>
        <v>0</v>
      </c>
      <c r="E81" s="114">
        <f>SUM(E82:E84)</f>
        <v>0</v>
      </c>
    </row>
    <row r="82" spans="1:5" s="190" customFormat="1" ht="12" customHeight="1">
      <c r="A82" s="13" t="s">
        <v>261</v>
      </c>
      <c r="B82" s="191" t="s">
        <v>242</v>
      </c>
      <c r="C82" s="182"/>
      <c r="D82" s="182"/>
      <c r="E82" s="118"/>
    </row>
    <row r="83" spans="1:5" s="190" customFormat="1" ht="12" customHeight="1">
      <c r="A83" s="12" t="s">
        <v>262</v>
      </c>
      <c r="B83" s="192" t="s">
        <v>243</v>
      </c>
      <c r="C83" s="182"/>
      <c r="D83" s="182"/>
      <c r="E83" s="118"/>
    </row>
    <row r="84" spans="1:5" s="190" customFormat="1" ht="12" customHeight="1" thickBot="1">
      <c r="A84" s="14" t="s">
        <v>263</v>
      </c>
      <c r="B84" s="123" t="s">
        <v>513</v>
      </c>
      <c r="C84" s="182"/>
      <c r="D84" s="182"/>
      <c r="E84" s="118"/>
    </row>
    <row r="85" spans="1:5" s="190" customFormat="1" ht="12" customHeight="1" thickBot="1">
      <c r="A85" s="232" t="s">
        <v>244</v>
      </c>
      <c r="B85" s="121" t="s">
        <v>264</v>
      </c>
      <c r="C85" s="178">
        <f>SUM(C86:C89)</f>
        <v>0</v>
      </c>
      <c r="D85" s="178">
        <f>SUM(D86:D89)</f>
        <v>0</v>
      </c>
      <c r="E85" s="114">
        <f>SUM(E86:E89)</f>
        <v>0</v>
      </c>
    </row>
    <row r="86" spans="1:5" s="190" customFormat="1" ht="12" customHeight="1">
      <c r="A86" s="195" t="s">
        <v>245</v>
      </c>
      <c r="B86" s="191" t="s">
        <v>246</v>
      </c>
      <c r="C86" s="182"/>
      <c r="D86" s="182"/>
      <c r="E86" s="118"/>
    </row>
    <row r="87" spans="1:5" s="190" customFormat="1" ht="12" customHeight="1">
      <c r="A87" s="196" t="s">
        <v>247</v>
      </c>
      <c r="B87" s="192" t="s">
        <v>248</v>
      </c>
      <c r="C87" s="182"/>
      <c r="D87" s="182"/>
      <c r="E87" s="118"/>
    </row>
    <row r="88" spans="1:5" s="190" customFormat="1" ht="12" customHeight="1">
      <c r="A88" s="196" t="s">
        <v>249</v>
      </c>
      <c r="B88" s="192" t="s">
        <v>250</v>
      </c>
      <c r="C88" s="182"/>
      <c r="D88" s="182"/>
      <c r="E88" s="118"/>
    </row>
    <row r="89" spans="1:5" s="190" customFormat="1" ht="12" customHeight="1" thickBot="1">
      <c r="A89" s="197" t="s">
        <v>251</v>
      </c>
      <c r="B89" s="123" t="s">
        <v>252</v>
      </c>
      <c r="C89" s="182"/>
      <c r="D89" s="182"/>
      <c r="E89" s="118"/>
    </row>
    <row r="90" spans="1:5" s="190" customFormat="1" ht="12" customHeight="1" thickBot="1">
      <c r="A90" s="232" t="s">
        <v>253</v>
      </c>
      <c r="B90" s="121" t="s">
        <v>390</v>
      </c>
      <c r="C90" s="234"/>
      <c r="D90" s="234"/>
      <c r="E90" s="235"/>
    </row>
    <row r="91" spans="1:5" s="190" customFormat="1" ht="13.5" customHeight="1" thickBot="1">
      <c r="A91" s="232" t="s">
        <v>255</v>
      </c>
      <c r="B91" s="121" t="s">
        <v>254</v>
      </c>
      <c r="C91" s="234"/>
      <c r="D91" s="234"/>
      <c r="E91" s="235"/>
    </row>
    <row r="92" spans="1:5" s="190" customFormat="1" ht="15.75" customHeight="1" thickBot="1">
      <c r="A92" s="232" t="s">
        <v>267</v>
      </c>
      <c r="B92" s="198" t="s">
        <v>393</v>
      </c>
      <c r="C92" s="184">
        <f>+C69+C73+C78+C81+C85+C91+C90</f>
        <v>0</v>
      </c>
      <c r="D92" s="184">
        <f>+D69+D73+D78+D81+D85+D91+D90</f>
        <v>0</v>
      </c>
      <c r="E92" s="220">
        <f>+E69+E73+E78+E81+E85+E91+E90</f>
        <v>0</v>
      </c>
    </row>
    <row r="93" spans="1:5" s="190" customFormat="1" ht="25.5" customHeight="1" thickBot="1">
      <c r="A93" s="233" t="s">
        <v>392</v>
      </c>
      <c r="B93" s="199" t="s">
        <v>394</v>
      </c>
      <c r="C93" s="184">
        <f>+C68+C92</f>
        <v>42294609</v>
      </c>
      <c r="D93" s="184">
        <f>+D68+D92</f>
        <v>12702287</v>
      </c>
      <c r="E93" s="220">
        <f>+E68+E92</f>
        <v>15726703</v>
      </c>
    </row>
    <row r="94" spans="1:3" s="190" customFormat="1" ht="15" customHeight="1">
      <c r="A94" s="3"/>
      <c r="B94" s="4"/>
      <c r="C94" s="125"/>
    </row>
    <row r="95" spans="1:5" ht="16.5" customHeight="1">
      <c r="A95" s="530" t="s">
        <v>37</v>
      </c>
      <c r="B95" s="530"/>
      <c r="C95" s="530"/>
      <c r="D95" s="530"/>
      <c r="E95" s="530"/>
    </row>
    <row r="96" spans="1:5" s="200" customFormat="1" ht="16.5" customHeight="1" thickBot="1">
      <c r="A96" s="531" t="s">
        <v>104</v>
      </c>
      <c r="B96" s="531"/>
      <c r="C96" s="56"/>
      <c r="E96" s="56" t="str">
        <f>E7</f>
        <v> Forintban!</v>
      </c>
    </row>
    <row r="97" spans="1:5" ht="15.75">
      <c r="A97" s="522" t="s">
        <v>55</v>
      </c>
      <c r="B97" s="524" t="s">
        <v>437</v>
      </c>
      <c r="C97" s="526" t="str">
        <f>+CONCATENATE(LEFT(IB_ÖSSZEFÜGGÉSEK!A6,4),". évi")</f>
        <v>2020. évi</v>
      </c>
      <c r="D97" s="527"/>
      <c r="E97" s="528"/>
    </row>
    <row r="98" spans="1:5" ht="24.75" thickBot="1">
      <c r="A98" s="523"/>
      <c r="B98" s="525"/>
      <c r="C98" s="261" t="s">
        <v>435</v>
      </c>
      <c r="D98" s="260" t="s">
        <v>436</v>
      </c>
      <c r="E98" s="361" t="str">
        <f>+CONCATENATE(LEFT(IB_ÖSSZEFÜGGÉSEK!A6,4),". VI. 30.",CHAR(10),"teljesítés")</f>
        <v>2020. VI. 30.
teljesítés</v>
      </c>
    </row>
    <row r="99" spans="1:5" s="189" customFormat="1" ht="12" customHeight="1" thickBot="1">
      <c r="A99" s="24" t="s">
        <v>402</v>
      </c>
      <c r="B99" s="25" t="s">
        <v>403</v>
      </c>
      <c r="C99" s="25" t="s">
        <v>404</v>
      </c>
      <c r="D99" s="25" t="s">
        <v>406</v>
      </c>
      <c r="E99" s="272" t="s">
        <v>405</v>
      </c>
    </row>
    <row r="100" spans="1:5" ht="12" customHeight="1" thickBot="1">
      <c r="A100" s="20" t="s">
        <v>9</v>
      </c>
      <c r="B100" s="23" t="s">
        <v>352</v>
      </c>
      <c r="C100" s="177">
        <f>C101+C102+C103+C104+C105+C118</f>
        <v>15995741</v>
      </c>
      <c r="D100" s="177">
        <f>D101+D102+D103+D104+D105+D118</f>
        <v>16628741</v>
      </c>
      <c r="E100" s="247">
        <f>E101+E102+E103+E104+E105+E118</f>
        <v>7459755</v>
      </c>
    </row>
    <row r="101" spans="1:5" ht="12" customHeight="1">
      <c r="A101" s="15" t="s">
        <v>67</v>
      </c>
      <c r="B101" s="8" t="s">
        <v>38</v>
      </c>
      <c r="C101" s="451">
        <v>1155192</v>
      </c>
      <c r="D101" s="451">
        <v>1155192</v>
      </c>
      <c r="E101" s="451">
        <v>153871</v>
      </c>
    </row>
    <row r="102" spans="1:5" ht="12" customHeight="1">
      <c r="A102" s="12" t="s">
        <v>68</v>
      </c>
      <c r="B102" s="6" t="s">
        <v>125</v>
      </c>
      <c r="C102" s="444">
        <v>406935</v>
      </c>
      <c r="D102" s="444">
        <v>406935</v>
      </c>
      <c r="E102" s="444">
        <v>24236</v>
      </c>
    </row>
    <row r="103" spans="1:5" ht="12" customHeight="1">
      <c r="A103" s="12" t="s">
        <v>69</v>
      </c>
      <c r="B103" s="6" t="s">
        <v>95</v>
      </c>
      <c r="C103" s="450">
        <v>13013614</v>
      </c>
      <c r="D103" s="450">
        <v>13196614</v>
      </c>
      <c r="E103" s="450">
        <v>6881648</v>
      </c>
    </row>
    <row r="104" spans="1:5" ht="12" customHeight="1">
      <c r="A104" s="12" t="s">
        <v>70</v>
      </c>
      <c r="B104" s="9" t="s">
        <v>126</v>
      </c>
      <c r="C104" s="450"/>
      <c r="D104" s="450"/>
      <c r="E104" s="450"/>
    </row>
    <row r="105" spans="1:5" ht="12" customHeight="1">
      <c r="A105" s="12" t="s">
        <v>79</v>
      </c>
      <c r="B105" s="17" t="s">
        <v>127</v>
      </c>
      <c r="C105" s="450">
        <v>1420000</v>
      </c>
      <c r="D105" s="450">
        <v>1870000</v>
      </c>
      <c r="E105" s="450">
        <v>400000</v>
      </c>
    </row>
    <row r="106" spans="1:5" ht="12" customHeight="1">
      <c r="A106" s="12" t="s">
        <v>71</v>
      </c>
      <c r="B106" s="6" t="s">
        <v>357</v>
      </c>
      <c r="C106" s="181"/>
      <c r="D106" s="181"/>
      <c r="E106" s="117"/>
    </row>
    <row r="107" spans="1:5" ht="12" customHeight="1">
      <c r="A107" s="12" t="s">
        <v>72</v>
      </c>
      <c r="B107" s="60" t="s">
        <v>356</v>
      </c>
      <c r="C107" s="181"/>
      <c r="D107" s="181"/>
      <c r="E107" s="117"/>
    </row>
    <row r="108" spans="1:5" ht="12" customHeight="1">
      <c r="A108" s="12" t="s">
        <v>80</v>
      </c>
      <c r="B108" s="60" t="s">
        <v>355</v>
      </c>
      <c r="C108" s="181"/>
      <c r="D108" s="181"/>
      <c r="E108" s="117"/>
    </row>
    <row r="109" spans="1:5" ht="12" customHeight="1">
      <c r="A109" s="12" t="s">
        <v>81</v>
      </c>
      <c r="B109" s="58" t="s">
        <v>270</v>
      </c>
      <c r="C109" s="181"/>
      <c r="D109" s="181"/>
      <c r="E109" s="117"/>
    </row>
    <row r="110" spans="1:5" ht="12" customHeight="1">
      <c r="A110" s="12" t="s">
        <v>82</v>
      </c>
      <c r="B110" s="59" t="s">
        <v>271</v>
      </c>
      <c r="C110" s="181"/>
      <c r="D110" s="181"/>
      <c r="E110" s="117"/>
    </row>
    <row r="111" spans="1:5" ht="12" customHeight="1">
      <c r="A111" s="12" t="s">
        <v>83</v>
      </c>
      <c r="B111" s="59" t="s">
        <v>272</v>
      </c>
      <c r="C111" s="181"/>
      <c r="D111" s="181"/>
      <c r="E111" s="117"/>
    </row>
    <row r="112" spans="1:5" ht="12" customHeight="1">
      <c r="A112" s="12" t="s">
        <v>85</v>
      </c>
      <c r="B112" s="58" t="s">
        <v>273</v>
      </c>
      <c r="C112" s="181"/>
      <c r="D112" s="181"/>
      <c r="E112" s="117"/>
    </row>
    <row r="113" spans="1:5" ht="12" customHeight="1">
      <c r="A113" s="12" t="s">
        <v>128</v>
      </c>
      <c r="B113" s="58" t="s">
        <v>274</v>
      </c>
      <c r="C113" s="181"/>
      <c r="D113" s="181"/>
      <c r="E113" s="117"/>
    </row>
    <row r="114" spans="1:5" ht="12" customHeight="1">
      <c r="A114" s="12" t="s">
        <v>268</v>
      </c>
      <c r="B114" s="59" t="s">
        <v>275</v>
      </c>
      <c r="C114" s="181"/>
      <c r="D114" s="181"/>
      <c r="E114" s="117"/>
    </row>
    <row r="115" spans="1:5" ht="12" customHeight="1">
      <c r="A115" s="11" t="s">
        <v>269</v>
      </c>
      <c r="B115" s="60" t="s">
        <v>276</v>
      </c>
      <c r="C115" s="181"/>
      <c r="D115" s="181"/>
      <c r="E115" s="117"/>
    </row>
    <row r="116" spans="1:5" ht="12" customHeight="1">
      <c r="A116" s="12" t="s">
        <v>353</v>
      </c>
      <c r="B116" s="60" t="s">
        <v>277</v>
      </c>
      <c r="C116" s="181"/>
      <c r="D116" s="181"/>
      <c r="E116" s="117"/>
    </row>
    <row r="117" spans="1:5" ht="12" customHeight="1">
      <c r="A117" s="14" t="s">
        <v>354</v>
      </c>
      <c r="B117" s="60" t="s">
        <v>278</v>
      </c>
      <c r="C117" s="450">
        <v>1420000</v>
      </c>
      <c r="D117" s="450">
        <v>1870000</v>
      </c>
      <c r="E117" s="450">
        <v>400000</v>
      </c>
    </row>
    <row r="118" spans="1:5" ht="12" customHeight="1">
      <c r="A118" s="12" t="s">
        <v>358</v>
      </c>
      <c r="B118" s="9" t="s">
        <v>39</v>
      </c>
      <c r="C118" s="179"/>
      <c r="D118" s="179"/>
      <c r="E118" s="115"/>
    </row>
    <row r="119" spans="1:5" ht="12" customHeight="1">
      <c r="A119" s="12" t="s">
        <v>359</v>
      </c>
      <c r="B119" s="6" t="s">
        <v>361</v>
      </c>
      <c r="C119" s="179"/>
      <c r="D119" s="179"/>
      <c r="E119" s="115"/>
    </row>
    <row r="120" spans="1:5" ht="12" customHeight="1" thickBot="1">
      <c r="A120" s="16" t="s">
        <v>360</v>
      </c>
      <c r="B120" s="243" t="s">
        <v>362</v>
      </c>
      <c r="C120" s="255"/>
      <c r="D120" s="255"/>
      <c r="E120" s="249"/>
    </row>
    <row r="121" spans="1:5" ht="12" customHeight="1" thickBot="1">
      <c r="A121" s="241" t="s">
        <v>10</v>
      </c>
      <c r="B121" s="242" t="s">
        <v>279</v>
      </c>
      <c r="C121" s="256">
        <f>+C122+C124+C126</f>
        <v>32000000</v>
      </c>
      <c r="D121" s="178">
        <f>+D122+D124+D126</f>
        <v>6209744</v>
      </c>
      <c r="E121" s="250">
        <f>+E122+E124+E126</f>
        <v>180219</v>
      </c>
    </row>
    <row r="122" spans="1:5" ht="12" customHeight="1">
      <c r="A122" s="13" t="s">
        <v>73</v>
      </c>
      <c r="B122" s="6" t="s">
        <v>154</v>
      </c>
      <c r="C122" s="449">
        <v>3556000</v>
      </c>
      <c r="D122" s="116">
        <v>4182605</v>
      </c>
      <c r="E122" s="116">
        <v>153080</v>
      </c>
    </row>
    <row r="123" spans="1:5" ht="12" customHeight="1">
      <c r="A123" s="13" t="s">
        <v>74</v>
      </c>
      <c r="B123" s="10" t="s">
        <v>283</v>
      </c>
      <c r="C123" s="449"/>
      <c r="D123" s="116"/>
      <c r="E123" s="116"/>
    </row>
    <row r="124" spans="1:5" ht="12" customHeight="1">
      <c r="A124" s="13" t="s">
        <v>75</v>
      </c>
      <c r="B124" s="10" t="s">
        <v>129</v>
      </c>
      <c r="C124" s="444">
        <v>26444000</v>
      </c>
      <c r="D124" s="115">
        <v>0</v>
      </c>
      <c r="E124" s="115"/>
    </row>
    <row r="125" spans="1:5" ht="12" customHeight="1">
      <c r="A125" s="13" t="s">
        <v>76</v>
      </c>
      <c r="B125" s="10" t="s">
        <v>284</v>
      </c>
      <c r="C125" s="115"/>
      <c r="D125" s="115"/>
      <c r="E125" s="115"/>
    </row>
    <row r="126" spans="1:5" ht="12" customHeight="1">
      <c r="A126" s="13" t="s">
        <v>77</v>
      </c>
      <c r="B126" s="123" t="s">
        <v>156</v>
      </c>
      <c r="C126" s="115">
        <v>2000000</v>
      </c>
      <c r="D126" s="115">
        <v>2027139</v>
      </c>
      <c r="E126" s="115">
        <v>27139</v>
      </c>
    </row>
    <row r="127" spans="1:5" ht="12" customHeight="1">
      <c r="A127" s="13" t="s">
        <v>84</v>
      </c>
      <c r="B127" s="122" t="s">
        <v>345</v>
      </c>
      <c r="C127" s="179"/>
      <c r="D127" s="266"/>
      <c r="E127" s="115"/>
    </row>
    <row r="128" spans="1:5" ht="12" customHeight="1">
      <c r="A128" s="13" t="s">
        <v>86</v>
      </c>
      <c r="B128" s="187" t="s">
        <v>289</v>
      </c>
      <c r="C128" s="179"/>
      <c r="D128" s="266"/>
      <c r="E128" s="115"/>
    </row>
    <row r="129" spans="1:5" ht="15.75">
      <c r="A129" s="13" t="s">
        <v>130</v>
      </c>
      <c r="B129" s="59" t="s">
        <v>272</v>
      </c>
      <c r="C129" s="179"/>
      <c r="D129" s="266"/>
      <c r="E129" s="115"/>
    </row>
    <row r="130" spans="1:5" ht="12" customHeight="1">
      <c r="A130" s="13" t="s">
        <v>131</v>
      </c>
      <c r="B130" s="59" t="s">
        <v>288</v>
      </c>
      <c r="C130" s="179"/>
      <c r="D130" s="266">
        <v>27139</v>
      </c>
      <c r="E130" s="115">
        <v>27139</v>
      </c>
    </row>
    <row r="131" spans="1:5" ht="12" customHeight="1">
      <c r="A131" s="13" t="s">
        <v>132</v>
      </c>
      <c r="B131" s="59" t="s">
        <v>287</v>
      </c>
      <c r="C131" s="179"/>
      <c r="D131" s="266"/>
      <c r="E131" s="115"/>
    </row>
    <row r="132" spans="1:5" ht="12" customHeight="1">
      <c r="A132" s="13" t="s">
        <v>280</v>
      </c>
      <c r="B132" s="59" t="s">
        <v>275</v>
      </c>
      <c r="C132" s="179"/>
      <c r="D132" s="266">
        <v>2000000</v>
      </c>
      <c r="E132" s="115"/>
    </row>
    <row r="133" spans="1:5" ht="12" customHeight="1">
      <c r="A133" s="13" t="s">
        <v>281</v>
      </c>
      <c r="B133" s="59" t="s">
        <v>286</v>
      </c>
      <c r="C133" s="179"/>
      <c r="D133" s="266"/>
      <c r="E133" s="115"/>
    </row>
    <row r="134" spans="1:5" ht="16.5" thickBot="1">
      <c r="A134" s="11" t="s">
        <v>282</v>
      </c>
      <c r="B134" s="59" t="s">
        <v>285</v>
      </c>
      <c r="C134" s="181"/>
      <c r="D134" s="267"/>
      <c r="E134" s="117"/>
    </row>
    <row r="135" spans="1:5" ht="12" customHeight="1" thickBot="1">
      <c r="A135" s="18" t="s">
        <v>11</v>
      </c>
      <c r="B135" s="52" t="s">
        <v>363</v>
      </c>
      <c r="C135" s="178">
        <f>+C100+C121</f>
        <v>47995741</v>
      </c>
      <c r="D135" s="264">
        <f>+D100+D121</f>
        <v>22838485</v>
      </c>
      <c r="E135" s="114">
        <f>+E100+E121</f>
        <v>7639974</v>
      </c>
    </row>
    <row r="136" spans="1:5" ht="12" customHeight="1" thickBot="1">
      <c r="A136" s="18" t="s">
        <v>12</v>
      </c>
      <c r="B136" s="52" t="s">
        <v>438</v>
      </c>
      <c r="C136" s="178">
        <f>+C137+C138+C139</f>
        <v>0</v>
      </c>
      <c r="D136" s="264">
        <f>+D137+D138+D139</f>
        <v>0</v>
      </c>
      <c r="E136" s="114">
        <f>+E137+E138+E139</f>
        <v>0</v>
      </c>
    </row>
    <row r="137" spans="1:5" ht="12" customHeight="1">
      <c r="A137" s="13" t="s">
        <v>187</v>
      </c>
      <c r="B137" s="10" t="s">
        <v>371</v>
      </c>
      <c r="C137" s="179"/>
      <c r="D137" s="266"/>
      <c r="E137" s="115"/>
    </row>
    <row r="138" spans="1:5" ht="12" customHeight="1">
      <c r="A138" s="13" t="s">
        <v>188</v>
      </c>
      <c r="B138" s="10" t="s">
        <v>372</v>
      </c>
      <c r="C138" s="179"/>
      <c r="D138" s="266"/>
      <c r="E138" s="115"/>
    </row>
    <row r="139" spans="1:5" ht="12" customHeight="1" thickBot="1">
      <c r="A139" s="11" t="s">
        <v>189</v>
      </c>
      <c r="B139" s="10" t="s">
        <v>373</v>
      </c>
      <c r="C139" s="179"/>
      <c r="D139" s="266"/>
      <c r="E139" s="115"/>
    </row>
    <row r="140" spans="1:5" ht="12" customHeight="1" thickBot="1">
      <c r="A140" s="18" t="s">
        <v>13</v>
      </c>
      <c r="B140" s="52" t="s">
        <v>365</v>
      </c>
      <c r="C140" s="178">
        <f>SUM(C141:C146)</f>
        <v>0</v>
      </c>
      <c r="D140" s="264">
        <f>SUM(D141:D146)</f>
        <v>0</v>
      </c>
      <c r="E140" s="114">
        <f>SUM(E141:E146)</f>
        <v>0</v>
      </c>
    </row>
    <row r="141" spans="1:5" ht="12" customHeight="1">
      <c r="A141" s="13" t="s">
        <v>60</v>
      </c>
      <c r="B141" s="7" t="s">
        <v>374</v>
      </c>
      <c r="C141" s="179"/>
      <c r="D141" s="266"/>
      <c r="E141" s="115"/>
    </row>
    <row r="142" spans="1:5" ht="12" customHeight="1">
      <c r="A142" s="13" t="s">
        <v>61</v>
      </c>
      <c r="B142" s="7" t="s">
        <v>366</v>
      </c>
      <c r="C142" s="179"/>
      <c r="D142" s="266"/>
      <c r="E142" s="115"/>
    </row>
    <row r="143" spans="1:5" ht="12" customHeight="1">
      <c r="A143" s="13" t="s">
        <v>62</v>
      </c>
      <c r="B143" s="7" t="s">
        <v>367</v>
      </c>
      <c r="C143" s="179"/>
      <c r="D143" s="266"/>
      <c r="E143" s="115"/>
    </row>
    <row r="144" spans="1:5" ht="12" customHeight="1">
      <c r="A144" s="13" t="s">
        <v>117</v>
      </c>
      <c r="B144" s="7" t="s">
        <v>368</v>
      </c>
      <c r="C144" s="179"/>
      <c r="D144" s="266"/>
      <c r="E144" s="115"/>
    </row>
    <row r="145" spans="1:5" ht="12" customHeight="1">
      <c r="A145" s="13" t="s">
        <v>118</v>
      </c>
      <c r="B145" s="7" t="s">
        <v>369</v>
      </c>
      <c r="C145" s="179"/>
      <c r="D145" s="266"/>
      <c r="E145" s="115"/>
    </row>
    <row r="146" spans="1:5" ht="12" customHeight="1" thickBot="1">
      <c r="A146" s="16" t="s">
        <v>119</v>
      </c>
      <c r="B146" s="371" t="s">
        <v>370</v>
      </c>
      <c r="C146" s="255"/>
      <c r="D146" s="328"/>
      <c r="E146" s="249"/>
    </row>
    <row r="147" spans="1:5" ht="12" customHeight="1" thickBot="1">
      <c r="A147" s="18" t="s">
        <v>14</v>
      </c>
      <c r="B147" s="52" t="s">
        <v>378</v>
      </c>
      <c r="C147" s="184">
        <f>+C148+C149+C150+C151</f>
        <v>0</v>
      </c>
      <c r="D147" s="268">
        <f>+D148+D149+D150+D151</f>
        <v>0</v>
      </c>
      <c r="E147" s="220">
        <f>+E148+E149+E150+E151</f>
        <v>0</v>
      </c>
    </row>
    <row r="148" spans="1:5" ht="12" customHeight="1">
      <c r="A148" s="13" t="s">
        <v>63</v>
      </c>
      <c r="B148" s="7" t="s">
        <v>290</v>
      </c>
      <c r="C148" s="179"/>
      <c r="D148" s="266"/>
      <c r="E148" s="115"/>
    </row>
    <row r="149" spans="1:5" ht="12" customHeight="1">
      <c r="A149" s="13" t="s">
        <v>64</v>
      </c>
      <c r="B149" s="7" t="s">
        <v>291</v>
      </c>
      <c r="C149" s="179"/>
      <c r="D149" s="266"/>
      <c r="E149" s="115"/>
    </row>
    <row r="150" spans="1:5" ht="12" customHeight="1">
      <c r="A150" s="13" t="s">
        <v>207</v>
      </c>
      <c r="B150" s="7" t="s">
        <v>379</v>
      </c>
      <c r="C150" s="179"/>
      <c r="D150" s="266"/>
      <c r="E150" s="115"/>
    </row>
    <row r="151" spans="1:5" ht="12" customHeight="1" thickBot="1">
      <c r="A151" s="11" t="s">
        <v>208</v>
      </c>
      <c r="B151" s="5" t="s">
        <v>309</v>
      </c>
      <c r="C151" s="179"/>
      <c r="D151" s="266"/>
      <c r="E151" s="115"/>
    </row>
    <row r="152" spans="1:5" ht="12" customHeight="1" thickBot="1">
      <c r="A152" s="18" t="s">
        <v>15</v>
      </c>
      <c r="B152" s="52" t="s">
        <v>380</v>
      </c>
      <c r="C152" s="257">
        <f>SUM(C153:C157)</f>
        <v>0</v>
      </c>
      <c r="D152" s="269">
        <f>SUM(D153:D157)</f>
        <v>0</v>
      </c>
      <c r="E152" s="251">
        <f>SUM(E153:E157)</f>
        <v>0</v>
      </c>
    </row>
    <row r="153" spans="1:5" ht="12" customHeight="1">
      <c r="A153" s="13" t="s">
        <v>65</v>
      </c>
      <c r="B153" s="7" t="s">
        <v>375</v>
      </c>
      <c r="C153" s="179"/>
      <c r="D153" s="266"/>
      <c r="E153" s="115"/>
    </row>
    <row r="154" spans="1:5" ht="12" customHeight="1">
      <c r="A154" s="13" t="s">
        <v>66</v>
      </c>
      <c r="B154" s="7" t="s">
        <v>382</v>
      </c>
      <c r="C154" s="179"/>
      <c r="D154" s="266"/>
      <c r="E154" s="115"/>
    </row>
    <row r="155" spans="1:5" ht="12" customHeight="1">
      <c r="A155" s="13" t="s">
        <v>219</v>
      </c>
      <c r="B155" s="7" t="s">
        <v>377</v>
      </c>
      <c r="C155" s="179"/>
      <c r="D155" s="266"/>
      <c r="E155" s="115"/>
    </row>
    <row r="156" spans="1:5" ht="12" customHeight="1">
      <c r="A156" s="13" t="s">
        <v>220</v>
      </c>
      <c r="B156" s="7" t="s">
        <v>383</v>
      </c>
      <c r="C156" s="179"/>
      <c r="D156" s="266"/>
      <c r="E156" s="115"/>
    </row>
    <row r="157" spans="1:5" ht="12" customHeight="1" thickBot="1">
      <c r="A157" s="13" t="s">
        <v>381</v>
      </c>
      <c r="B157" s="7" t="s">
        <v>384</v>
      </c>
      <c r="C157" s="179"/>
      <c r="D157" s="266"/>
      <c r="E157" s="115"/>
    </row>
    <row r="158" spans="1:5" ht="12" customHeight="1" thickBot="1">
      <c r="A158" s="18" t="s">
        <v>16</v>
      </c>
      <c r="B158" s="52" t="s">
        <v>385</v>
      </c>
      <c r="C158" s="258"/>
      <c r="D158" s="270"/>
      <c r="E158" s="252"/>
    </row>
    <row r="159" spans="1:5" ht="12" customHeight="1" thickBot="1">
      <c r="A159" s="18" t="s">
        <v>17</v>
      </c>
      <c r="B159" s="52" t="s">
        <v>386</v>
      </c>
      <c r="C159" s="258"/>
      <c r="D159" s="270"/>
      <c r="E159" s="252"/>
    </row>
    <row r="160" spans="1:6" ht="15" customHeight="1" thickBot="1">
      <c r="A160" s="18" t="s">
        <v>18</v>
      </c>
      <c r="B160" s="52" t="s">
        <v>388</v>
      </c>
      <c r="C160" s="259">
        <f>+C136+C140+C147+C152+C158+C159</f>
        <v>0</v>
      </c>
      <c r="D160" s="271">
        <f>+D136+D140+D147+D152+D158+D159</f>
        <v>0</v>
      </c>
      <c r="E160" s="253">
        <f>+E136+E140+E147+E152+E158+E159</f>
        <v>0</v>
      </c>
      <c r="F160" s="201"/>
    </row>
    <row r="161" spans="1:5" s="190" customFormat="1" ht="12.75" customHeight="1" thickBot="1">
      <c r="A161" s="124" t="s">
        <v>19</v>
      </c>
      <c r="B161" s="165" t="s">
        <v>387</v>
      </c>
      <c r="C161" s="259">
        <f>+C135+C160</f>
        <v>47995741</v>
      </c>
      <c r="D161" s="271">
        <f>+D135+D160</f>
        <v>22838485</v>
      </c>
      <c r="E161" s="253">
        <f>+E135+E160</f>
        <v>7639974</v>
      </c>
    </row>
    <row r="162" spans="3:4" ht="15.75">
      <c r="C162" s="434">
        <f>C93-C161</f>
        <v>-5701132</v>
      </c>
      <c r="D162" s="434">
        <f>D93-D161</f>
        <v>-10136198</v>
      </c>
    </row>
    <row r="163" spans="1:5" ht="15.75">
      <c r="A163" s="529" t="s">
        <v>292</v>
      </c>
      <c r="B163" s="529"/>
      <c r="C163" s="529"/>
      <c r="D163" s="529"/>
      <c r="E163" s="529"/>
    </row>
    <row r="164" spans="1:5" ht="15" customHeight="1" thickBot="1">
      <c r="A164" s="521" t="s">
        <v>105</v>
      </c>
      <c r="B164" s="521"/>
      <c r="C164" s="126"/>
      <c r="E164" s="126" t="str">
        <f>E96</f>
        <v> Forintban!</v>
      </c>
    </row>
    <row r="165" spans="1:5" ht="25.5" customHeight="1" thickBot="1">
      <c r="A165" s="18">
        <v>1</v>
      </c>
      <c r="B165" s="22" t="s">
        <v>389</v>
      </c>
      <c r="C165" s="263">
        <f>+C68-C135</f>
        <v>-5701132</v>
      </c>
      <c r="D165" s="178">
        <f>+D68-D135</f>
        <v>-10136198</v>
      </c>
      <c r="E165" s="114">
        <f>+E68-E135</f>
        <v>8086729</v>
      </c>
    </row>
    <row r="166" spans="1:5" ht="32.25" customHeight="1" thickBot="1">
      <c r="A166" s="18" t="s">
        <v>10</v>
      </c>
      <c r="B166" s="22" t="s">
        <v>395</v>
      </c>
      <c r="C166" s="178">
        <f>+C92-C160</f>
        <v>0</v>
      </c>
      <c r="D166" s="178">
        <f>+D92-D160</f>
        <v>0</v>
      </c>
      <c r="E166" s="114">
        <f>+E92-E160</f>
        <v>0</v>
      </c>
    </row>
  </sheetData>
  <sheetProtection/>
  <mergeCells count="16">
    <mergeCell ref="B1:E1"/>
    <mergeCell ref="A2:E2"/>
    <mergeCell ref="A3:E3"/>
    <mergeCell ref="A4:E4"/>
    <mergeCell ref="A6:E6"/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61" r:id="rId1"/>
  <rowBreaks count="1" manualBreakCount="1">
    <brk id="93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6"/>
  <sheetViews>
    <sheetView view="pageBreakPreview" zoomScaleNormal="120" zoomScaleSheetLayoutView="100" workbookViewId="0" topLeftCell="A121">
      <selection activeCell="E10" sqref="E10"/>
    </sheetView>
  </sheetViews>
  <sheetFormatPr defaultColWidth="9.00390625" defaultRowHeight="12.75"/>
  <cols>
    <col min="1" max="1" width="9.50390625" style="166" customWidth="1"/>
    <col min="2" max="2" width="65.875" style="166" customWidth="1"/>
    <col min="3" max="3" width="17.875" style="167" customWidth="1"/>
    <col min="4" max="5" width="17.875" style="188" customWidth="1"/>
    <col min="6" max="16384" width="9.375" style="188" customWidth="1"/>
  </cols>
  <sheetData>
    <row r="1" spans="1:5" ht="15.75">
      <c r="A1" s="372"/>
      <c r="B1" s="514" t="str">
        <f>CONCATENATE("1.4. melléklet ",IB_ALAPADATOK!A7," ",IB_ALAPADATOK!B7," ",IB_ALAPADATOK!C7," ",IB_ALAPADATOK!D7)</f>
        <v>1.4. melléklet a 2020. III. negyedévi költségvetési tájékoztatóhoz</v>
      </c>
      <c r="C1" s="515"/>
      <c r="D1" s="515"/>
      <c r="E1" s="515"/>
    </row>
    <row r="2" spans="1:5" ht="15.75">
      <c r="A2" s="516" t="str">
        <f>CONCATENATE(IB_ALAPADATOK!A3)</f>
        <v>BALATONVILÁGOS KÖZSÉG ÖNKORMÁNYZATA</v>
      </c>
      <c r="B2" s="517"/>
      <c r="C2" s="517"/>
      <c r="D2" s="517"/>
      <c r="E2" s="517"/>
    </row>
    <row r="3" spans="1:5" ht="15.75">
      <c r="A3" s="516" t="str">
        <f>CONCATENATE("Tájékoztatató a ",IB_ALAPADATOK!B7," évi költségvetés  ",IB_ALAPADATOK!C8," alakulásáról Államigazgatási feladatok")</f>
        <v>Tájékoztatató a 2020. évi költségvetés  III. negyedéves alakulásáról Államigazgatási feladatok</v>
      </c>
      <c r="B3" s="516"/>
      <c r="C3" s="518"/>
      <c r="D3" s="516"/>
      <c r="E3" s="516"/>
    </row>
    <row r="4" spans="1:5" ht="15.75">
      <c r="A4" s="516" t="s">
        <v>517</v>
      </c>
      <c r="B4" s="516"/>
      <c r="C4" s="518"/>
      <c r="D4" s="516"/>
      <c r="E4" s="516"/>
    </row>
    <row r="5" spans="1:5" ht="15.75">
      <c r="A5" s="372"/>
      <c r="B5" s="372"/>
      <c r="C5" s="373"/>
      <c r="D5" s="374"/>
      <c r="E5" s="374"/>
    </row>
    <row r="6" spans="1:5" ht="15.75" customHeight="1">
      <c r="A6" s="519" t="s">
        <v>6</v>
      </c>
      <c r="B6" s="519"/>
      <c r="C6" s="519"/>
      <c r="D6" s="519"/>
      <c r="E6" s="519"/>
    </row>
    <row r="7" spans="1:5" ht="15.75" customHeight="1" thickBot="1">
      <c r="A7" s="520" t="s">
        <v>103</v>
      </c>
      <c r="B7" s="520"/>
      <c r="C7" s="375"/>
      <c r="D7" s="374"/>
      <c r="E7" s="375" t="str">
        <f>CONCATENATE('IB_1.3.sz.mell.'!E7)</f>
        <v> Forintban!</v>
      </c>
    </row>
    <row r="8" spans="1:5" ht="15.75">
      <c r="A8" s="522" t="s">
        <v>55</v>
      </c>
      <c r="B8" s="524" t="s">
        <v>8</v>
      </c>
      <c r="C8" s="526" t="str">
        <f>+CONCATENATE(LEFT(IB_ÖSSZEFÜGGÉSEK!A6,4),". évi")</f>
        <v>2020. évi</v>
      </c>
      <c r="D8" s="527"/>
      <c r="E8" s="528"/>
    </row>
    <row r="9" spans="1:5" ht="24.75" thickBot="1">
      <c r="A9" s="523"/>
      <c r="B9" s="525"/>
      <c r="C9" s="261" t="s">
        <v>435</v>
      </c>
      <c r="D9" s="260" t="s">
        <v>436</v>
      </c>
      <c r="E9" s="361" t="str">
        <f>+CONCATENATE(LEFT(IB_ÖSSZEFÜGGÉSEK!A6,4),". IX. 30.",CHAR(10),"teljesítés")</f>
        <v>2020. IX. 30.
teljesítés</v>
      </c>
    </row>
    <row r="10" spans="1:5" s="189" customFormat="1" ht="12" customHeight="1" thickBot="1">
      <c r="A10" s="185" t="s">
        <v>402</v>
      </c>
      <c r="B10" s="186" t="s">
        <v>403</v>
      </c>
      <c r="C10" s="186" t="s">
        <v>404</v>
      </c>
      <c r="D10" s="186" t="s">
        <v>406</v>
      </c>
      <c r="E10" s="262" t="s">
        <v>405</v>
      </c>
    </row>
    <row r="11" spans="1:5" s="190" customFormat="1" ht="12" customHeight="1" thickBot="1">
      <c r="A11" s="18" t="s">
        <v>9</v>
      </c>
      <c r="B11" s="19" t="s">
        <v>172</v>
      </c>
      <c r="C11" s="178">
        <f>+C12+C13+C14+C15+C16+C17</f>
        <v>0</v>
      </c>
      <c r="D11" s="178">
        <f>+D12+D13+D14+D15+D16+D17</f>
        <v>0</v>
      </c>
      <c r="E11" s="114">
        <f>+E12+E13+E14+E15+E16+E17</f>
        <v>0</v>
      </c>
    </row>
    <row r="12" spans="1:5" s="190" customFormat="1" ht="12" customHeight="1">
      <c r="A12" s="13" t="s">
        <v>67</v>
      </c>
      <c r="B12" s="191" t="s">
        <v>173</v>
      </c>
      <c r="C12" s="180"/>
      <c r="D12" s="180"/>
      <c r="E12" s="116"/>
    </row>
    <row r="13" spans="1:5" s="190" customFormat="1" ht="12" customHeight="1">
      <c r="A13" s="12" t="s">
        <v>68</v>
      </c>
      <c r="B13" s="192" t="s">
        <v>174</v>
      </c>
      <c r="C13" s="179"/>
      <c r="D13" s="179"/>
      <c r="E13" s="115"/>
    </row>
    <row r="14" spans="1:5" s="190" customFormat="1" ht="12" customHeight="1">
      <c r="A14" s="12" t="s">
        <v>69</v>
      </c>
      <c r="B14" s="192" t="s">
        <v>175</v>
      </c>
      <c r="C14" s="179"/>
      <c r="D14" s="179"/>
      <c r="E14" s="115"/>
    </row>
    <row r="15" spans="1:5" s="190" customFormat="1" ht="12" customHeight="1">
      <c r="A15" s="12" t="s">
        <v>70</v>
      </c>
      <c r="B15" s="192" t="s">
        <v>176</v>
      </c>
      <c r="C15" s="179"/>
      <c r="D15" s="179"/>
      <c r="E15" s="115"/>
    </row>
    <row r="16" spans="1:5" s="190" customFormat="1" ht="12" customHeight="1">
      <c r="A16" s="12" t="s">
        <v>99</v>
      </c>
      <c r="B16" s="122" t="s">
        <v>347</v>
      </c>
      <c r="C16" s="179"/>
      <c r="D16" s="179"/>
      <c r="E16" s="115"/>
    </row>
    <row r="17" spans="1:5" s="190" customFormat="1" ht="12" customHeight="1" thickBot="1">
      <c r="A17" s="14" t="s">
        <v>71</v>
      </c>
      <c r="B17" s="123" t="s">
        <v>348</v>
      </c>
      <c r="C17" s="179"/>
      <c r="D17" s="179"/>
      <c r="E17" s="115"/>
    </row>
    <row r="18" spans="1:5" s="190" customFormat="1" ht="12" customHeight="1" thickBot="1">
      <c r="A18" s="18" t="s">
        <v>10</v>
      </c>
      <c r="B18" s="121" t="s">
        <v>177</v>
      </c>
      <c r="C18" s="178">
        <f>+C19+C20+C21+C22+C23</f>
        <v>0</v>
      </c>
      <c r="D18" s="178">
        <f>+D19+D20+D21+D22+D23</f>
        <v>0</v>
      </c>
      <c r="E18" s="114">
        <f>+E19+E20+E21+E22+E23</f>
        <v>0</v>
      </c>
    </row>
    <row r="19" spans="1:5" s="190" customFormat="1" ht="12" customHeight="1">
      <c r="A19" s="13" t="s">
        <v>73</v>
      </c>
      <c r="B19" s="191" t="s">
        <v>178</v>
      </c>
      <c r="C19" s="180"/>
      <c r="D19" s="180"/>
      <c r="E19" s="116"/>
    </row>
    <row r="20" spans="1:5" s="190" customFormat="1" ht="12" customHeight="1">
      <c r="A20" s="12" t="s">
        <v>74</v>
      </c>
      <c r="B20" s="192" t="s">
        <v>179</v>
      </c>
      <c r="C20" s="179"/>
      <c r="D20" s="179"/>
      <c r="E20" s="115"/>
    </row>
    <row r="21" spans="1:5" s="190" customFormat="1" ht="12" customHeight="1">
      <c r="A21" s="12" t="s">
        <v>75</v>
      </c>
      <c r="B21" s="192" t="s">
        <v>339</v>
      </c>
      <c r="C21" s="179"/>
      <c r="D21" s="179"/>
      <c r="E21" s="115"/>
    </row>
    <row r="22" spans="1:5" s="190" customFormat="1" ht="12" customHeight="1">
      <c r="A22" s="12" t="s">
        <v>76</v>
      </c>
      <c r="B22" s="192" t="s">
        <v>340</v>
      </c>
      <c r="C22" s="179"/>
      <c r="D22" s="179"/>
      <c r="E22" s="115"/>
    </row>
    <row r="23" spans="1:5" s="190" customFormat="1" ht="12" customHeight="1">
      <c r="A23" s="12" t="s">
        <v>77</v>
      </c>
      <c r="B23" s="192" t="s">
        <v>180</v>
      </c>
      <c r="C23" s="179"/>
      <c r="D23" s="179"/>
      <c r="E23" s="115"/>
    </row>
    <row r="24" spans="1:5" s="190" customFormat="1" ht="12" customHeight="1" thickBot="1">
      <c r="A24" s="14" t="s">
        <v>84</v>
      </c>
      <c r="B24" s="123" t="s">
        <v>181</v>
      </c>
      <c r="C24" s="181"/>
      <c r="D24" s="181"/>
      <c r="E24" s="117"/>
    </row>
    <row r="25" spans="1:5" s="190" customFormat="1" ht="12" customHeight="1" thickBot="1">
      <c r="A25" s="18" t="s">
        <v>11</v>
      </c>
      <c r="B25" s="19" t="s">
        <v>182</v>
      </c>
      <c r="C25" s="178">
        <f>+C26+C27+C28+C29+C30</f>
        <v>0</v>
      </c>
      <c r="D25" s="178">
        <f>+D26+D27+D28+D29+D30</f>
        <v>0</v>
      </c>
      <c r="E25" s="114">
        <f>+E26+E27+E28+E29+E30</f>
        <v>0</v>
      </c>
    </row>
    <row r="26" spans="1:5" s="190" customFormat="1" ht="12" customHeight="1">
      <c r="A26" s="13" t="s">
        <v>56</v>
      </c>
      <c r="B26" s="191" t="s">
        <v>183</v>
      </c>
      <c r="C26" s="180"/>
      <c r="D26" s="180"/>
      <c r="E26" s="116"/>
    </row>
    <row r="27" spans="1:5" s="190" customFormat="1" ht="12" customHeight="1">
      <c r="A27" s="12" t="s">
        <v>57</v>
      </c>
      <c r="B27" s="192" t="s">
        <v>184</v>
      </c>
      <c r="C27" s="179"/>
      <c r="D27" s="179"/>
      <c r="E27" s="115"/>
    </row>
    <row r="28" spans="1:5" s="190" customFormat="1" ht="12" customHeight="1">
      <c r="A28" s="12" t="s">
        <v>58</v>
      </c>
      <c r="B28" s="192" t="s">
        <v>341</v>
      </c>
      <c r="C28" s="179"/>
      <c r="D28" s="179"/>
      <c r="E28" s="115"/>
    </row>
    <row r="29" spans="1:5" s="190" customFormat="1" ht="12" customHeight="1">
      <c r="A29" s="12" t="s">
        <v>59</v>
      </c>
      <c r="B29" s="192" t="s">
        <v>342</v>
      </c>
      <c r="C29" s="179"/>
      <c r="D29" s="179"/>
      <c r="E29" s="115"/>
    </row>
    <row r="30" spans="1:5" s="190" customFormat="1" ht="12" customHeight="1">
      <c r="A30" s="12" t="s">
        <v>113</v>
      </c>
      <c r="B30" s="192" t="s">
        <v>185</v>
      </c>
      <c r="C30" s="179"/>
      <c r="D30" s="179"/>
      <c r="E30" s="115"/>
    </row>
    <row r="31" spans="1:5" s="190" customFormat="1" ht="12" customHeight="1" thickBot="1">
      <c r="A31" s="14" t="s">
        <v>114</v>
      </c>
      <c r="B31" s="193" t="s">
        <v>186</v>
      </c>
      <c r="C31" s="181"/>
      <c r="D31" s="181"/>
      <c r="E31" s="117"/>
    </row>
    <row r="32" spans="1:5" s="190" customFormat="1" ht="12" customHeight="1" thickBot="1">
      <c r="A32" s="18" t="s">
        <v>115</v>
      </c>
      <c r="B32" s="19" t="s">
        <v>496</v>
      </c>
      <c r="C32" s="184">
        <f>SUM(C33:C39)</f>
        <v>0</v>
      </c>
      <c r="D32" s="184">
        <f>SUM(D33:D39)</f>
        <v>0</v>
      </c>
      <c r="E32" s="220">
        <f>SUM(E33:E39)</f>
        <v>0</v>
      </c>
    </row>
    <row r="33" spans="1:5" s="190" customFormat="1" ht="12" customHeight="1">
      <c r="A33" s="13" t="s">
        <v>187</v>
      </c>
      <c r="B33" s="191" t="s">
        <v>497</v>
      </c>
      <c r="C33" s="180">
        <f>+C34+C35+C36</f>
        <v>0</v>
      </c>
      <c r="D33" s="180">
        <f>+D34+D35+D36</f>
        <v>0</v>
      </c>
      <c r="E33" s="116">
        <f>+E34+E35+E36</f>
        <v>0</v>
      </c>
    </row>
    <row r="34" spans="1:5" s="190" customFormat="1" ht="12" customHeight="1">
      <c r="A34" s="12" t="s">
        <v>188</v>
      </c>
      <c r="B34" s="192" t="s">
        <v>498</v>
      </c>
      <c r="C34" s="179"/>
      <c r="D34" s="179"/>
      <c r="E34" s="115"/>
    </row>
    <row r="35" spans="1:5" s="190" customFormat="1" ht="12" customHeight="1">
      <c r="A35" s="12" t="s">
        <v>189</v>
      </c>
      <c r="B35" s="192" t="s">
        <v>499</v>
      </c>
      <c r="C35" s="179"/>
      <c r="D35" s="179"/>
      <c r="E35" s="115"/>
    </row>
    <row r="36" spans="1:5" s="190" customFormat="1" ht="12" customHeight="1">
      <c r="A36" s="12" t="s">
        <v>190</v>
      </c>
      <c r="B36" s="192" t="s">
        <v>500</v>
      </c>
      <c r="C36" s="179"/>
      <c r="D36" s="179"/>
      <c r="E36" s="115"/>
    </row>
    <row r="37" spans="1:5" s="190" customFormat="1" ht="12" customHeight="1">
      <c r="A37" s="12" t="s">
        <v>501</v>
      </c>
      <c r="B37" s="192" t="s">
        <v>191</v>
      </c>
      <c r="C37" s="179"/>
      <c r="D37" s="179"/>
      <c r="E37" s="115"/>
    </row>
    <row r="38" spans="1:5" s="190" customFormat="1" ht="12" customHeight="1">
      <c r="A38" s="12" t="s">
        <v>502</v>
      </c>
      <c r="B38" s="192" t="s">
        <v>192</v>
      </c>
      <c r="C38" s="179"/>
      <c r="D38" s="179"/>
      <c r="E38" s="115"/>
    </row>
    <row r="39" spans="1:5" s="190" customFormat="1" ht="12" customHeight="1" thickBot="1">
      <c r="A39" s="14" t="s">
        <v>503</v>
      </c>
      <c r="B39" s="337" t="s">
        <v>193</v>
      </c>
      <c r="C39" s="181"/>
      <c r="D39" s="181"/>
      <c r="E39" s="117"/>
    </row>
    <row r="40" spans="1:5" s="190" customFormat="1" ht="12" customHeight="1" thickBot="1">
      <c r="A40" s="18" t="s">
        <v>13</v>
      </c>
      <c r="B40" s="19" t="s">
        <v>349</v>
      </c>
      <c r="C40" s="178">
        <f>SUM(C41:C51)</f>
        <v>0</v>
      </c>
      <c r="D40" s="178">
        <f>SUM(D41:D51)</f>
        <v>0</v>
      </c>
      <c r="E40" s="114">
        <f>SUM(E41:E51)</f>
        <v>0</v>
      </c>
    </row>
    <row r="41" spans="1:5" s="190" customFormat="1" ht="12" customHeight="1">
      <c r="A41" s="13" t="s">
        <v>60</v>
      </c>
      <c r="B41" s="191" t="s">
        <v>196</v>
      </c>
      <c r="C41" s="180"/>
      <c r="D41" s="180"/>
      <c r="E41" s="116"/>
    </row>
    <row r="42" spans="1:5" s="190" customFormat="1" ht="12" customHeight="1">
      <c r="A42" s="12" t="s">
        <v>61</v>
      </c>
      <c r="B42" s="192" t="s">
        <v>197</v>
      </c>
      <c r="C42" s="179"/>
      <c r="D42" s="179"/>
      <c r="E42" s="115"/>
    </row>
    <row r="43" spans="1:5" s="190" customFormat="1" ht="12" customHeight="1">
      <c r="A43" s="12" t="s">
        <v>62</v>
      </c>
      <c r="B43" s="192" t="s">
        <v>198</v>
      </c>
      <c r="C43" s="179"/>
      <c r="D43" s="179"/>
      <c r="E43" s="115"/>
    </row>
    <row r="44" spans="1:5" s="190" customFormat="1" ht="12" customHeight="1">
      <c r="A44" s="12" t="s">
        <v>117</v>
      </c>
      <c r="B44" s="192" t="s">
        <v>199</v>
      </c>
      <c r="C44" s="179"/>
      <c r="D44" s="179"/>
      <c r="E44" s="115"/>
    </row>
    <row r="45" spans="1:5" s="190" customFormat="1" ht="12" customHeight="1">
      <c r="A45" s="12" t="s">
        <v>118</v>
      </c>
      <c r="B45" s="192" t="s">
        <v>200</v>
      </c>
      <c r="C45" s="179"/>
      <c r="D45" s="179"/>
      <c r="E45" s="115"/>
    </row>
    <row r="46" spans="1:5" s="190" customFormat="1" ht="12" customHeight="1">
      <c r="A46" s="12" t="s">
        <v>119</v>
      </c>
      <c r="B46" s="192" t="s">
        <v>201</v>
      </c>
      <c r="C46" s="179"/>
      <c r="D46" s="179"/>
      <c r="E46" s="115"/>
    </row>
    <row r="47" spans="1:5" s="190" customFormat="1" ht="12" customHeight="1">
      <c r="A47" s="12" t="s">
        <v>120</v>
      </c>
      <c r="B47" s="192" t="s">
        <v>202</v>
      </c>
      <c r="C47" s="179"/>
      <c r="D47" s="179"/>
      <c r="E47" s="115"/>
    </row>
    <row r="48" spans="1:5" s="190" customFormat="1" ht="12" customHeight="1">
      <c r="A48" s="12" t="s">
        <v>121</v>
      </c>
      <c r="B48" s="192" t="s">
        <v>504</v>
      </c>
      <c r="C48" s="179"/>
      <c r="D48" s="179"/>
      <c r="E48" s="115"/>
    </row>
    <row r="49" spans="1:5" s="190" customFormat="1" ht="12" customHeight="1">
      <c r="A49" s="12" t="s">
        <v>194</v>
      </c>
      <c r="B49" s="192" t="s">
        <v>204</v>
      </c>
      <c r="C49" s="182"/>
      <c r="D49" s="182"/>
      <c r="E49" s="118"/>
    </row>
    <row r="50" spans="1:5" s="190" customFormat="1" ht="12" customHeight="1">
      <c r="A50" s="14" t="s">
        <v>195</v>
      </c>
      <c r="B50" s="193" t="s">
        <v>351</v>
      </c>
      <c r="C50" s="183"/>
      <c r="D50" s="183"/>
      <c r="E50" s="119"/>
    </row>
    <row r="51" spans="1:5" s="190" customFormat="1" ht="12" customHeight="1" thickBot="1">
      <c r="A51" s="14" t="s">
        <v>350</v>
      </c>
      <c r="B51" s="123" t="s">
        <v>205</v>
      </c>
      <c r="C51" s="183"/>
      <c r="D51" s="183"/>
      <c r="E51" s="119"/>
    </row>
    <row r="52" spans="1:5" s="190" customFormat="1" ht="12" customHeight="1" thickBot="1">
      <c r="A52" s="18" t="s">
        <v>14</v>
      </c>
      <c r="B52" s="19" t="s">
        <v>206</v>
      </c>
      <c r="C52" s="178">
        <f>SUM(C53:C57)</f>
        <v>0</v>
      </c>
      <c r="D52" s="178">
        <f>SUM(D53:D57)</f>
        <v>0</v>
      </c>
      <c r="E52" s="114">
        <f>SUM(E53:E57)</f>
        <v>0</v>
      </c>
    </row>
    <row r="53" spans="1:5" s="190" customFormat="1" ht="12" customHeight="1">
      <c r="A53" s="13" t="s">
        <v>63</v>
      </c>
      <c r="B53" s="191" t="s">
        <v>210</v>
      </c>
      <c r="C53" s="231"/>
      <c r="D53" s="231"/>
      <c r="E53" s="120"/>
    </row>
    <row r="54" spans="1:5" s="190" customFormat="1" ht="12" customHeight="1">
      <c r="A54" s="12" t="s">
        <v>64</v>
      </c>
      <c r="B54" s="192" t="s">
        <v>211</v>
      </c>
      <c r="C54" s="182"/>
      <c r="D54" s="182"/>
      <c r="E54" s="118"/>
    </row>
    <row r="55" spans="1:5" s="190" customFormat="1" ht="12" customHeight="1">
      <c r="A55" s="12" t="s">
        <v>207</v>
      </c>
      <c r="B55" s="192" t="s">
        <v>212</v>
      </c>
      <c r="C55" s="182"/>
      <c r="D55" s="182"/>
      <c r="E55" s="118"/>
    </row>
    <row r="56" spans="1:5" s="190" customFormat="1" ht="12" customHeight="1">
      <c r="A56" s="12" t="s">
        <v>208</v>
      </c>
      <c r="B56" s="192" t="s">
        <v>213</v>
      </c>
      <c r="C56" s="182"/>
      <c r="D56" s="182"/>
      <c r="E56" s="118"/>
    </row>
    <row r="57" spans="1:5" s="190" customFormat="1" ht="12" customHeight="1" thickBot="1">
      <c r="A57" s="14" t="s">
        <v>209</v>
      </c>
      <c r="B57" s="123" t="s">
        <v>214</v>
      </c>
      <c r="C57" s="183"/>
      <c r="D57" s="183"/>
      <c r="E57" s="119"/>
    </row>
    <row r="58" spans="1:5" s="190" customFormat="1" ht="12" customHeight="1" thickBot="1">
      <c r="A58" s="18" t="s">
        <v>122</v>
      </c>
      <c r="B58" s="19" t="s">
        <v>215</v>
      </c>
      <c r="C58" s="178">
        <f>SUM(C59:C61)</f>
        <v>0</v>
      </c>
      <c r="D58" s="178">
        <f>SUM(D59:D61)</f>
        <v>0</v>
      </c>
      <c r="E58" s="114">
        <f>SUM(E59:E61)</f>
        <v>0</v>
      </c>
    </row>
    <row r="59" spans="1:5" s="190" customFormat="1" ht="12" customHeight="1">
      <c r="A59" s="13" t="s">
        <v>65</v>
      </c>
      <c r="B59" s="191" t="s">
        <v>216</v>
      </c>
      <c r="C59" s="180"/>
      <c r="D59" s="180"/>
      <c r="E59" s="116"/>
    </row>
    <row r="60" spans="1:5" s="190" customFormat="1" ht="12" customHeight="1">
      <c r="A60" s="12" t="s">
        <v>66</v>
      </c>
      <c r="B60" s="192" t="s">
        <v>343</v>
      </c>
      <c r="C60" s="179"/>
      <c r="D60" s="179"/>
      <c r="E60" s="115"/>
    </row>
    <row r="61" spans="1:5" s="190" customFormat="1" ht="12" customHeight="1">
      <c r="A61" s="12" t="s">
        <v>219</v>
      </c>
      <c r="B61" s="192" t="s">
        <v>217</v>
      </c>
      <c r="C61" s="179"/>
      <c r="D61" s="179"/>
      <c r="E61" s="115"/>
    </row>
    <row r="62" spans="1:5" s="190" customFormat="1" ht="12" customHeight="1" thickBot="1">
      <c r="A62" s="14" t="s">
        <v>220</v>
      </c>
      <c r="B62" s="123" t="s">
        <v>218</v>
      </c>
      <c r="C62" s="181"/>
      <c r="D62" s="181"/>
      <c r="E62" s="117"/>
    </row>
    <row r="63" spans="1:5" s="190" customFormat="1" ht="12" customHeight="1" thickBot="1">
      <c r="A63" s="18" t="s">
        <v>16</v>
      </c>
      <c r="B63" s="121" t="s">
        <v>221</v>
      </c>
      <c r="C63" s="178">
        <f>SUM(C64:C66)</f>
        <v>0</v>
      </c>
      <c r="D63" s="178">
        <f>SUM(D64:D66)</f>
        <v>0</v>
      </c>
      <c r="E63" s="114">
        <f>SUM(E64:E66)</f>
        <v>0</v>
      </c>
    </row>
    <row r="64" spans="1:5" s="190" customFormat="1" ht="12" customHeight="1">
      <c r="A64" s="13" t="s">
        <v>123</v>
      </c>
      <c r="B64" s="191" t="s">
        <v>223</v>
      </c>
      <c r="C64" s="182"/>
      <c r="D64" s="182"/>
      <c r="E64" s="118"/>
    </row>
    <row r="65" spans="1:5" s="190" customFormat="1" ht="12" customHeight="1">
      <c r="A65" s="12" t="s">
        <v>124</v>
      </c>
      <c r="B65" s="192" t="s">
        <v>344</v>
      </c>
      <c r="C65" s="182"/>
      <c r="D65" s="182"/>
      <c r="E65" s="118"/>
    </row>
    <row r="66" spans="1:5" s="190" customFormat="1" ht="12" customHeight="1">
      <c r="A66" s="12" t="s">
        <v>155</v>
      </c>
      <c r="B66" s="192" t="s">
        <v>224</v>
      </c>
      <c r="C66" s="182"/>
      <c r="D66" s="182"/>
      <c r="E66" s="118"/>
    </row>
    <row r="67" spans="1:5" s="190" customFormat="1" ht="12" customHeight="1" thickBot="1">
      <c r="A67" s="14" t="s">
        <v>222</v>
      </c>
      <c r="B67" s="123" t="s">
        <v>225</v>
      </c>
      <c r="C67" s="182"/>
      <c r="D67" s="182"/>
      <c r="E67" s="118"/>
    </row>
    <row r="68" spans="1:5" s="190" customFormat="1" ht="12" customHeight="1" thickBot="1">
      <c r="A68" s="244" t="s">
        <v>391</v>
      </c>
      <c r="B68" s="19" t="s">
        <v>226</v>
      </c>
      <c r="C68" s="184">
        <f>+C11+C18+C25+C32+C40+C52+C58+C63</f>
        <v>0</v>
      </c>
      <c r="D68" s="184">
        <f>+D11+D18+D25+D32+D40+D52+D58+D63</f>
        <v>0</v>
      </c>
      <c r="E68" s="220">
        <f>+E11+E18+E25+E32+E40+E52+E58+E63</f>
        <v>0</v>
      </c>
    </row>
    <row r="69" spans="1:5" s="190" customFormat="1" ht="12" customHeight="1" thickBot="1">
      <c r="A69" s="232" t="s">
        <v>227</v>
      </c>
      <c r="B69" s="121" t="s">
        <v>228</v>
      </c>
      <c r="C69" s="178">
        <f>SUM(C70:C72)</f>
        <v>0</v>
      </c>
      <c r="D69" s="178">
        <f>SUM(D70:D72)</f>
        <v>0</v>
      </c>
      <c r="E69" s="114">
        <f>SUM(E70:E72)</f>
        <v>0</v>
      </c>
    </row>
    <row r="70" spans="1:5" s="190" customFormat="1" ht="12" customHeight="1">
      <c r="A70" s="13" t="s">
        <v>256</v>
      </c>
      <c r="B70" s="191" t="s">
        <v>229</v>
      </c>
      <c r="C70" s="182"/>
      <c r="D70" s="182"/>
      <c r="E70" s="118"/>
    </row>
    <row r="71" spans="1:5" s="190" customFormat="1" ht="12" customHeight="1">
      <c r="A71" s="12" t="s">
        <v>265</v>
      </c>
      <c r="B71" s="192" t="s">
        <v>230</v>
      </c>
      <c r="C71" s="182"/>
      <c r="D71" s="182"/>
      <c r="E71" s="118"/>
    </row>
    <row r="72" spans="1:5" s="190" customFormat="1" ht="12" customHeight="1" thickBot="1">
      <c r="A72" s="14" t="s">
        <v>266</v>
      </c>
      <c r="B72" s="240" t="s">
        <v>376</v>
      </c>
      <c r="C72" s="182"/>
      <c r="D72" s="182"/>
      <c r="E72" s="118"/>
    </row>
    <row r="73" spans="1:5" s="190" customFormat="1" ht="12" customHeight="1" thickBot="1">
      <c r="A73" s="232" t="s">
        <v>232</v>
      </c>
      <c r="B73" s="121" t="s">
        <v>233</v>
      </c>
      <c r="C73" s="178">
        <f>SUM(C74:C77)</f>
        <v>0</v>
      </c>
      <c r="D73" s="178">
        <f>SUM(D74:D77)</f>
        <v>0</v>
      </c>
      <c r="E73" s="114">
        <f>SUM(E74:E77)</f>
        <v>0</v>
      </c>
    </row>
    <row r="74" spans="1:5" s="190" customFormat="1" ht="12" customHeight="1">
      <c r="A74" s="13" t="s">
        <v>100</v>
      </c>
      <c r="B74" s="359" t="s">
        <v>234</v>
      </c>
      <c r="C74" s="182"/>
      <c r="D74" s="182"/>
      <c r="E74" s="118"/>
    </row>
    <row r="75" spans="1:5" s="190" customFormat="1" ht="12" customHeight="1">
      <c r="A75" s="12" t="s">
        <v>101</v>
      </c>
      <c r="B75" s="359" t="s">
        <v>511</v>
      </c>
      <c r="C75" s="182"/>
      <c r="D75" s="182"/>
      <c r="E75" s="118"/>
    </row>
    <row r="76" spans="1:5" s="190" customFormat="1" ht="12" customHeight="1">
      <c r="A76" s="12" t="s">
        <v>257</v>
      </c>
      <c r="B76" s="359" t="s">
        <v>235</v>
      </c>
      <c r="C76" s="182"/>
      <c r="D76" s="182"/>
      <c r="E76" s="118"/>
    </row>
    <row r="77" spans="1:5" s="190" customFormat="1" ht="12" customHeight="1" thickBot="1">
      <c r="A77" s="14" t="s">
        <v>258</v>
      </c>
      <c r="B77" s="360" t="s">
        <v>512</v>
      </c>
      <c r="C77" s="182"/>
      <c r="D77" s="182"/>
      <c r="E77" s="118"/>
    </row>
    <row r="78" spans="1:5" s="190" customFormat="1" ht="12" customHeight="1" thickBot="1">
      <c r="A78" s="232" t="s">
        <v>236</v>
      </c>
      <c r="B78" s="121" t="s">
        <v>237</v>
      </c>
      <c r="C78" s="178">
        <f>SUM(C79:C80)</f>
        <v>0</v>
      </c>
      <c r="D78" s="178">
        <f>SUM(D79:D80)</f>
        <v>0</v>
      </c>
      <c r="E78" s="114">
        <f>SUM(E79:E80)</f>
        <v>0</v>
      </c>
    </row>
    <row r="79" spans="1:5" s="190" customFormat="1" ht="12" customHeight="1">
      <c r="A79" s="13" t="s">
        <v>259</v>
      </c>
      <c r="B79" s="191" t="s">
        <v>238</v>
      </c>
      <c r="C79" s="182"/>
      <c r="D79" s="182"/>
      <c r="E79" s="118"/>
    </row>
    <row r="80" spans="1:5" s="190" customFormat="1" ht="12" customHeight="1" thickBot="1">
      <c r="A80" s="14" t="s">
        <v>260</v>
      </c>
      <c r="B80" s="123" t="s">
        <v>239</v>
      </c>
      <c r="C80" s="182"/>
      <c r="D80" s="182"/>
      <c r="E80" s="118"/>
    </row>
    <row r="81" spans="1:5" s="190" customFormat="1" ht="12" customHeight="1" thickBot="1">
      <c r="A81" s="232" t="s">
        <v>240</v>
      </c>
      <c r="B81" s="121" t="s">
        <v>241</v>
      </c>
      <c r="C81" s="178">
        <f>SUM(C82:C84)</f>
        <v>0</v>
      </c>
      <c r="D81" s="178">
        <f>SUM(D82:D84)</f>
        <v>0</v>
      </c>
      <c r="E81" s="114">
        <f>SUM(E82:E84)</f>
        <v>0</v>
      </c>
    </row>
    <row r="82" spans="1:5" s="190" customFormat="1" ht="12" customHeight="1">
      <c r="A82" s="13" t="s">
        <v>261</v>
      </c>
      <c r="B82" s="191" t="s">
        <v>242</v>
      </c>
      <c r="C82" s="182"/>
      <c r="D82" s="182"/>
      <c r="E82" s="118"/>
    </row>
    <row r="83" spans="1:5" s="190" customFormat="1" ht="12" customHeight="1">
      <c r="A83" s="12" t="s">
        <v>262</v>
      </c>
      <c r="B83" s="192" t="s">
        <v>243</v>
      </c>
      <c r="C83" s="182"/>
      <c r="D83" s="182"/>
      <c r="E83" s="118"/>
    </row>
    <row r="84" spans="1:5" s="190" customFormat="1" ht="12" customHeight="1" thickBot="1">
      <c r="A84" s="14" t="s">
        <v>263</v>
      </c>
      <c r="B84" s="123" t="s">
        <v>513</v>
      </c>
      <c r="C84" s="182"/>
      <c r="D84" s="182"/>
      <c r="E84" s="118"/>
    </row>
    <row r="85" spans="1:5" s="190" customFormat="1" ht="12" customHeight="1" thickBot="1">
      <c r="A85" s="232" t="s">
        <v>244</v>
      </c>
      <c r="B85" s="121" t="s">
        <v>264</v>
      </c>
      <c r="C85" s="178">
        <f>SUM(C86:C89)</f>
        <v>0</v>
      </c>
      <c r="D85" s="178">
        <f>SUM(D86:D89)</f>
        <v>0</v>
      </c>
      <c r="E85" s="114">
        <f>SUM(E86:E89)</f>
        <v>0</v>
      </c>
    </row>
    <row r="86" spans="1:5" s="190" customFormat="1" ht="12" customHeight="1">
      <c r="A86" s="195" t="s">
        <v>245</v>
      </c>
      <c r="B86" s="191" t="s">
        <v>246</v>
      </c>
      <c r="C86" s="182"/>
      <c r="D86" s="182"/>
      <c r="E86" s="118"/>
    </row>
    <row r="87" spans="1:5" s="190" customFormat="1" ht="12" customHeight="1">
      <c r="A87" s="196" t="s">
        <v>247</v>
      </c>
      <c r="B87" s="192" t="s">
        <v>248</v>
      </c>
      <c r="C87" s="182"/>
      <c r="D87" s="182"/>
      <c r="E87" s="118"/>
    </row>
    <row r="88" spans="1:5" s="190" customFormat="1" ht="12" customHeight="1">
      <c r="A88" s="196" t="s">
        <v>249</v>
      </c>
      <c r="B88" s="192" t="s">
        <v>250</v>
      </c>
      <c r="C88" s="182"/>
      <c r="D88" s="182"/>
      <c r="E88" s="118"/>
    </row>
    <row r="89" spans="1:5" s="190" customFormat="1" ht="12" customHeight="1" thickBot="1">
      <c r="A89" s="197" t="s">
        <v>251</v>
      </c>
      <c r="B89" s="123" t="s">
        <v>252</v>
      </c>
      <c r="C89" s="182"/>
      <c r="D89" s="182"/>
      <c r="E89" s="118"/>
    </row>
    <row r="90" spans="1:5" s="190" customFormat="1" ht="12" customHeight="1" thickBot="1">
      <c r="A90" s="232" t="s">
        <v>253</v>
      </c>
      <c r="B90" s="121" t="s">
        <v>390</v>
      </c>
      <c r="C90" s="234"/>
      <c r="D90" s="234"/>
      <c r="E90" s="235"/>
    </row>
    <row r="91" spans="1:5" s="190" customFormat="1" ht="13.5" customHeight="1" thickBot="1">
      <c r="A91" s="232" t="s">
        <v>255</v>
      </c>
      <c r="B91" s="121" t="s">
        <v>254</v>
      </c>
      <c r="C91" s="234"/>
      <c r="D91" s="234"/>
      <c r="E91" s="235"/>
    </row>
    <row r="92" spans="1:5" s="190" customFormat="1" ht="15.75" customHeight="1" thickBot="1">
      <c r="A92" s="232" t="s">
        <v>267</v>
      </c>
      <c r="B92" s="198" t="s">
        <v>393</v>
      </c>
      <c r="C92" s="184">
        <f>+C69+C73+C78+C81+C85+C91+C90</f>
        <v>0</v>
      </c>
      <c r="D92" s="184">
        <f>+D69+D73+D78+D81+D85+D91+D90</f>
        <v>0</v>
      </c>
      <c r="E92" s="220">
        <f>+E69+E73+E78+E81+E85+E91+E90</f>
        <v>0</v>
      </c>
    </row>
    <row r="93" spans="1:5" s="190" customFormat="1" ht="25.5" customHeight="1" thickBot="1">
      <c r="A93" s="233" t="s">
        <v>392</v>
      </c>
      <c r="B93" s="199" t="s">
        <v>394</v>
      </c>
      <c r="C93" s="184">
        <f>+C68+C92</f>
        <v>0</v>
      </c>
      <c r="D93" s="184">
        <f>+D68+D92</f>
        <v>0</v>
      </c>
      <c r="E93" s="220">
        <f>+E68+E92</f>
        <v>0</v>
      </c>
    </row>
    <row r="94" spans="1:3" s="190" customFormat="1" ht="15" customHeight="1">
      <c r="A94" s="3"/>
      <c r="B94" s="4"/>
      <c r="C94" s="125"/>
    </row>
    <row r="95" spans="1:5" ht="16.5" customHeight="1">
      <c r="A95" s="530" t="s">
        <v>37</v>
      </c>
      <c r="B95" s="530"/>
      <c r="C95" s="530"/>
      <c r="D95" s="530"/>
      <c r="E95" s="530"/>
    </row>
    <row r="96" spans="1:5" s="200" customFormat="1" ht="16.5" customHeight="1" thickBot="1">
      <c r="A96" s="531" t="s">
        <v>104</v>
      </c>
      <c r="B96" s="531"/>
      <c r="C96" s="56"/>
      <c r="E96" s="56" t="str">
        <f>E7</f>
        <v> Forintban!</v>
      </c>
    </row>
    <row r="97" spans="1:5" ht="15.75">
      <c r="A97" s="522" t="s">
        <v>55</v>
      </c>
      <c r="B97" s="524" t="s">
        <v>437</v>
      </c>
      <c r="C97" s="526" t="str">
        <f>+CONCATENATE(LEFT(IB_ÖSSZEFÜGGÉSEK!A6,4),". évi")</f>
        <v>2020. évi</v>
      </c>
      <c r="D97" s="527"/>
      <c r="E97" s="528"/>
    </row>
    <row r="98" spans="1:5" ht="24.75" thickBot="1">
      <c r="A98" s="523"/>
      <c r="B98" s="525"/>
      <c r="C98" s="261" t="s">
        <v>435</v>
      </c>
      <c r="D98" s="260" t="s">
        <v>436</v>
      </c>
      <c r="E98" s="361" t="str">
        <f>+CONCATENATE(LEFT(IB_ÖSSZEFÜGGÉSEK!A6,4),". VI. 30.",CHAR(10),"teljesítés")</f>
        <v>2020. VI. 30.
teljesítés</v>
      </c>
    </row>
    <row r="99" spans="1:5" s="189" customFormat="1" ht="12" customHeight="1" thickBot="1">
      <c r="A99" s="24" t="s">
        <v>402</v>
      </c>
      <c r="B99" s="25" t="s">
        <v>403</v>
      </c>
      <c r="C99" s="25" t="s">
        <v>404</v>
      </c>
      <c r="D99" s="25" t="s">
        <v>406</v>
      </c>
      <c r="E99" s="272" t="s">
        <v>405</v>
      </c>
    </row>
    <row r="100" spans="1:5" ht="12" customHeight="1" thickBot="1">
      <c r="A100" s="20" t="s">
        <v>9</v>
      </c>
      <c r="B100" s="23" t="s">
        <v>352</v>
      </c>
      <c r="C100" s="177">
        <f>C101+C102+C103+C104+C105+C118</f>
        <v>0</v>
      </c>
      <c r="D100" s="177">
        <f>D101+D102+D103+D104+D105+D118</f>
        <v>0</v>
      </c>
      <c r="E100" s="247">
        <f>E101+E102+E103+E104+E105+E118</f>
        <v>0</v>
      </c>
    </row>
    <row r="101" spans="1:5" ht="12" customHeight="1">
      <c r="A101" s="15" t="s">
        <v>67</v>
      </c>
      <c r="B101" s="8" t="s">
        <v>38</v>
      </c>
      <c r="C101" s="254"/>
      <c r="D101" s="254"/>
      <c r="E101" s="248"/>
    </row>
    <row r="102" spans="1:5" ht="12" customHeight="1">
      <c r="A102" s="12" t="s">
        <v>68</v>
      </c>
      <c r="B102" s="6" t="s">
        <v>125</v>
      </c>
      <c r="C102" s="179"/>
      <c r="D102" s="179"/>
      <c r="E102" s="115"/>
    </row>
    <row r="103" spans="1:5" ht="12" customHeight="1">
      <c r="A103" s="12" t="s">
        <v>69</v>
      </c>
      <c r="B103" s="6" t="s">
        <v>95</v>
      </c>
      <c r="C103" s="181"/>
      <c r="D103" s="181"/>
      <c r="E103" s="117"/>
    </row>
    <row r="104" spans="1:5" ht="12" customHeight="1">
      <c r="A104" s="12" t="s">
        <v>70</v>
      </c>
      <c r="B104" s="9" t="s">
        <v>126</v>
      </c>
      <c r="C104" s="181"/>
      <c r="D104" s="181"/>
      <c r="E104" s="117"/>
    </row>
    <row r="105" spans="1:5" ht="12" customHeight="1">
      <c r="A105" s="12" t="s">
        <v>79</v>
      </c>
      <c r="B105" s="17" t="s">
        <v>127</v>
      </c>
      <c r="C105" s="181"/>
      <c r="D105" s="181"/>
      <c r="E105" s="117"/>
    </row>
    <row r="106" spans="1:5" ht="12" customHeight="1">
      <c r="A106" s="12" t="s">
        <v>71</v>
      </c>
      <c r="B106" s="6" t="s">
        <v>357</v>
      </c>
      <c r="C106" s="181"/>
      <c r="D106" s="181"/>
      <c r="E106" s="117"/>
    </row>
    <row r="107" spans="1:5" ht="12" customHeight="1">
      <c r="A107" s="12" t="s">
        <v>72</v>
      </c>
      <c r="B107" s="60" t="s">
        <v>356</v>
      </c>
      <c r="C107" s="181"/>
      <c r="D107" s="181"/>
      <c r="E107" s="117"/>
    </row>
    <row r="108" spans="1:5" ht="12" customHeight="1">
      <c r="A108" s="12" t="s">
        <v>80</v>
      </c>
      <c r="B108" s="60" t="s">
        <v>355</v>
      </c>
      <c r="C108" s="181"/>
      <c r="D108" s="181"/>
      <c r="E108" s="117"/>
    </row>
    <row r="109" spans="1:5" ht="12" customHeight="1">
      <c r="A109" s="12" t="s">
        <v>81</v>
      </c>
      <c r="B109" s="58" t="s">
        <v>270</v>
      </c>
      <c r="C109" s="181"/>
      <c r="D109" s="181"/>
      <c r="E109" s="117"/>
    </row>
    <row r="110" spans="1:5" ht="12" customHeight="1">
      <c r="A110" s="12" t="s">
        <v>82</v>
      </c>
      <c r="B110" s="59" t="s">
        <v>271</v>
      </c>
      <c r="C110" s="181"/>
      <c r="D110" s="181"/>
      <c r="E110" s="117"/>
    </row>
    <row r="111" spans="1:5" ht="12" customHeight="1">
      <c r="A111" s="12" t="s">
        <v>83</v>
      </c>
      <c r="B111" s="59" t="s">
        <v>272</v>
      </c>
      <c r="C111" s="181"/>
      <c r="D111" s="181"/>
      <c r="E111" s="117"/>
    </row>
    <row r="112" spans="1:5" ht="12" customHeight="1">
      <c r="A112" s="12" t="s">
        <v>85</v>
      </c>
      <c r="B112" s="58" t="s">
        <v>273</v>
      </c>
      <c r="C112" s="181"/>
      <c r="D112" s="181"/>
      <c r="E112" s="117"/>
    </row>
    <row r="113" spans="1:5" ht="12" customHeight="1">
      <c r="A113" s="12" t="s">
        <v>128</v>
      </c>
      <c r="B113" s="58" t="s">
        <v>274</v>
      </c>
      <c r="C113" s="181"/>
      <c r="D113" s="181"/>
      <c r="E113" s="117"/>
    </row>
    <row r="114" spans="1:5" ht="12" customHeight="1">
      <c r="A114" s="12" t="s">
        <v>268</v>
      </c>
      <c r="B114" s="59" t="s">
        <v>275</v>
      </c>
      <c r="C114" s="181"/>
      <c r="D114" s="181"/>
      <c r="E114" s="117"/>
    </row>
    <row r="115" spans="1:5" ht="12" customHeight="1">
      <c r="A115" s="11" t="s">
        <v>269</v>
      </c>
      <c r="B115" s="60" t="s">
        <v>276</v>
      </c>
      <c r="C115" s="181"/>
      <c r="D115" s="181"/>
      <c r="E115" s="117"/>
    </row>
    <row r="116" spans="1:5" ht="12" customHeight="1">
      <c r="A116" s="12" t="s">
        <v>353</v>
      </c>
      <c r="B116" s="60" t="s">
        <v>277</v>
      </c>
      <c r="C116" s="181"/>
      <c r="D116" s="181"/>
      <c r="E116" s="117"/>
    </row>
    <row r="117" spans="1:5" ht="12" customHeight="1">
      <c r="A117" s="14" t="s">
        <v>354</v>
      </c>
      <c r="B117" s="60" t="s">
        <v>278</v>
      </c>
      <c r="C117" s="181"/>
      <c r="D117" s="181"/>
      <c r="E117" s="117"/>
    </row>
    <row r="118" spans="1:5" ht="12" customHeight="1">
      <c r="A118" s="12" t="s">
        <v>358</v>
      </c>
      <c r="B118" s="9" t="s">
        <v>39</v>
      </c>
      <c r="C118" s="179"/>
      <c r="D118" s="179"/>
      <c r="E118" s="115"/>
    </row>
    <row r="119" spans="1:5" ht="12" customHeight="1">
      <c r="A119" s="12" t="s">
        <v>359</v>
      </c>
      <c r="B119" s="6" t="s">
        <v>361</v>
      </c>
      <c r="C119" s="179"/>
      <c r="D119" s="179"/>
      <c r="E119" s="115"/>
    </row>
    <row r="120" spans="1:5" ht="12" customHeight="1" thickBot="1">
      <c r="A120" s="16" t="s">
        <v>360</v>
      </c>
      <c r="B120" s="243" t="s">
        <v>362</v>
      </c>
      <c r="C120" s="255"/>
      <c r="D120" s="255"/>
      <c r="E120" s="249"/>
    </row>
    <row r="121" spans="1:5" ht="12" customHeight="1" thickBot="1">
      <c r="A121" s="241" t="s">
        <v>10</v>
      </c>
      <c r="B121" s="242" t="s">
        <v>279</v>
      </c>
      <c r="C121" s="256">
        <f>+C122+C124+C126</f>
        <v>0</v>
      </c>
      <c r="D121" s="178">
        <f>+D122+D124+D126</f>
        <v>0</v>
      </c>
      <c r="E121" s="250">
        <f>+E122+E124+E126</f>
        <v>0</v>
      </c>
    </row>
    <row r="122" spans="1:5" ht="12" customHeight="1">
      <c r="A122" s="13" t="s">
        <v>73</v>
      </c>
      <c r="B122" s="6" t="s">
        <v>154</v>
      </c>
      <c r="C122" s="180"/>
      <c r="D122" s="265"/>
      <c r="E122" s="116"/>
    </row>
    <row r="123" spans="1:5" ht="12" customHeight="1">
      <c r="A123" s="13" t="s">
        <v>74</v>
      </c>
      <c r="B123" s="10" t="s">
        <v>283</v>
      </c>
      <c r="C123" s="180"/>
      <c r="D123" s="265"/>
      <c r="E123" s="116"/>
    </row>
    <row r="124" spans="1:5" ht="12" customHeight="1">
      <c r="A124" s="13" t="s">
        <v>75</v>
      </c>
      <c r="B124" s="10" t="s">
        <v>129</v>
      </c>
      <c r="C124" s="179"/>
      <c r="D124" s="266"/>
      <c r="E124" s="115"/>
    </row>
    <row r="125" spans="1:5" ht="12" customHeight="1">
      <c r="A125" s="13" t="s">
        <v>76</v>
      </c>
      <c r="B125" s="10" t="s">
        <v>284</v>
      </c>
      <c r="C125" s="179"/>
      <c r="D125" s="266"/>
      <c r="E125" s="115"/>
    </row>
    <row r="126" spans="1:5" ht="12" customHeight="1">
      <c r="A126" s="13" t="s">
        <v>77</v>
      </c>
      <c r="B126" s="123" t="s">
        <v>156</v>
      </c>
      <c r="C126" s="179"/>
      <c r="D126" s="266"/>
      <c r="E126" s="115"/>
    </row>
    <row r="127" spans="1:5" ht="12" customHeight="1">
      <c r="A127" s="13" t="s">
        <v>84</v>
      </c>
      <c r="B127" s="122" t="s">
        <v>345</v>
      </c>
      <c r="C127" s="179"/>
      <c r="D127" s="266"/>
      <c r="E127" s="115"/>
    </row>
    <row r="128" spans="1:5" ht="12" customHeight="1">
      <c r="A128" s="13" t="s">
        <v>86</v>
      </c>
      <c r="B128" s="187" t="s">
        <v>289</v>
      </c>
      <c r="C128" s="179"/>
      <c r="D128" s="266"/>
      <c r="E128" s="115"/>
    </row>
    <row r="129" spans="1:5" ht="15.75">
      <c r="A129" s="13" t="s">
        <v>130</v>
      </c>
      <c r="B129" s="59" t="s">
        <v>272</v>
      </c>
      <c r="C129" s="179"/>
      <c r="D129" s="266"/>
      <c r="E129" s="115"/>
    </row>
    <row r="130" spans="1:5" ht="12" customHeight="1">
      <c r="A130" s="13" t="s">
        <v>131</v>
      </c>
      <c r="B130" s="59" t="s">
        <v>288</v>
      </c>
      <c r="C130" s="179"/>
      <c r="D130" s="266"/>
      <c r="E130" s="115"/>
    </row>
    <row r="131" spans="1:5" ht="12" customHeight="1">
      <c r="A131" s="13" t="s">
        <v>132</v>
      </c>
      <c r="B131" s="59" t="s">
        <v>287</v>
      </c>
      <c r="C131" s="179"/>
      <c r="D131" s="266"/>
      <c r="E131" s="115"/>
    </row>
    <row r="132" spans="1:5" ht="12" customHeight="1">
      <c r="A132" s="13" t="s">
        <v>280</v>
      </c>
      <c r="B132" s="59" t="s">
        <v>275</v>
      </c>
      <c r="C132" s="179"/>
      <c r="D132" s="266"/>
      <c r="E132" s="115"/>
    </row>
    <row r="133" spans="1:5" ht="12" customHeight="1">
      <c r="A133" s="13" t="s">
        <v>281</v>
      </c>
      <c r="B133" s="59" t="s">
        <v>286</v>
      </c>
      <c r="C133" s="179"/>
      <c r="D133" s="266"/>
      <c r="E133" s="115"/>
    </row>
    <row r="134" spans="1:5" ht="16.5" thickBot="1">
      <c r="A134" s="11" t="s">
        <v>282</v>
      </c>
      <c r="B134" s="59" t="s">
        <v>285</v>
      </c>
      <c r="C134" s="181"/>
      <c r="D134" s="267"/>
      <c r="E134" s="117"/>
    </row>
    <row r="135" spans="1:5" ht="12" customHeight="1" thickBot="1">
      <c r="A135" s="18" t="s">
        <v>11</v>
      </c>
      <c r="B135" s="52" t="s">
        <v>363</v>
      </c>
      <c r="C135" s="178">
        <f>+C100+C121</f>
        <v>0</v>
      </c>
      <c r="D135" s="264">
        <f>+D100+D121</f>
        <v>0</v>
      </c>
      <c r="E135" s="114">
        <f>+E100+E121</f>
        <v>0</v>
      </c>
    </row>
    <row r="136" spans="1:5" ht="12" customHeight="1" thickBot="1">
      <c r="A136" s="18" t="s">
        <v>12</v>
      </c>
      <c r="B136" s="52" t="s">
        <v>438</v>
      </c>
      <c r="C136" s="178">
        <f>+C137+C138+C139</f>
        <v>0</v>
      </c>
      <c r="D136" s="264">
        <f>+D137+D138+D139</f>
        <v>0</v>
      </c>
      <c r="E136" s="114">
        <f>+E137+E138+E139</f>
        <v>0</v>
      </c>
    </row>
    <row r="137" spans="1:5" ht="12" customHeight="1">
      <c r="A137" s="13" t="s">
        <v>187</v>
      </c>
      <c r="B137" s="10" t="s">
        <v>371</v>
      </c>
      <c r="C137" s="179"/>
      <c r="D137" s="266"/>
      <c r="E137" s="115"/>
    </row>
    <row r="138" spans="1:5" ht="12" customHeight="1">
      <c r="A138" s="13" t="s">
        <v>188</v>
      </c>
      <c r="B138" s="10" t="s">
        <v>372</v>
      </c>
      <c r="C138" s="179"/>
      <c r="D138" s="266"/>
      <c r="E138" s="115"/>
    </row>
    <row r="139" spans="1:5" ht="12" customHeight="1" thickBot="1">
      <c r="A139" s="11" t="s">
        <v>189</v>
      </c>
      <c r="B139" s="10" t="s">
        <v>373</v>
      </c>
      <c r="C139" s="179"/>
      <c r="D139" s="266"/>
      <c r="E139" s="115"/>
    </row>
    <row r="140" spans="1:5" ht="12" customHeight="1" thickBot="1">
      <c r="A140" s="18" t="s">
        <v>13</v>
      </c>
      <c r="B140" s="52" t="s">
        <v>365</v>
      </c>
      <c r="C140" s="178">
        <f>SUM(C141:C146)</f>
        <v>0</v>
      </c>
      <c r="D140" s="264">
        <f>SUM(D141:D146)</f>
        <v>0</v>
      </c>
      <c r="E140" s="114">
        <f>SUM(E141:E146)</f>
        <v>0</v>
      </c>
    </row>
    <row r="141" spans="1:5" ht="12" customHeight="1">
      <c r="A141" s="13" t="s">
        <v>60</v>
      </c>
      <c r="B141" s="7" t="s">
        <v>374</v>
      </c>
      <c r="C141" s="179"/>
      <c r="D141" s="266"/>
      <c r="E141" s="115"/>
    </row>
    <row r="142" spans="1:5" ht="12" customHeight="1">
      <c r="A142" s="13" t="s">
        <v>61</v>
      </c>
      <c r="B142" s="7" t="s">
        <v>366</v>
      </c>
      <c r="C142" s="179"/>
      <c r="D142" s="266"/>
      <c r="E142" s="115"/>
    </row>
    <row r="143" spans="1:5" ht="12" customHeight="1">
      <c r="A143" s="13" t="s">
        <v>62</v>
      </c>
      <c r="B143" s="7" t="s">
        <v>367</v>
      </c>
      <c r="C143" s="179"/>
      <c r="D143" s="266"/>
      <c r="E143" s="115"/>
    </row>
    <row r="144" spans="1:5" ht="12" customHeight="1">
      <c r="A144" s="13" t="s">
        <v>117</v>
      </c>
      <c r="B144" s="7" t="s">
        <v>368</v>
      </c>
      <c r="C144" s="179"/>
      <c r="D144" s="266"/>
      <c r="E144" s="115"/>
    </row>
    <row r="145" spans="1:5" ht="12" customHeight="1">
      <c r="A145" s="13" t="s">
        <v>118</v>
      </c>
      <c r="B145" s="7" t="s">
        <v>369</v>
      </c>
      <c r="C145" s="179"/>
      <c r="D145" s="266"/>
      <c r="E145" s="115"/>
    </row>
    <row r="146" spans="1:5" ht="12" customHeight="1" thickBot="1">
      <c r="A146" s="16" t="s">
        <v>119</v>
      </c>
      <c r="B146" s="371" t="s">
        <v>370</v>
      </c>
      <c r="C146" s="255"/>
      <c r="D146" s="328"/>
      <c r="E146" s="249"/>
    </row>
    <row r="147" spans="1:5" ht="12" customHeight="1" thickBot="1">
      <c r="A147" s="18" t="s">
        <v>14</v>
      </c>
      <c r="B147" s="52" t="s">
        <v>378</v>
      </c>
      <c r="C147" s="184">
        <f>+C148+C149+C150+C151</f>
        <v>0</v>
      </c>
      <c r="D147" s="268">
        <f>+D148+D149+D150+D151</f>
        <v>0</v>
      </c>
      <c r="E147" s="220">
        <f>+E148+E149+E150+E151</f>
        <v>0</v>
      </c>
    </row>
    <row r="148" spans="1:5" ht="12" customHeight="1">
      <c r="A148" s="13" t="s">
        <v>63</v>
      </c>
      <c r="B148" s="7" t="s">
        <v>290</v>
      </c>
      <c r="C148" s="179"/>
      <c r="D148" s="266"/>
      <c r="E148" s="115"/>
    </row>
    <row r="149" spans="1:5" ht="12" customHeight="1">
      <c r="A149" s="13" t="s">
        <v>64</v>
      </c>
      <c r="B149" s="7" t="s">
        <v>291</v>
      </c>
      <c r="C149" s="179"/>
      <c r="D149" s="266"/>
      <c r="E149" s="115"/>
    </row>
    <row r="150" spans="1:5" ht="12" customHeight="1">
      <c r="A150" s="13" t="s">
        <v>207</v>
      </c>
      <c r="B150" s="7" t="s">
        <v>379</v>
      </c>
      <c r="C150" s="179"/>
      <c r="D150" s="266"/>
      <c r="E150" s="115"/>
    </row>
    <row r="151" spans="1:5" ht="12" customHeight="1" thickBot="1">
      <c r="A151" s="11" t="s">
        <v>208</v>
      </c>
      <c r="B151" s="5" t="s">
        <v>309</v>
      </c>
      <c r="C151" s="179"/>
      <c r="D151" s="266"/>
      <c r="E151" s="115"/>
    </row>
    <row r="152" spans="1:5" ht="12" customHeight="1" thickBot="1">
      <c r="A152" s="18" t="s">
        <v>15</v>
      </c>
      <c r="B152" s="52" t="s">
        <v>380</v>
      </c>
      <c r="C152" s="257">
        <f>SUM(C153:C157)</f>
        <v>0</v>
      </c>
      <c r="D152" s="269">
        <f>SUM(D153:D157)</f>
        <v>0</v>
      </c>
      <c r="E152" s="251">
        <f>SUM(E153:E157)</f>
        <v>0</v>
      </c>
    </row>
    <row r="153" spans="1:5" ht="12" customHeight="1">
      <c r="A153" s="13" t="s">
        <v>65</v>
      </c>
      <c r="B153" s="7" t="s">
        <v>375</v>
      </c>
      <c r="C153" s="179"/>
      <c r="D153" s="266"/>
      <c r="E153" s="115"/>
    </row>
    <row r="154" spans="1:5" ht="12" customHeight="1">
      <c r="A154" s="13" t="s">
        <v>66</v>
      </c>
      <c r="B154" s="7" t="s">
        <v>382</v>
      </c>
      <c r="C154" s="179"/>
      <c r="D154" s="266"/>
      <c r="E154" s="115"/>
    </row>
    <row r="155" spans="1:5" ht="12" customHeight="1">
      <c r="A155" s="13" t="s">
        <v>219</v>
      </c>
      <c r="B155" s="7" t="s">
        <v>377</v>
      </c>
      <c r="C155" s="179"/>
      <c r="D155" s="266"/>
      <c r="E155" s="115"/>
    </row>
    <row r="156" spans="1:5" ht="12" customHeight="1">
      <c r="A156" s="13" t="s">
        <v>220</v>
      </c>
      <c r="B156" s="7" t="s">
        <v>383</v>
      </c>
      <c r="C156" s="179"/>
      <c r="D156" s="266"/>
      <c r="E156" s="115"/>
    </row>
    <row r="157" spans="1:5" ht="12" customHeight="1" thickBot="1">
      <c r="A157" s="13" t="s">
        <v>381</v>
      </c>
      <c r="B157" s="7" t="s">
        <v>384</v>
      </c>
      <c r="C157" s="179"/>
      <c r="D157" s="266"/>
      <c r="E157" s="115"/>
    </row>
    <row r="158" spans="1:5" ht="12" customHeight="1" thickBot="1">
      <c r="A158" s="18" t="s">
        <v>16</v>
      </c>
      <c r="B158" s="52" t="s">
        <v>385</v>
      </c>
      <c r="C158" s="258"/>
      <c r="D158" s="270"/>
      <c r="E158" s="252"/>
    </row>
    <row r="159" spans="1:5" ht="12" customHeight="1" thickBot="1">
      <c r="A159" s="18" t="s">
        <v>17</v>
      </c>
      <c r="B159" s="52" t="s">
        <v>386</v>
      </c>
      <c r="C159" s="258"/>
      <c r="D159" s="270"/>
      <c r="E159" s="252"/>
    </row>
    <row r="160" spans="1:9" ht="15" customHeight="1" thickBot="1">
      <c r="A160" s="18" t="s">
        <v>18</v>
      </c>
      <c r="B160" s="52" t="s">
        <v>388</v>
      </c>
      <c r="C160" s="259">
        <f>+C136+C140+C147+C152+C158+C159</f>
        <v>0</v>
      </c>
      <c r="D160" s="271">
        <f>+D136+D140+D147+D152+D158+D159</f>
        <v>0</v>
      </c>
      <c r="E160" s="253">
        <f>+E136+E140+E147+E152+E158+E159</f>
        <v>0</v>
      </c>
      <c r="F160" s="201"/>
      <c r="G160" s="202"/>
      <c r="H160" s="202"/>
      <c r="I160" s="202"/>
    </row>
    <row r="161" spans="1:5" s="190" customFormat="1" ht="12.75" customHeight="1" thickBot="1">
      <c r="A161" s="124" t="s">
        <v>19</v>
      </c>
      <c r="B161" s="165" t="s">
        <v>387</v>
      </c>
      <c r="C161" s="259">
        <f>+C135+C160</f>
        <v>0</v>
      </c>
      <c r="D161" s="271">
        <f>+D135+D160</f>
        <v>0</v>
      </c>
      <c r="E161" s="253">
        <f>+E135+E160</f>
        <v>0</v>
      </c>
    </row>
    <row r="162" spans="3:4" ht="15.75">
      <c r="C162" s="434">
        <f>C93-C161</f>
        <v>0</v>
      </c>
      <c r="D162" s="434">
        <f>D93-D161</f>
        <v>0</v>
      </c>
    </row>
    <row r="163" spans="1:5" ht="15.75">
      <c r="A163" s="529" t="s">
        <v>292</v>
      </c>
      <c r="B163" s="529"/>
      <c r="C163" s="529"/>
      <c r="D163" s="529"/>
      <c r="E163" s="529"/>
    </row>
    <row r="164" spans="1:5" ht="15" customHeight="1" thickBot="1">
      <c r="A164" s="521" t="s">
        <v>105</v>
      </c>
      <c r="B164" s="521"/>
      <c r="C164" s="126"/>
      <c r="E164" s="126" t="str">
        <f>E96</f>
        <v> Forintban!</v>
      </c>
    </row>
    <row r="165" spans="1:5" ht="25.5" customHeight="1" thickBot="1">
      <c r="A165" s="18">
        <v>1</v>
      </c>
      <c r="B165" s="22" t="s">
        <v>389</v>
      </c>
      <c r="C165" s="263">
        <f>+C68-C135</f>
        <v>0</v>
      </c>
      <c r="D165" s="178">
        <f>+D68-D135</f>
        <v>0</v>
      </c>
      <c r="E165" s="114">
        <f>+E68-E135</f>
        <v>0</v>
      </c>
    </row>
    <row r="166" spans="1:5" ht="32.25" customHeight="1" thickBot="1">
      <c r="A166" s="18" t="s">
        <v>10</v>
      </c>
      <c r="B166" s="22" t="s">
        <v>395</v>
      </c>
      <c r="C166" s="178">
        <f>+C92-C160</f>
        <v>0</v>
      </c>
      <c r="D166" s="178">
        <f>+D92-D160</f>
        <v>0</v>
      </c>
      <c r="E166" s="114">
        <f>+E92-E160</f>
        <v>0</v>
      </c>
    </row>
  </sheetData>
  <sheetProtection/>
  <mergeCells count="16">
    <mergeCell ref="B1:E1"/>
    <mergeCell ref="A2:E2"/>
    <mergeCell ref="A3:E3"/>
    <mergeCell ref="A4:E4"/>
    <mergeCell ref="A6:E6"/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61" r:id="rId1"/>
  <rowBreaks count="1" manualBreakCount="1">
    <brk id="93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="130" zoomScaleNormal="120" zoomScaleSheetLayoutView="130" workbookViewId="0" topLeftCell="A1">
      <selection activeCell="I12" sqref="I12"/>
    </sheetView>
  </sheetViews>
  <sheetFormatPr defaultColWidth="9.00390625" defaultRowHeight="12.75"/>
  <cols>
    <col min="1" max="1" width="6.875" style="32" customWidth="1"/>
    <col min="2" max="2" width="48.00390625" style="71" customWidth="1"/>
    <col min="3" max="5" width="15.50390625" style="32" customWidth="1"/>
    <col min="6" max="6" width="55.125" style="32" customWidth="1"/>
    <col min="7" max="9" width="15.50390625" style="32" customWidth="1"/>
    <col min="10" max="10" width="4.875" style="32" customWidth="1"/>
    <col min="11" max="16384" width="9.375" style="32" customWidth="1"/>
  </cols>
  <sheetData>
    <row r="1" spans="1:10" ht="39.75" customHeight="1">
      <c r="A1" s="396"/>
      <c r="B1" s="402" t="s">
        <v>109</v>
      </c>
      <c r="C1" s="403"/>
      <c r="D1" s="403"/>
      <c r="E1" s="403"/>
      <c r="F1" s="403"/>
      <c r="G1" s="403"/>
      <c r="H1" s="403"/>
      <c r="I1" s="403"/>
      <c r="J1" s="535" t="str">
        <f>CONCATENATE("2.1. melléklet ",IB_ALAPADATOK!A7," ",IB_ALAPADATOK!B7," ",IB_ALAPADATOK!C7," ",IB_ALAPADATOK!D7)</f>
        <v>2.1. melléklet a 2020. III. negyedévi költségvetési tájékoztatóhoz</v>
      </c>
    </row>
    <row r="2" spans="1:10" ht="14.25" thickBot="1">
      <c r="A2" s="396"/>
      <c r="B2" s="395"/>
      <c r="C2" s="396"/>
      <c r="D2" s="396"/>
      <c r="E2" s="396"/>
      <c r="F2" s="396"/>
      <c r="G2" s="404"/>
      <c r="H2" s="404"/>
      <c r="I2" s="404" t="str">
        <f>CONCATENATE('IB_1.4.sz.mell.'!E7)</f>
        <v> Forintban!</v>
      </c>
      <c r="J2" s="535"/>
    </row>
    <row r="3" spans="1:10" ht="18" customHeight="1" thickBot="1">
      <c r="A3" s="532" t="s">
        <v>55</v>
      </c>
      <c r="B3" s="405" t="s">
        <v>43</v>
      </c>
      <c r="C3" s="406"/>
      <c r="D3" s="407"/>
      <c r="E3" s="407"/>
      <c r="F3" s="405" t="s">
        <v>44</v>
      </c>
      <c r="G3" s="408"/>
      <c r="H3" s="409"/>
      <c r="I3" s="410"/>
      <c r="J3" s="535"/>
    </row>
    <row r="4" spans="1:10" s="134" customFormat="1" ht="35.25" customHeight="1" thickBot="1">
      <c r="A4" s="533"/>
      <c r="B4" s="398" t="s">
        <v>48</v>
      </c>
      <c r="C4" s="364" t="str">
        <f>+CONCATENATE('IB_1.1.sz.mell.'!C8," eredeti előirányzat")</f>
        <v>2020. évi eredeti előirányzat</v>
      </c>
      <c r="D4" s="362" t="str">
        <f>+CONCATENATE('IB_1.1.sz.mell.'!C8," módosított előirányzat")</f>
        <v>2020. évi módosított előirányzat</v>
      </c>
      <c r="E4" s="362" t="str">
        <f>+CONCATENATE(LEFT('IB_1.1.sz.mell.'!C8,4),". IX. 30. teljesítés")</f>
        <v>2020. IX. 30. teljesítés</v>
      </c>
      <c r="F4" s="398" t="s">
        <v>48</v>
      </c>
      <c r="G4" s="364" t="str">
        <f>+C4</f>
        <v>2020. évi eredeti előirányzat</v>
      </c>
      <c r="H4" s="364" t="str">
        <f>+D4</f>
        <v>2020. évi módosított előirányzat</v>
      </c>
      <c r="I4" s="363" t="str">
        <f>+E4</f>
        <v>2020. IX. 30. teljesítés</v>
      </c>
      <c r="J4" s="535"/>
    </row>
    <row r="5" spans="1:10" s="135" customFormat="1" ht="12" customHeight="1" thickBot="1">
      <c r="A5" s="411" t="s">
        <v>402</v>
      </c>
      <c r="B5" s="412" t="s">
        <v>403</v>
      </c>
      <c r="C5" s="413" t="s">
        <v>404</v>
      </c>
      <c r="D5" s="416" t="s">
        <v>406</v>
      </c>
      <c r="E5" s="416" t="s">
        <v>405</v>
      </c>
      <c r="F5" s="412" t="s">
        <v>439</v>
      </c>
      <c r="G5" s="413" t="s">
        <v>408</v>
      </c>
      <c r="H5" s="413" t="s">
        <v>409</v>
      </c>
      <c r="I5" s="417" t="s">
        <v>440</v>
      </c>
      <c r="J5" s="535"/>
    </row>
    <row r="6" spans="1:10" ht="12.75" customHeight="1">
      <c r="A6" s="136" t="s">
        <v>9</v>
      </c>
      <c r="B6" s="137" t="s">
        <v>293</v>
      </c>
      <c r="C6" s="127">
        <v>101477460</v>
      </c>
      <c r="D6" s="127">
        <v>106397962</v>
      </c>
      <c r="E6" s="127">
        <v>83078444</v>
      </c>
      <c r="F6" s="137" t="s">
        <v>49</v>
      </c>
      <c r="G6" s="477">
        <v>161523559</v>
      </c>
      <c r="H6" s="127">
        <v>162775902</v>
      </c>
      <c r="I6" s="277">
        <v>109823621</v>
      </c>
      <c r="J6" s="535"/>
    </row>
    <row r="7" spans="1:10" ht="12.75" customHeight="1">
      <c r="A7" s="138" t="s">
        <v>10</v>
      </c>
      <c r="B7" s="139" t="s">
        <v>294</v>
      </c>
      <c r="C7" s="128">
        <v>18135500</v>
      </c>
      <c r="D7" s="128">
        <v>18635500</v>
      </c>
      <c r="E7" s="128">
        <v>23114840</v>
      </c>
      <c r="F7" s="139" t="s">
        <v>125</v>
      </c>
      <c r="G7" s="478">
        <v>29967290</v>
      </c>
      <c r="H7" s="128">
        <v>30038970</v>
      </c>
      <c r="I7" s="278">
        <v>19580674</v>
      </c>
      <c r="J7" s="535"/>
    </row>
    <row r="8" spans="1:10" ht="12.75" customHeight="1">
      <c r="A8" s="138" t="s">
        <v>11</v>
      </c>
      <c r="B8" s="139" t="s">
        <v>314</v>
      </c>
      <c r="C8" s="128"/>
      <c r="D8" s="128"/>
      <c r="E8" s="128"/>
      <c r="F8" s="139" t="s">
        <v>158</v>
      </c>
      <c r="G8" s="478">
        <v>179645431</v>
      </c>
      <c r="H8" s="128">
        <v>190356106</v>
      </c>
      <c r="I8" s="278">
        <v>96939150</v>
      </c>
      <c r="J8" s="535"/>
    </row>
    <row r="9" spans="1:10" ht="12.75" customHeight="1">
      <c r="A9" s="138" t="s">
        <v>12</v>
      </c>
      <c r="B9" s="139" t="s">
        <v>116</v>
      </c>
      <c r="C9" s="128">
        <v>199329000</v>
      </c>
      <c r="D9" s="128">
        <v>190329000</v>
      </c>
      <c r="E9" s="128">
        <v>159245636</v>
      </c>
      <c r="F9" s="139" t="s">
        <v>126</v>
      </c>
      <c r="G9" s="478">
        <v>5690000</v>
      </c>
      <c r="H9" s="128">
        <v>5690000</v>
      </c>
      <c r="I9" s="278">
        <v>3096500</v>
      </c>
      <c r="J9" s="535"/>
    </row>
    <row r="10" spans="1:10" ht="12.75" customHeight="1">
      <c r="A10" s="138" t="s">
        <v>13</v>
      </c>
      <c r="B10" s="140" t="s">
        <v>338</v>
      </c>
      <c r="C10" s="128">
        <v>47462436</v>
      </c>
      <c r="D10" s="128">
        <v>52294238</v>
      </c>
      <c r="E10" s="128">
        <v>51859440</v>
      </c>
      <c r="F10" s="139" t="s">
        <v>127</v>
      </c>
      <c r="G10" s="478">
        <v>61386336</v>
      </c>
      <c r="H10" s="128">
        <v>49316732</v>
      </c>
      <c r="I10" s="278">
        <v>35354552</v>
      </c>
      <c r="J10" s="535"/>
    </row>
    <row r="11" spans="1:10" ht="12.75" customHeight="1">
      <c r="A11" s="138" t="s">
        <v>14</v>
      </c>
      <c r="B11" s="139" t="s">
        <v>295</v>
      </c>
      <c r="C11" s="129"/>
      <c r="D11" s="129"/>
      <c r="E11" s="129"/>
      <c r="F11" s="139" t="s">
        <v>39</v>
      </c>
      <c r="G11" s="478">
        <v>43225127</v>
      </c>
      <c r="H11" s="128">
        <v>65985839</v>
      </c>
      <c r="I11" s="278"/>
      <c r="J11" s="535"/>
    </row>
    <row r="12" spans="1:10" ht="12.75" customHeight="1">
      <c r="A12" s="138" t="s">
        <v>15</v>
      </c>
      <c r="B12" s="139" t="s">
        <v>396</v>
      </c>
      <c r="C12" s="128"/>
      <c r="D12" s="128"/>
      <c r="E12" s="128"/>
      <c r="F12" s="29"/>
      <c r="G12" s="128"/>
      <c r="H12" s="128"/>
      <c r="I12" s="278"/>
      <c r="J12" s="535"/>
    </row>
    <row r="13" spans="1:10" ht="12.75" customHeight="1">
      <c r="A13" s="138" t="s">
        <v>16</v>
      </c>
      <c r="B13" s="29"/>
      <c r="C13" s="128"/>
      <c r="D13" s="128"/>
      <c r="E13" s="128"/>
      <c r="F13" s="29"/>
      <c r="G13" s="128"/>
      <c r="H13" s="128"/>
      <c r="I13" s="278"/>
      <c r="J13" s="535"/>
    </row>
    <row r="14" spans="1:10" ht="12.75" customHeight="1">
      <c r="A14" s="138" t="s">
        <v>17</v>
      </c>
      <c r="B14" s="203"/>
      <c r="C14" s="129"/>
      <c r="D14" s="129"/>
      <c r="E14" s="129"/>
      <c r="F14" s="29"/>
      <c r="G14" s="128"/>
      <c r="H14" s="128"/>
      <c r="I14" s="278"/>
      <c r="J14" s="535"/>
    </row>
    <row r="15" spans="1:10" ht="12.75" customHeight="1">
      <c r="A15" s="138" t="s">
        <v>18</v>
      </c>
      <c r="B15" s="29"/>
      <c r="C15" s="128"/>
      <c r="D15" s="128"/>
      <c r="E15" s="128"/>
      <c r="F15" s="29"/>
      <c r="G15" s="128"/>
      <c r="H15" s="128"/>
      <c r="I15" s="278"/>
      <c r="J15" s="535"/>
    </row>
    <row r="16" spans="1:10" ht="12.75" customHeight="1">
      <c r="A16" s="138" t="s">
        <v>19</v>
      </c>
      <c r="B16" s="29"/>
      <c r="C16" s="128"/>
      <c r="D16" s="128"/>
      <c r="E16" s="128"/>
      <c r="F16" s="29"/>
      <c r="G16" s="128"/>
      <c r="H16" s="128"/>
      <c r="I16" s="278"/>
      <c r="J16" s="535"/>
    </row>
    <row r="17" spans="1:10" ht="12.75" customHeight="1" thickBot="1">
      <c r="A17" s="138" t="s">
        <v>20</v>
      </c>
      <c r="B17" s="34"/>
      <c r="C17" s="130"/>
      <c r="D17" s="130"/>
      <c r="E17" s="130"/>
      <c r="F17" s="29"/>
      <c r="G17" s="130"/>
      <c r="H17" s="130"/>
      <c r="I17" s="279"/>
      <c r="J17" s="535"/>
    </row>
    <row r="18" spans="1:10" ht="21.75" thickBot="1">
      <c r="A18" s="141" t="s">
        <v>21</v>
      </c>
      <c r="B18" s="53" t="s">
        <v>397</v>
      </c>
      <c r="C18" s="131">
        <f>C6+C7+C9+C10+C11+C13+C14+C15+C16+C17</f>
        <v>366404396</v>
      </c>
      <c r="D18" s="131">
        <f>D6+D7+D9+D10+D11+D13+D14+D15+D16+D17</f>
        <v>367656700</v>
      </c>
      <c r="E18" s="131">
        <f>E6+E7+E9+E10+E11+E13+E14+E15+E16+E17</f>
        <v>317298360</v>
      </c>
      <c r="F18" s="53" t="s">
        <v>300</v>
      </c>
      <c r="G18" s="131">
        <f>SUM(G6:G17)</f>
        <v>481437743</v>
      </c>
      <c r="H18" s="131">
        <f>SUM(H6:H17)</f>
        <v>504163549</v>
      </c>
      <c r="I18" s="159">
        <f>SUM(I6:I17)</f>
        <v>264794497</v>
      </c>
      <c r="J18" s="535"/>
    </row>
    <row r="19" spans="1:10" ht="12.75" customHeight="1">
      <c r="A19" s="142" t="s">
        <v>22</v>
      </c>
      <c r="B19" s="143" t="s">
        <v>297</v>
      </c>
      <c r="C19" s="245">
        <f>+C20+C21+C22+C23</f>
        <v>170862292</v>
      </c>
      <c r="D19" s="245">
        <v>172164347</v>
      </c>
      <c r="E19" s="245">
        <f>+E20+E21+E22+E23</f>
        <v>171920774</v>
      </c>
      <c r="F19" s="144" t="s">
        <v>133</v>
      </c>
      <c r="G19" s="132"/>
      <c r="H19" s="132"/>
      <c r="I19" s="280"/>
      <c r="J19" s="535"/>
    </row>
    <row r="20" spans="1:10" ht="12.75" customHeight="1">
      <c r="A20" s="145" t="s">
        <v>23</v>
      </c>
      <c r="B20" s="144" t="s">
        <v>152</v>
      </c>
      <c r="C20" s="42">
        <v>170862292</v>
      </c>
      <c r="D20" s="245">
        <v>172164347</v>
      </c>
      <c r="E20" s="42">
        <v>171920774</v>
      </c>
      <c r="F20" s="144" t="s">
        <v>299</v>
      </c>
      <c r="G20" s="42"/>
      <c r="H20" s="42"/>
      <c r="I20" s="281"/>
      <c r="J20" s="535"/>
    </row>
    <row r="21" spans="1:10" ht="12.75" customHeight="1">
      <c r="A21" s="145" t="s">
        <v>24</v>
      </c>
      <c r="B21" s="144" t="s">
        <v>153</v>
      </c>
      <c r="C21" s="42"/>
      <c r="D21" s="42"/>
      <c r="E21" s="42"/>
      <c r="F21" s="144" t="s">
        <v>107</v>
      </c>
      <c r="G21" s="42"/>
      <c r="H21" s="42"/>
      <c r="I21" s="281"/>
      <c r="J21" s="535"/>
    </row>
    <row r="22" spans="1:10" ht="12.75" customHeight="1">
      <c r="A22" s="145" t="s">
        <v>25</v>
      </c>
      <c r="B22" s="144" t="s">
        <v>157</v>
      </c>
      <c r="C22" s="42"/>
      <c r="D22" s="42"/>
      <c r="E22" s="42"/>
      <c r="F22" s="144" t="s">
        <v>108</v>
      </c>
      <c r="G22" s="42"/>
      <c r="H22" s="42"/>
      <c r="I22" s="281"/>
      <c r="J22" s="535"/>
    </row>
    <row r="23" spans="1:10" ht="12.75" customHeight="1">
      <c r="A23" s="145" t="s">
        <v>26</v>
      </c>
      <c r="B23" s="150" t="s">
        <v>163</v>
      </c>
      <c r="C23" s="42"/>
      <c r="D23" s="42"/>
      <c r="E23" s="42"/>
      <c r="F23" s="143" t="s">
        <v>159</v>
      </c>
      <c r="G23" s="42"/>
      <c r="H23" s="42"/>
      <c r="I23" s="281"/>
      <c r="J23" s="535"/>
    </row>
    <row r="24" spans="1:10" ht="12.75" customHeight="1">
      <c r="A24" s="145" t="s">
        <v>27</v>
      </c>
      <c r="B24" s="144" t="s">
        <v>298</v>
      </c>
      <c r="C24" s="146">
        <f>+C25+C26</f>
        <v>0</v>
      </c>
      <c r="D24" s="146">
        <f>+D25+D26</f>
        <v>0</v>
      </c>
      <c r="E24" s="146">
        <f>+E25+E26</f>
        <v>0</v>
      </c>
      <c r="F24" s="144" t="s">
        <v>134</v>
      </c>
      <c r="G24" s="42"/>
      <c r="H24" s="42"/>
      <c r="I24" s="281"/>
      <c r="J24" s="535"/>
    </row>
    <row r="25" spans="1:10" ht="12.75" customHeight="1">
      <c r="A25" s="142" t="s">
        <v>28</v>
      </c>
      <c r="B25" s="143" t="s">
        <v>296</v>
      </c>
      <c r="C25" s="132"/>
      <c r="D25" s="132"/>
      <c r="E25" s="132"/>
      <c r="F25" s="137" t="s">
        <v>379</v>
      </c>
      <c r="G25" s="132"/>
      <c r="H25" s="132"/>
      <c r="I25" s="280"/>
      <c r="J25" s="535"/>
    </row>
    <row r="26" spans="1:10" ht="12.75" customHeight="1">
      <c r="A26" s="145" t="s">
        <v>29</v>
      </c>
      <c r="B26" s="144" t="s">
        <v>552</v>
      </c>
      <c r="C26" s="42"/>
      <c r="D26" s="42"/>
      <c r="E26" s="42"/>
      <c r="F26" s="139" t="s">
        <v>385</v>
      </c>
      <c r="G26" s="42"/>
      <c r="H26" s="42"/>
      <c r="I26" s="281"/>
      <c r="J26" s="535"/>
    </row>
    <row r="27" spans="1:10" ht="12.75" customHeight="1">
      <c r="A27" s="138" t="s">
        <v>30</v>
      </c>
      <c r="B27" s="144" t="s">
        <v>390</v>
      </c>
      <c r="C27" s="42"/>
      <c r="D27" s="42"/>
      <c r="E27" s="42"/>
      <c r="F27" s="139" t="s">
        <v>386</v>
      </c>
      <c r="G27" s="42"/>
      <c r="H27" s="42"/>
      <c r="I27" s="281"/>
      <c r="J27" s="535"/>
    </row>
    <row r="28" spans="1:10" ht="12.75" customHeight="1" thickBot="1">
      <c r="A28" s="174" t="s">
        <v>31</v>
      </c>
      <c r="B28" s="143" t="s">
        <v>254</v>
      </c>
      <c r="C28" s="132"/>
      <c r="D28" s="132"/>
      <c r="E28" s="132"/>
      <c r="F28" s="205" t="s">
        <v>291</v>
      </c>
      <c r="G28" s="479">
        <v>4059098</v>
      </c>
      <c r="H28" s="132">
        <v>4059098</v>
      </c>
      <c r="I28" s="280">
        <v>4059098</v>
      </c>
      <c r="J28" s="535"/>
    </row>
    <row r="29" spans="1:10" ht="24" customHeight="1" thickBot="1">
      <c r="A29" s="141" t="s">
        <v>32</v>
      </c>
      <c r="B29" s="53" t="s">
        <v>398</v>
      </c>
      <c r="C29" s="131">
        <f>+C19+C24+C27+C28</f>
        <v>170862292</v>
      </c>
      <c r="D29" s="131">
        <f>+D19+D24+D27+D28</f>
        <v>172164347</v>
      </c>
      <c r="E29" s="275">
        <f>+E19+E24+E27+E28</f>
        <v>171920774</v>
      </c>
      <c r="F29" s="53" t="s">
        <v>400</v>
      </c>
      <c r="G29" s="131">
        <f>SUM(G19:G28)</f>
        <v>4059098</v>
      </c>
      <c r="H29" s="131">
        <f>SUM(H19:H28)</f>
        <v>4059098</v>
      </c>
      <c r="I29" s="159">
        <f>SUM(I19:I28)</f>
        <v>4059098</v>
      </c>
      <c r="J29" s="535"/>
    </row>
    <row r="30" spans="1:10" ht="13.5" thickBot="1">
      <c r="A30" s="141" t="s">
        <v>33</v>
      </c>
      <c r="B30" s="147" t="s">
        <v>399</v>
      </c>
      <c r="C30" s="343">
        <f>+C18+C29</f>
        <v>537266688</v>
      </c>
      <c r="D30" s="343">
        <f>+D18+D29</f>
        <v>539821047</v>
      </c>
      <c r="E30" s="344">
        <f>+E18+E29</f>
        <v>489219134</v>
      </c>
      <c r="F30" s="147" t="s">
        <v>401</v>
      </c>
      <c r="G30" s="343">
        <f>+G18+G29</f>
        <v>485496841</v>
      </c>
      <c r="H30" s="343">
        <f>+H18+H29</f>
        <v>508222647</v>
      </c>
      <c r="I30" s="344">
        <f>+I18+I29</f>
        <v>268853595</v>
      </c>
      <c r="J30" s="535"/>
    </row>
    <row r="31" spans="1:10" ht="13.5" thickBot="1">
      <c r="A31" s="141" t="s">
        <v>34</v>
      </c>
      <c r="B31" s="147" t="s">
        <v>111</v>
      </c>
      <c r="C31" s="343">
        <f>IF(C18-G18&lt;0,G18-C18,"-")</f>
        <v>115033347</v>
      </c>
      <c r="D31" s="343">
        <f>IF(D18-H18&lt;0,H18-D18,"-")</f>
        <v>136506849</v>
      </c>
      <c r="E31" s="344" t="str">
        <f>IF(E18-I18&lt;0,I18-E18,"-")</f>
        <v>-</v>
      </c>
      <c r="F31" s="147" t="s">
        <v>112</v>
      </c>
      <c r="G31" s="343" t="str">
        <f>IF(C18-G18&gt;0,C18-G18,"-")</f>
        <v>-</v>
      </c>
      <c r="H31" s="343" t="str">
        <f>IF(D18-H18&gt;0,D18-H18,"-")</f>
        <v>-</v>
      </c>
      <c r="I31" s="344">
        <f>IF(E18-I18&gt;0,E18-I18,"-")</f>
        <v>52503863</v>
      </c>
      <c r="J31" s="535"/>
    </row>
    <row r="32" spans="1:10" ht="13.5" thickBot="1">
      <c r="A32" s="141" t="s">
        <v>35</v>
      </c>
      <c r="B32" s="147" t="s">
        <v>509</v>
      </c>
      <c r="C32" s="343" t="str">
        <f>IF(C30-G30&lt;0,G30-C30,"-")</f>
        <v>-</v>
      </c>
      <c r="D32" s="343" t="str">
        <f>IF(D30-H30&lt;0,H30-D30,"-")</f>
        <v>-</v>
      </c>
      <c r="E32" s="343" t="str">
        <f>IF(E30-I30&lt;0,I30-E30,"-")</f>
        <v>-</v>
      </c>
      <c r="F32" s="147" t="s">
        <v>510</v>
      </c>
      <c r="G32" s="343">
        <f>IF(C30-G30&gt;0,C30-G30,"-")</f>
        <v>51769847</v>
      </c>
      <c r="H32" s="343">
        <f>IF(D30-H30&gt;0,D30-H30,"-")</f>
        <v>31598400</v>
      </c>
      <c r="I32" s="343">
        <f>IF(E30-I30&gt;0,E30-I30,"-")</f>
        <v>220365539</v>
      </c>
      <c r="J32" s="535"/>
    </row>
    <row r="33" spans="2:10" ht="18.75">
      <c r="B33" s="534"/>
      <c r="C33" s="534"/>
      <c r="D33" s="534"/>
      <c r="E33" s="534"/>
      <c r="F33" s="534"/>
      <c r="J33" s="535"/>
    </row>
  </sheetData>
  <sheetProtection/>
  <mergeCells count="3">
    <mergeCell ref="A3:A4"/>
    <mergeCell ref="B33:F33"/>
    <mergeCell ref="J1:J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L33"/>
  <sheetViews>
    <sheetView view="pageBreakPreview" zoomScale="115" zoomScaleNormal="120" zoomScaleSheetLayoutView="115" workbookViewId="0" topLeftCell="A1">
      <selection activeCell="I7" sqref="I7"/>
    </sheetView>
  </sheetViews>
  <sheetFormatPr defaultColWidth="9.00390625" defaultRowHeight="12.75"/>
  <cols>
    <col min="1" max="1" width="6.875" style="32" customWidth="1"/>
    <col min="2" max="2" width="49.875" style="71" customWidth="1"/>
    <col min="3" max="5" width="15.50390625" style="32" customWidth="1"/>
    <col min="6" max="6" width="49.875" style="32" customWidth="1"/>
    <col min="7" max="9" width="15.50390625" style="32" customWidth="1"/>
    <col min="10" max="10" width="4.875" style="32" customWidth="1"/>
    <col min="11" max="12" width="9.375" style="32" customWidth="1"/>
    <col min="13" max="16384" width="9.375" style="32" customWidth="1"/>
  </cols>
  <sheetData>
    <row r="1" spans="1:10" ht="31.5">
      <c r="A1" s="396"/>
      <c r="B1" s="402" t="s">
        <v>110</v>
      </c>
      <c r="C1" s="403"/>
      <c r="D1" s="403"/>
      <c r="E1" s="403"/>
      <c r="F1" s="403"/>
      <c r="G1" s="403"/>
      <c r="H1" s="403"/>
      <c r="I1" s="403"/>
      <c r="J1" s="535" t="str">
        <f>CONCATENATE("2.2. melléklet ",IB_ALAPADATOK!A7," ",IB_ALAPADATOK!B7," ",IB_ALAPADATOK!C7," ",IB_ALAPADATOK!D7)</f>
        <v>2.2. melléklet a 2020. III. negyedévi költségvetési tájékoztatóhoz</v>
      </c>
    </row>
    <row r="2" spans="1:10" ht="14.25" thickBot="1">
      <c r="A2" s="396"/>
      <c r="B2" s="395"/>
      <c r="C2" s="396"/>
      <c r="D2" s="396"/>
      <c r="E2" s="396"/>
      <c r="F2" s="396"/>
      <c r="G2" s="404"/>
      <c r="H2" s="404"/>
      <c r="I2" s="404" t="str">
        <f>'IB_2.1.sz.mell'!I2</f>
        <v> Forintban!</v>
      </c>
      <c r="J2" s="535"/>
    </row>
    <row r="3" spans="1:10" ht="13.5" customHeight="1" thickBot="1">
      <c r="A3" s="532" t="s">
        <v>55</v>
      </c>
      <c r="B3" s="405" t="s">
        <v>43</v>
      </c>
      <c r="C3" s="406"/>
      <c r="D3" s="407"/>
      <c r="E3" s="407"/>
      <c r="F3" s="405" t="s">
        <v>44</v>
      </c>
      <c r="G3" s="408"/>
      <c r="H3" s="409"/>
      <c r="I3" s="410"/>
      <c r="J3" s="535"/>
    </row>
    <row r="4" spans="1:10" s="134" customFormat="1" ht="36.75" thickBot="1">
      <c r="A4" s="533"/>
      <c r="B4" s="398" t="s">
        <v>48</v>
      </c>
      <c r="C4" s="364" t="str">
        <f>+CONCATENATE('IB_1.1.sz.mell.'!C8," eredeti előirányzat")</f>
        <v>2020. évi eredeti előirányzat</v>
      </c>
      <c r="D4" s="362" t="str">
        <f>+CONCATENATE('IB_1.1.sz.mell.'!C8," módosított előirányzat")</f>
        <v>2020. évi módosított előirányzat</v>
      </c>
      <c r="E4" s="362" t="str">
        <f>+CONCATENATE(LEFT('IB_1.1.sz.mell.'!C8,4),". IX. 30. teljesítés")</f>
        <v>2020. IX. 30. teljesítés</v>
      </c>
      <c r="F4" s="398" t="s">
        <v>48</v>
      </c>
      <c r="G4" s="364" t="str">
        <f>+C4</f>
        <v>2020. évi eredeti előirányzat</v>
      </c>
      <c r="H4" s="364" t="str">
        <f>+D4</f>
        <v>2020. évi módosított előirányzat</v>
      </c>
      <c r="I4" s="363" t="str">
        <f>+E4</f>
        <v>2020. IX. 30. teljesítés</v>
      </c>
      <c r="J4" s="535"/>
    </row>
    <row r="5" spans="1:10" s="134" customFormat="1" ht="13.5" thickBot="1">
      <c r="A5" s="411" t="s">
        <v>402</v>
      </c>
      <c r="B5" s="412" t="s">
        <v>403</v>
      </c>
      <c r="C5" s="413" t="s">
        <v>404</v>
      </c>
      <c r="D5" s="413" t="s">
        <v>406</v>
      </c>
      <c r="E5" s="413" t="s">
        <v>405</v>
      </c>
      <c r="F5" s="412" t="s">
        <v>407</v>
      </c>
      <c r="G5" s="413" t="s">
        <v>408</v>
      </c>
      <c r="H5" s="414" t="s">
        <v>409</v>
      </c>
      <c r="I5" s="415" t="s">
        <v>440</v>
      </c>
      <c r="J5" s="535"/>
    </row>
    <row r="6" spans="1:12" ht="12.75" customHeight="1">
      <c r="A6" s="136" t="s">
        <v>9</v>
      </c>
      <c r="B6" s="137" t="s">
        <v>301</v>
      </c>
      <c r="C6" s="127"/>
      <c r="D6" s="127"/>
      <c r="E6" s="127"/>
      <c r="F6" s="137" t="s">
        <v>154</v>
      </c>
      <c r="G6" s="477">
        <v>61377013</v>
      </c>
      <c r="H6" s="157">
        <v>45663029</v>
      </c>
      <c r="I6" s="157">
        <v>11625293</v>
      </c>
      <c r="J6" s="535"/>
      <c r="L6" s="498">
        <f>J6+K6</f>
        <v>0</v>
      </c>
    </row>
    <row r="7" spans="1:12" ht="12.75">
      <c r="A7" s="138" t="s">
        <v>10</v>
      </c>
      <c r="B7" s="139" t="s">
        <v>302</v>
      </c>
      <c r="C7" s="128"/>
      <c r="D7" s="128"/>
      <c r="E7" s="128"/>
      <c r="F7" s="139" t="s">
        <v>307</v>
      </c>
      <c r="G7" s="478"/>
      <c r="H7" s="278"/>
      <c r="I7" s="278"/>
      <c r="J7" s="535"/>
      <c r="L7" s="499">
        <f>J7+K7</f>
        <v>0</v>
      </c>
    </row>
    <row r="8" spans="1:12" ht="12.75" customHeight="1">
      <c r="A8" s="138" t="s">
        <v>11</v>
      </c>
      <c r="B8" s="139" t="s">
        <v>4</v>
      </c>
      <c r="C8" s="128"/>
      <c r="D8" s="128"/>
      <c r="E8" s="128">
        <v>3649049</v>
      </c>
      <c r="F8" s="139" t="s">
        <v>129</v>
      </c>
      <c r="G8" s="478">
        <v>26698000</v>
      </c>
      <c r="H8" s="278">
        <v>45431215</v>
      </c>
      <c r="I8" s="278"/>
      <c r="J8" s="535"/>
      <c r="L8" s="499">
        <f>J8+K8</f>
        <v>0</v>
      </c>
    </row>
    <row r="9" spans="1:12" ht="12.75" customHeight="1">
      <c r="A9" s="138" t="s">
        <v>12</v>
      </c>
      <c r="B9" s="139" t="s">
        <v>303</v>
      </c>
      <c r="C9" s="128">
        <v>1062240</v>
      </c>
      <c r="D9" s="128">
        <v>2269918</v>
      </c>
      <c r="E9" s="128">
        <v>2837143</v>
      </c>
      <c r="F9" s="139" t="s">
        <v>308</v>
      </c>
      <c r="G9" s="478"/>
      <c r="H9" s="278"/>
      <c r="I9" s="278"/>
      <c r="J9" s="535"/>
      <c r="L9" s="499">
        <f>J9+K9</f>
        <v>0</v>
      </c>
    </row>
    <row r="10" spans="1:12" ht="12.75" customHeight="1">
      <c r="A10" s="138" t="s">
        <v>13</v>
      </c>
      <c r="B10" s="139" t="s">
        <v>304</v>
      </c>
      <c r="C10" s="128"/>
      <c r="D10" s="128"/>
      <c r="E10" s="128"/>
      <c r="F10" s="139" t="s">
        <v>156</v>
      </c>
      <c r="G10" s="478">
        <v>2000000</v>
      </c>
      <c r="H10" s="278">
        <v>2027139</v>
      </c>
      <c r="I10" s="278"/>
      <c r="J10" s="535"/>
      <c r="L10" s="499">
        <f>J10+K10</f>
        <v>0</v>
      </c>
    </row>
    <row r="11" spans="1:10" ht="12.75" customHeight="1">
      <c r="A11" s="138" t="s">
        <v>14</v>
      </c>
      <c r="B11" s="139" t="s">
        <v>305</v>
      </c>
      <c r="C11" s="129">
        <v>30000000</v>
      </c>
      <c r="D11" s="129">
        <v>52010139</v>
      </c>
      <c r="E11" s="129">
        <v>52010139</v>
      </c>
      <c r="F11" s="206"/>
      <c r="G11" s="128"/>
      <c r="H11" s="128"/>
      <c r="I11" s="278"/>
      <c r="J11" s="535"/>
    </row>
    <row r="12" spans="1:10" ht="12.75" customHeight="1">
      <c r="A12" s="138" t="s">
        <v>15</v>
      </c>
      <c r="B12" s="29" t="s">
        <v>590</v>
      </c>
      <c r="C12" s="128"/>
      <c r="D12" s="128"/>
      <c r="E12" s="128">
        <v>0</v>
      </c>
      <c r="F12" s="206"/>
      <c r="G12" s="128"/>
      <c r="H12" s="128"/>
      <c r="I12" s="278"/>
      <c r="J12" s="535"/>
    </row>
    <row r="13" spans="1:10" ht="12.75" customHeight="1">
      <c r="A13" s="138" t="s">
        <v>16</v>
      </c>
      <c r="B13" s="29"/>
      <c r="C13" s="128"/>
      <c r="D13" s="128"/>
      <c r="E13" s="128"/>
      <c r="F13" s="207"/>
      <c r="G13" s="128"/>
      <c r="H13" s="128"/>
      <c r="I13" s="278"/>
      <c r="J13" s="535"/>
    </row>
    <row r="14" spans="1:10" ht="12.75" customHeight="1">
      <c r="A14" s="138" t="s">
        <v>17</v>
      </c>
      <c r="B14" s="204"/>
      <c r="C14" s="129"/>
      <c r="D14" s="129"/>
      <c r="E14" s="129"/>
      <c r="F14" s="206"/>
      <c r="G14" s="128"/>
      <c r="H14" s="128"/>
      <c r="I14" s="278"/>
      <c r="J14" s="535"/>
    </row>
    <row r="15" spans="1:10" ht="12.75">
      <c r="A15" s="138" t="s">
        <v>18</v>
      </c>
      <c r="B15" s="29"/>
      <c r="C15" s="129"/>
      <c r="D15" s="129"/>
      <c r="E15" s="129"/>
      <c r="F15" s="206"/>
      <c r="G15" s="128"/>
      <c r="H15" s="128"/>
      <c r="I15" s="278"/>
      <c r="J15" s="535"/>
    </row>
    <row r="16" spans="1:10" ht="12.75" customHeight="1" thickBot="1">
      <c r="A16" s="174" t="s">
        <v>19</v>
      </c>
      <c r="B16" s="205"/>
      <c r="C16" s="176"/>
      <c r="D16" s="176"/>
      <c r="E16" s="176"/>
      <c r="F16" s="175" t="s">
        <v>39</v>
      </c>
      <c r="G16" s="284"/>
      <c r="H16" s="284"/>
      <c r="I16" s="282"/>
      <c r="J16" s="535"/>
    </row>
    <row r="17" spans="1:10" ht="15.75" customHeight="1" thickBot="1">
      <c r="A17" s="141" t="s">
        <v>20</v>
      </c>
      <c r="B17" s="53" t="s">
        <v>315</v>
      </c>
      <c r="C17" s="131">
        <f>+C6+C8+C9+C11+C12+C13+C14+C15+C16</f>
        <v>31062240</v>
      </c>
      <c r="D17" s="131">
        <f>+D6+D8+D9+D11+D12+D13+D14+D15+D16</f>
        <v>54280057</v>
      </c>
      <c r="E17" s="131">
        <f>+E6+E8+E9+E11+E12+E13+E14+E15+E16</f>
        <v>58496331</v>
      </c>
      <c r="F17" s="53" t="s">
        <v>316</v>
      </c>
      <c r="G17" s="131">
        <f>+G6+G8+G10+G11+G12+G13+G14+G15+G16</f>
        <v>90075013</v>
      </c>
      <c r="H17" s="131">
        <f>+H6+H8+H10+H11+H12+H13+H14+H15+H16</f>
        <v>93121383</v>
      </c>
      <c r="I17" s="159">
        <f>+I6+I8+I10+I11+I12+I13+I14+I15+I16</f>
        <v>11625293</v>
      </c>
      <c r="J17" s="535"/>
    </row>
    <row r="18" spans="1:10" ht="12.75" customHeight="1">
      <c r="A18" s="136" t="s">
        <v>21</v>
      </c>
      <c r="B18" s="149" t="s">
        <v>171</v>
      </c>
      <c r="C18" s="156">
        <v>7242926</v>
      </c>
      <c r="D18" s="156">
        <v>7242926</v>
      </c>
      <c r="E18" s="42">
        <v>7486499</v>
      </c>
      <c r="F18" s="144" t="s">
        <v>133</v>
      </c>
      <c r="G18" s="285"/>
      <c r="H18" s="285"/>
      <c r="I18" s="283"/>
      <c r="J18" s="535"/>
    </row>
    <row r="19" spans="1:10" ht="12.75" customHeight="1">
      <c r="A19" s="138" t="s">
        <v>22</v>
      </c>
      <c r="B19" s="150" t="s">
        <v>160</v>
      </c>
      <c r="C19" s="42">
        <v>7242926</v>
      </c>
      <c r="D19" s="42">
        <v>7242926</v>
      </c>
      <c r="E19" s="42">
        <v>7486499</v>
      </c>
      <c r="F19" s="144" t="s">
        <v>136</v>
      </c>
      <c r="G19" s="42"/>
      <c r="H19" s="42"/>
      <c r="I19" s="281"/>
      <c r="J19" s="535"/>
    </row>
    <row r="20" spans="1:10" ht="12.75" customHeight="1">
      <c r="A20" s="136" t="s">
        <v>23</v>
      </c>
      <c r="B20" s="150" t="s">
        <v>161</v>
      </c>
      <c r="C20" s="42"/>
      <c r="D20" s="42"/>
      <c r="E20" s="42"/>
      <c r="F20" s="144" t="s">
        <v>107</v>
      </c>
      <c r="G20" s="42"/>
      <c r="H20" s="42"/>
      <c r="I20" s="281"/>
      <c r="J20" s="535"/>
    </row>
    <row r="21" spans="1:10" ht="12.75" customHeight="1">
      <c r="A21" s="138" t="s">
        <v>24</v>
      </c>
      <c r="B21" s="150" t="s">
        <v>162</v>
      </c>
      <c r="C21" s="42"/>
      <c r="D21" s="42"/>
      <c r="E21" s="42"/>
      <c r="F21" s="144" t="s">
        <v>108</v>
      </c>
      <c r="G21" s="42"/>
      <c r="H21" s="42"/>
      <c r="I21" s="281"/>
      <c r="J21" s="535"/>
    </row>
    <row r="22" spans="1:10" ht="12.75" customHeight="1">
      <c r="A22" s="136" t="s">
        <v>25</v>
      </c>
      <c r="B22" s="150" t="s">
        <v>163</v>
      </c>
      <c r="C22" s="42"/>
      <c r="D22" s="42"/>
      <c r="E22" s="42"/>
      <c r="F22" s="143" t="s">
        <v>159</v>
      </c>
      <c r="G22" s="42"/>
      <c r="H22" s="42"/>
      <c r="I22" s="281"/>
      <c r="J22" s="535"/>
    </row>
    <row r="23" spans="1:10" ht="12.75" customHeight="1">
      <c r="A23" s="138" t="s">
        <v>26</v>
      </c>
      <c r="B23" s="151" t="s">
        <v>164</v>
      </c>
      <c r="C23" s="42"/>
      <c r="D23" s="42"/>
      <c r="E23" s="42"/>
      <c r="F23" s="144" t="s">
        <v>137</v>
      </c>
      <c r="G23" s="42"/>
      <c r="H23" s="42"/>
      <c r="I23" s="281"/>
      <c r="J23" s="535"/>
    </row>
    <row r="24" spans="1:10" ht="12.75" customHeight="1">
      <c r="A24" s="136" t="s">
        <v>27</v>
      </c>
      <c r="B24" s="152" t="s">
        <v>165</v>
      </c>
      <c r="C24" s="146">
        <f>+C25+C26+C27+C28+C29</f>
        <v>0</v>
      </c>
      <c r="D24" s="146">
        <f>+D25+D26+D27+D28+D29</f>
        <v>0</v>
      </c>
      <c r="E24" s="146">
        <f>+E25+E26+E27+E28+E29</f>
        <v>0</v>
      </c>
      <c r="F24" s="153" t="s">
        <v>135</v>
      </c>
      <c r="G24" s="42"/>
      <c r="H24" s="42"/>
      <c r="I24" s="281"/>
      <c r="J24" s="535"/>
    </row>
    <row r="25" spans="1:10" ht="12.75" customHeight="1">
      <c r="A25" s="138" t="s">
        <v>28</v>
      </c>
      <c r="B25" s="151" t="s">
        <v>166</v>
      </c>
      <c r="C25" s="42"/>
      <c r="D25" s="42"/>
      <c r="E25" s="42"/>
      <c r="F25" s="153" t="s">
        <v>309</v>
      </c>
      <c r="G25" s="42"/>
      <c r="H25" s="42"/>
      <c r="I25" s="281"/>
      <c r="J25" s="535"/>
    </row>
    <row r="26" spans="1:10" ht="12.75" customHeight="1">
      <c r="A26" s="136" t="s">
        <v>29</v>
      </c>
      <c r="B26" s="151" t="s">
        <v>167</v>
      </c>
      <c r="C26" s="42"/>
      <c r="D26" s="42"/>
      <c r="E26" s="42"/>
      <c r="F26" s="148"/>
      <c r="G26" s="42"/>
      <c r="H26" s="42"/>
      <c r="I26" s="281"/>
      <c r="J26" s="535"/>
    </row>
    <row r="27" spans="1:10" ht="12.75" customHeight="1">
      <c r="A27" s="138" t="s">
        <v>30</v>
      </c>
      <c r="B27" s="150" t="s">
        <v>168</v>
      </c>
      <c r="C27" s="42"/>
      <c r="D27" s="42"/>
      <c r="E27" s="42"/>
      <c r="F27" s="51"/>
      <c r="G27" s="42"/>
      <c r="H27" s="42"/>
      <c r="I27" s="281"/>
      <c r="J27" s="535"/>
    </row>
    <row r="28" spans="1:10" ht="12.75" customHeight="1">
      <c r="A28" s="136" t="s">
        <v>31</v>
      </c>
      <c r="B28" s="154" t="s">
        <v>169</v>
      </c>
      <c r="C28" s="42"/>
      <c r="D28" s="42"/>
      <c r="E28" s="42"/>
      <c r="F28" s="29"/>
      <c r="G28" s="42"/>
      <c r="H28" s="42"/>
      <c r="I28" s="281"/>
      <c r="J28" s="535"/>
    </row>
    <row r="29" spans="1:10" ht="12.75" customHeight="1" thickBot="1">
      <c r="A29" s="138" t="s">
        <v>32</v>
      </c>
      <c r="B29" s="155" t="s">
        <v>170</v>
      </c>
      <c r="C29" s="42"/>
      <c r="D29" s="42"/>
      <c r="E29" s="42"/>
      <c r="F29" s="51"/>
      <c r="G29" s="42"/>
      <c r="H29" s="42"/>
      <c r="I29" s="281"/>
      <c r="J29" s="535"/>
    </row>
    <row r="30" spans="1:10" ht="21.75" customHeight="1" thickBot="1">
      <c r="A30" s="141" t="s">
        <v>33</v>
      </c>
      <c r="B30" s="53" t="s">
        <v>306</v>
      </c>
      <c r="C30" s="131">
        <f>+C18+C24</f>
        <v>7242926</v>
      </c>
      <c r="D30" s="131">
        <f>+D18+D24</f>
        <v>7242926</v>
      </c>
      <c r="E30" s="131">
        <f>+E18+E24</f>
        <v>7486499</v>
      </c>
      <c r="F30" s="53" t="s">
        <v>310</v>
      </c>
      <c r="G30" s="131">
        <f>SUM(G18:G29)</f>
        <v>0</v>
      </c>
      <c r="H30" s="131">
        <f>SUM(H18:H29)</f>
        <v>0</v>
      </c>
      <c r="I30" s="159">
        <f>SUM(I18:I29)</f>
        <v>0</v>
      </c>
      <c r="J30" s="535"/>
    </row>
    <row r="31" spans="1:10" ht="13.5" thickBot="1">
      <c r="A31" s="141" t="s">
        <v>34</v>
      </c>
      <c r="B31" s="147" t="s">
        <v>311</v>
      </c>
      <c r="C31" s="343">
        <f>+C17+C30</f>
        <v>38305166</v>
      </c>
      <c r="D31" s="343">
        <f>+D17+D30</f>
        <v>61522983</v>
      </c>
      <c r="E31" s="344">
        <f>+E17+E30</f>
        <v>65982830</v>
      </c>
      <c r="F31" s="147" t="s">
        <v>312</v>
      </c>
      <c r="G31" s="343">
        <f>+G17+G30</f>
        <v>90075013</v>
      </c>
      <c r="H31" s="343">
        <f>+H17+H30</f>
        <v>93121383</v>
      </c>
      <c r="I31" s="344">
        <f>+I17+I30</f>
        <v>11625293</v>
      </c>
      <c r="J31" s="535"/>
    </row>
    <row r="32" spans="1:10" ht="13.5" thickBot="1">
      <c r="A32" s="141" t="s">
        <v>35</v>
      </c>
      <c r="B32" s="147" t="s">
        <v>111</v>
      </c>
      <c r="C32" s="343">
        <f>IF(C17-G17&lt;0,G17-C17,"-")</f>
        <v>59012773</v>
      </c>
      <c r="D32" s="343">
        <f>IF(D17-H17&lt;0,H17-D17,"-")</f>
        <v>38841326</v>
      </c>
      <c r="E32" s="344" t="str">
        <f>IF(E17-I17&lt;0,I17-E17,"-")</f>
        <v>-</v>
      </c>
      <c r="F32" s="147" t="s">
        <v>112</v>
      </c>
      <c r="G32" s="343" t="str">
        <f>IF(C17-G17&gt;0,C17-G17,"-")</f>
        <v>-</v>
      </c>
      <c r="H32" s="343" t="str">
        <f>IF(D17-H17&gt;0,D17-H17,"-")</f>
        <v>-</v>
      </c>
      <c r="I32" s="344">
        <f>IF(E17-I17&gt;0,E17-I17,"-")</f>
        <v>46871038</v>
      </c>
      <c r="J32" s="535"/>
    </row>
    <row r="33" spans="1:10" ht="13.5" thickBot="1">
      <c r="A33" s="141" t="s">
        <v>36</v>
      </c>
      <c r="B33" s="147" t="s">
        <v>509</v>
      </c>
      <c r="C33" s="343">
        <f>IF(C31-G31&lt;0,G31-C31,"-")</f>
        <v>51769847</v>
      </c>
      <c r="D33" s="343">
        <f>IF(D31-H31&lt;0,H31-D31,"-")</f>
        <v>31598400</v>
      </c>
      <c r="E33" s="343" t="str">
        <f>IF(E31-I31&lt;0,I31-E31,"-")</f>
        <v>-</v>
      </c>
      <c r="F33" s="147" t="s">
        <v>510</v>
      </c>
      <c r="G33" s="343" t="str">
        <f>IF(C31-G31&gt;0,C31-G31,"-")</f>
        <v>-</v>
      </c>
      <c r="H33" s="343" t="str">
        <f>IF(D31-H31&gt;0,D31-H31,"-")</f>
        <v>-</v>
      </c>
      <c r="I33" s="343">
        <f>IF(E31-I31&gt;0,E31-I31,"-")</f>
        <v>54357537</v>
      </c>
      <c r="J33" s="535"/>
    </row>
  </sheetData>
  <sheetProtection formatCells="0"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Kovácsné Rack Mária</cp:lastModifiedBy>
  <cp:lastPrinted>2020-11-09T10:20:49Z</cp:lastPrinted>
  <dcterms:created xsi:type="dcterms:W3CDTF">1999-10-30T10:30:45Z</dcterms:created>
  <dcterms:modified xsi:type="dcterms:W3CDTF">2020-11-09T10:21:51Z</dcterms:modified>
  <cp:category/>
  <cp:version/>
  <cp:contentType/>
  <cp:contentStatus/>
</cp:coreProperties>
</file>